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8\"/>
    </mc:Choice>
  </mc:AlternateContent>
  <bookViews>
    <workbookView xWindow="0" yWindow="0" windowWidth="7560" windowHeight="6840" tabRatio="596" firstSheet="5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G56" i="1" l="1"/>
  <c r="H56" i="1"/>
  <c r="I56" i="1"/>
  <c r="J56" i="1"/>
  <c r="K56" i="1"/>
  <c r="G36" i="1"/>
  <c r="H36" i="1"/>
  <c r="I36" i="1"/>
  <c r="J36" i="1"/>
  <c r="K36" i="1"/>
  <c r="G49" i="1"/>
  <c r="H49" i="1"/>
  <c r="I49" i="1"/>
  <c r="J49" i="1"/>
  <c r="K49" i="1"/>
  <c r="G21" i="1"/>
  <c r="H21" i="1"/>
  <c r="I21" i="1"/>
  <c r="J21" i="1"/>
  <c r="K21" i="1"/>
  <c r="F56" i="1"/>
  <c r="F36" i="1"/>
  <c r="F49" i="1"/>
  <c r="F21" i="1"/>
  <c r="A56" i="1"/>
  <c r="A36" i="1"/>
  <c r="A49" i="1"/>
  <c r="A21" i="1"/>
  <c r="A35" i="1" l="1"/>
  <c r="A34" i="1"/>
  <c r="A33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48" i="1" l="1"/>
  <c r="A41" i="1"/>
  <c r="A55" i="1"/>
  <c r="F48" i="1"/>
  <c r="G48" i="1"/>
  <c r="H48" i="1"/>
  <c r="I48" i="1"/>
  <c r="J48" i="1"/>
  <c r="K48" i="1"/>
  <c r="F41" i="1"/>
  <c r="G41" i="1"/>
  <c r="H41" i="1"/>
  <c r="I41" i="1"/>
  <c r="J41" i="1"/>
  <c r="K41" i="1"/>
  <c r="F55" i="1"/>
  <c r="G55" i="1"/>
  <c r="H55" i="1"/>
  <c r="I55" i="1"/>
  <c r="J55" i="1"/>
  <c r="K55" i="1"/>
  <c r="A27" i="1" l="1"/>
  <c r="F27" i="1"/>
  <c r="G27" i="1"/>
  <c r="H27" i="1"/>
  <c r="I27" i="1"/>
  <c r="J27" i="1"/>
  <c r="K27" i="1"/>
  <c r="F26" i="1" l="1"/>
  <c r="G26" i="1"/>
  <c r="H26" i="1"/>
  <c r="I26" i="1"/>
  <c r="J26" i="1"/>
  <c r="K26" i="1"/>
  <c r="F54" i="1"/>
  <c r="G54" i="1"/>
  <c r="H54" i="1"/>
  <c r="I54" i="1"/>
  <c r="J54" i="1"/>
  <c r="K54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54" i="1"/>
  <c r="A25" i="1"/>
  <c r="A24" i="1"/>
  <c r="A23" i="1"/>
  <c r="F53" i="1" l="1"/>
  <c r="G53" i="1"/>
  <c r="H53" i="1"/>
  <c r="I53" i="1"/>
  <c r="J53" i="1"/>
  <c r="K53" i="1"/>
  <c r="F47" i="1"/>
  <c r="G47" i="1"/>
  <c r="H47" i="1"/>
  <c r="I47" i="1"/>
  <c r="J47" i="1"/>
  <c r="K47" i="1"/>
  <c r="F46" i="1"/>
  <c r="G46" i="1"/>
  <c r="H46" i="1"/>
  <c r="I46" i="1"/>
  <c r="J46" i="1"/>
  <c r="K4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40" i="1"/>
  <c r="G40" i="1"/>
  <c r="H40" i="1"/>
  <c r="I40" i="1"/>
  <c r="J40" i="1"/>
  <c r="K40" i="1"/>
  <c r="A53" i="1"/>
  <c r="A47" i="1"/>
  <c r="A46" i="1"/>
  <c r="A20" i="1"/>
  <c r="A19" i="1"/>
  <c r="A18" i="1"/>
  <c r="A40" i="1"/>
  <c r="F45" i="1" l="1"/>
  <c r="G45" i="1"/>
  <c r="H45" i="1"/>
  <c r="I45" i="1"/>
  <c r="J45" i="1"/>
  <c r="K45" i="1"/>
  <c r="F57" i="1"/>
  <c r="G57" i="1"/>
  <c r="H57" i="1"/>
  <c r="I57" i="1"/>
  <c r="J57" i="1"/>
  <c r="K57" i="1"/>
  <c r="F17" i="1"/>
  <c r="G17" i="1"/>
  <c r="H17" i="1"/>
  <c r="I17" i="1"/>
  <c r="J17" i="1"/>
  <c r="K17" i="1"/>
  <c r="F39" i="1"/>
  <c r="G39" i="1"/>
  <c r="H39" i="1"/>
  <c r="I39" i="1"/>
  <c r="J39" i="1"/>
  <c r="K39" i="1"/>
  <c r="F52" i="1"/>
  <c r="G52" i="1"/>
  <c r="H52" i="1"/>
  <c r="I52" i="1"/>
  <c r="J52" i="1"/>
  <c r="K52" i="1"/>
  <c r="A45" i="1"/>
  <c r="A57" i="1"/>
  <c r="A17" i="1"/>
  <c r="A39" i="1"/>
  <c r="A52" i="1"/>
  <c r="F51" i="1" l="1"/>
  <c r="G51" i="1"/>
  <c r="H51" i="1"/>
  <c r="I51" i="1"/>
  <c r="J51" i="1"/>
  <c r="K51" i="1"/>
  <c r="A51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6" i="1"/>
  <c r="A15" i="1"/>
  <c r="A14" i="1"/>
  <c r="A13" i="1"/>
  <c r="A12" i="1"/>
  <c r="A11" i="1"/>
  <c r="F44" i="1" l="1"/>
  <c r="G44" i="1"/>
  <c r="H44" i="1"/>
  <c r="I44" i="1"/>
  <c r="J44" i="1"/>
  <c r="K44" i="1"/>
  <c r="A44" i="1"/>
  <c r="A32" i="1"/>
  <c r="A31" i="1"/>
  <c r="A10" i="1"/>
  <c r="A38" i="1"/>
  <c r="F32" i="1"/>
  <c r="G32" i="1"/>
  <c r="H32" i="1"/>
  <c r="I32" i="1"/>
  <c r="J32" i="1"/>
  <c r="K32" i="1"/>
  <c r="F31" i="1"/>
  <c r="G31" i="1"/>
  <c r="H31" i="1"/>
  <c r="I31" i="1"/>
  <c r="J31" i="1"/>
  <c r="K31" i="1"/>
  <c r="F10" i="1"/>
  <c r="G10" i="1"/>
  <c r="H10" i="1"/>
  <c r="I10" i="1"/>
  <c r="J10" i="1"/>
  <c r="K10" i="1"/>
  <c r="F38" i="1"/>
  <c r="G38" i="1"/>
  <c r="H38" i="1"/>
  <c r="I38" i="1"/>
  <c r="J38" i="1"/>
  <c r="K38" i="1"/>
  <c r="A43" i="1" l="1"/>
  <c r="F43" i="1"/>
  <c r="G43" i="1"/>
  <c r="H43" i="1"/>
  <c r="I43" i="1"/>
  <c r="J43" i="1"/>
  <c r="K43" i="1"/>
  <c r="F9" i="1" l="1"/>
  <c r="G9" i="1"/>
  <c r="H9" i="1"/>
  <c r="I9" i="1"/>
  <c r="J9" i="1"/>
  <c r="K9" i="1"/>
  <c r="A9" i="1"/>
  <c r="F50" i="1" l="1"/>
  <c r="G50" i="1"/>
  <c r="H50" i="1"/>
  <c r="I50" i="1"/>
  <c r="J50" i="1"/>
  <c r="K50" i="1"/>
  <c r="F37" i="1"/>
  <c r="G37" i="1"/>
  <c r="H37" i="1"/>
  <c r="I37" i="1"/>
  <c r="J37" i="1"/>
  <c r="K37" i="1"/>
  <c r="F42" i="1"/>
  <c r="G42" i="1"/>
  <c r="H42" i="1"/>
  <c r="I42" i="1"/>
  <c r="J42" i="1"/>
  <c r="K42" i="1"/>
  <c r="A50" i="1"/>
  <c r="A37" i="1"/>
  <c r="A42" i="1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F5" i="1" l="1"/>
  <c r="G5" i="1"/>
  <c r="H5" i="1"/>
  <c r="I5" i="1"/>
  <c r="J5" i="1"/>
  <c r="K5" i="1"/>
  <c r="A5" i="1"/>
  <c r="J1" i="16" l="1"/>
  <c r="H1" i="16"/>
  <c r="F30" i="1"/>
  <c r="G30" i="1"/>
  <c r="H30" i="1"/>
  <c r="I30" i="1"/>
  <c r="J30" i="1"/>
  <c r="K30" i="1"/>
  <c r="F22" i="1"/>
  <c r="G22" i="1"/>
  <c r="H22" i="1"/>
  <c r="I22" i="1"/>
  <c r="J22" i="1"/>
  <c r="K22" i="1"/>
  <c r="F29" i="1"/>
  <c r="G29" i="1"/>
  <c r="H29" i="1"/>
  <c r="I29" i="1"/>
  <c r="J29" i="1"/>
  <c r="K29" i="1"/>
  <c r="A30" i="1"/>
  <c r="A22" i="1"/>
  <c r="A29" i="1"/>
  <c r="I6" i="16" l="1"/>
  <c r="I2" i="16"/>
  <c r="I4" i="16"/>
  <c r="I7" i="16"/>
  <c r="I1" i="16" l="1"/>
  <c r="I5" i="16" s="1"/>
  <c r="I3" i="16"/>
  <c r="G7" i="16"/>
  <c r="A28" i="1" l="1"/>
  <c r="F28" i="1"/>
  <c r="G28" i="1"/>
  <c r="H28" i="1"/>
  <c r="I28" i="1"/>
  <c r="J28" i="1"/>
  <c r="K28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<sst xmlns="http://schemas.openxmlformats.org/spreadsheetml/2006/main" count="13383" uniqueCount="2587">
  <si>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</si>
  <si>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</si>
  <si>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</si>
  <si>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</si>
  <si>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</si>
  <si>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</si>
  <si>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</si>
  <si>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</si>
  <si>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</si>
  <si>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</si>
  <si>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</si>
  <si>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</si>
  <si>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</si>
  <si>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</si>
  <si>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</si>
  <si>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</si>
  <si>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</si>
  <si>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</si>
  <si>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</si>
  <si>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</si>
  <si>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</si>
  <si>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</si>
  <si>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</si>
  <si>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</si>
  <si>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</si>
  <si>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</si>
  <si>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</si>
  <si>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</si>
  <si>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</si>
  <si>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</si>
  <si>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</si>
  <si>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</si>
  <si>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</si>
  <si>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</si>
  <si>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</si>
  <si>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</si>
  <si>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</si>
  <si>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</si>
  <si>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</si>
  <si>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</si>
  <si>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</si>
  <si>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</si>
  <si>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</si>
  <si>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</si>
  <si>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</si>
  <si>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</si>
  <si>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</si>
  <si>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</si>
  <si>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</si>
  <si>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</si>
  <si>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</si>
  <si>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</si>
  <si>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</si>
  <si>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</si>
  <si>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</si>
  <si>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</si>
  <si>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</si>
  <si>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</si>
  <si>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</si>
  <si>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</si>
  <si>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</si>
  <si>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</si>
  <si>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</si>
  <si>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</si>
  <si>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</si>
  <si>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</si>
  <si>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</si>
  <si>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</si>
  <si>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</si>
  <si>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</si>
  <si>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</si>
  <si>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</si>
  <si>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</si>
  <si>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</si>
  <si>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</si>
  <si>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</si>
  <si>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</si>
  <si>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</si>
  <si>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</si>
  <si>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</si>
  <si>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</si>
  <si>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</si>
  <si>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</si>
  <si>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</si>
  <si>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</si>
  <si>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</si>
  <si>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</si>
  <si>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</si>
  <si>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</si>
  <si>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</si>
  <si>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</si>
  <si>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</si>
  <si>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</si>
  <si>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</si>
  <si>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</si>
  <si>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</si>
  <si>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</si>
  <si>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</si>
  <si>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</si>
  <si>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</si>
  <si>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</si>
  <si>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</si>
  <si>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</si>
  <si>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</si>
  <si>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</si>
  <si>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</si>
  <si>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</si>
  <si>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</si>
  <si>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</si>
  <si>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</si>
  <si>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</si>
  <si>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</si>
  <si>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</si>
  <si>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</si>
  <si>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</si>
  <si>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</si>
  <si>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</si>
  <si>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</si>
  <si>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</si>
  <si>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</si>
  <si>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</si>
  <si>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</si>
  <si>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</si>
  <si>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</si>
  <si>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</si>
  <si>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</si>
  <si>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</si>
  <si>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</si>
  <si>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</si>
  <si>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</si>
  <si>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</si>
  <si>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</si>
  <si>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</si>
  <si>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</si>
  <si>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</si>
  <si>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</si>
  <si>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</si>
  <si>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</si>
  <si>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</si>
  <si>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</si>
  <si>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</si>
  <si>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</si>
  <si>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</si>
  <si>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</si>
  <si>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</si>
  <si>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</si>
  <si>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</si>
  <si>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</si>
  <si>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</si>
  <si>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</si>
  <si>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</si>
  <si>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</si>
  <si>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</si>
  <si>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</si>
  <si>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</si>
  <si>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</si>
  <si>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</si>
  <si>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</si>
  <si>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</si>
  <si>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</si>
  <si>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</si>
  <si>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</si>
  <si>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</si>
  <si>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</si>
  <si>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</si>
  <si>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</si>
  <si>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</si>
  <si>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</si>
  <si>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</si>
  <si>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</si>
  <si>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</si>
  <si>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</si>
  <si>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</si>
  <si>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</si>
  <si>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</si>
  <si>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</si>
  <si>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</si>
  <si>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</si>
  <si>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</si>
  <si>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</si>
  <si>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</si>
  <si>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</si>
  <si>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</si>
  <si>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</si>
  <si>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</si>
  <si>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</si>
  <si>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</si>
  <si>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</si>
  <si>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</si>
  <si>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</si>
  <si>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</si>
  <si>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</si>
  <si>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</si>
  <si>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</si>
  <si>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</si>
  <si>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</si>
  <si>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</si>
  <si>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</si>
  <si>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</si>
  <si>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</si>
  <si>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</si>
  <si>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</si>
  <si>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</si>
  <si>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</si>
  <si>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</si>
  <si>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</si>
  <si>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</si>
  <si>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</si>
  <si>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</si>
  <si>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</si>
  <si>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</si>
  <si>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</si>
  <si>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</si>
  <si>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</si>
  <si>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</si>
  <si>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</si>
  <si>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</si>
  <si>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</si>
  <si>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</si>
  <si>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</si>
  <si>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</si>
  <si>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</si>
  <si>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</si>
  <si>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</si>
  <si>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</si>
  <si>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</si>
  <si>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</si>
  <si>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</si>
  <si>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</si>
  <si>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</si>
  <si>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</si>
  <si>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</si>
  <si>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</si>
  <si>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</si>
  <si>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</si>
  <si>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</si>
  <si>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</si>
  <si>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</si>
  <si>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</si>
  <si>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</si>
  <si>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</si>
  <si>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</si>
  <si>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</si>
  <si>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</si>
  <si>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</si>
  <si>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</si>
  <si>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</si>
  <si>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</si>
  <si>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</si>
  <si>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</si>
  <si>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</si>
  <si>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</si>
  <si>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</si>
  <si>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</si>
  <si>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</si>
  <si>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</si>
  <si>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</si>
  <si>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</si>
  <si>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</si>
  <si>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</si>
  <si>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</si>
  <si>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</si>
  <si>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</si>
  <si>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</si>
  <si>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</si>
  <si>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</si>
  <si>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</si>
  <si>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</si>
  <si>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</si>
  <si>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</si>
  <si>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</si>
  <si>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</si>
  <si>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</si>
  <si>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</si>
  <si>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</si>
  <si>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</si>
  <si>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</si>
  <si>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</si>
  <si>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</si>
  <si>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</si>
  <si>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</si>
  <si>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</si>
  <si>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</si>
  <si>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</si>
  <si>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</si>
  <si>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</si>
  <si>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</si>
  <si>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</si>
  <si>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</si>
  <si>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</si>
  <si>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</si>
  <si>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</si>
  <si>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</si>
  <si>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</si>
  <si>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</si>
  <si>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</si>
  <si>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</si>
  <si>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</si>
  <si>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</si>
  <si>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</si>
  <si>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</si>
  <si>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</si>
  <si>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</si>
  <si>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</si>
  <si>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</si>
  <si>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</si>
  <si>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</si>
  <si>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</si>
  <si>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</si>
  <si>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</si>
  <si>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</si>
  <si>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</si>
  <si>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</si>
  <si>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</si>
  <si>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</si>
  <si>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</si>
  <si>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</si>
  <si>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</si>
  <si>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</si>
  <si>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</si>
  <si>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</si>
  <si>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</si>
  <si>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</si>
  <si>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</si>
  <si>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</si>
  <si>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</si>
  <si>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</si>
  <si>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</si>
  <si>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</si>
  <si>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</si>
  <si>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</si>
  <si>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</si>
  <si>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</si>
  <si>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</si>
  <si>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</si>
  <si>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</si>
  <si>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</si>
  <si>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</si>
  <si>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</si>
  <si>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</si>
  <si>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</si>
  <si>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</si>
  <si>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</si>
  <si>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</si>
  <si>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</si>
  <si>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</si>
  <si>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</si>
  <si>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</si>
  <si>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</si>
  <si>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</si>
  <si>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</si>
  <si>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</si>
  <si>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</si>
  <si>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</si>
  <si>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</si>
  <si>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</si>
  <si>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</si>
  <si>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</si>
  <si>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</si>
  <si>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</si>
  <si>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</si>
  <si>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</si>
  <si>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</si>
  <si>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</si>
  <si>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</si>
  <si>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</si>
  <si>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</si>
  <si>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</si>
  <si>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</si>
  <si>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</si>
  <si>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</si>
  <si>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</si>
  <si>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</si>
  <si>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</si>
  <si>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</si>
  <si>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</si>
  <si>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</si>
  <si>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</si>
  <si>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</si>
  <si>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</si>
  <si>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</si>
  <si>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</si>
  <si>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</si>
  <si>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</si>
  <si>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</si>
  <si>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</si>
  <si>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</si>
  <si>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</si>
  <si>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</si>
  <si>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</si>
  <si>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</si>
  <si>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</si>
  <si>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</si>
  <si>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</si>
  <si>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</si>
  <si>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</si>
  <si>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</si>
  <si>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</si>
  <si>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</si>
  <si>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</si>
  <si>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</si>
  <si>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</si>
  <si>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</si>
  <si>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</si>
  <si>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</si>
  <si>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</si>
  <si>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</si>
  <si>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</si>
  <si>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</si>
  <si>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</si>
  <si>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</si>
  <si>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</si>
  <si>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</si>
  <si>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</si>
  <si>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</si>
  <si>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</si>
  <si>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</si>
  <si>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</si>
  <si>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</si>
  <si>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</si>
  <si>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</si>
  <si>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</si>
  <si>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</si>
  <si>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</si>
  <si>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</si>
  <si>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</si>
  <si>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</si>
  <si>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</si>
  <si>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</si>
  <si>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</si>
  <si>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</si>
  <si>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</si>
  <si>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</si>
  <si>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</si>
  <si>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</si>
  <si>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</si>
  <si>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</si>
  <si>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</si>
  <si>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</si>
  <si>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</si>
  <si>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</si>
  <si>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</si>
  <si>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</si>
  <si>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</si>
  <si>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</si>
  <si>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</si>
  <si>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</si>
  <si>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</si>
  <si>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</si>
  <si>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</si>
  <si>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</si>
  <si>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</si>
  <si>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</si>
  <si>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</si>
  <si>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</si>
  <si>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</si>
  <si>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</si>
  <si>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</si>
  <si>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</si>
  <si>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</si>
  <si>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</si>
  <si>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</si>
  <si>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</si>
  <si>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</si>
  <si>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</si>
  <si>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</si>
  <si>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</si>
  <si>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</si>
  <si>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</si>
  <si>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</si>
  <si>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</si>
  <si>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</si>
  <si>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</si>
  <si>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</si>
  <si>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</si>
  <si>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</si>
  <si>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</si>
  <si>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</si>
  <si>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</si>
  <si>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</si>
  <si>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</si>
  <si>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</si>
  <si>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</si>
  <si>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</si>
  <si>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</si>
  <si>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</si>
  <si>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</si>
  <si>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</si>
  <si>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</si>
  <si>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</si>
  <si>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</si>
  <si>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</si>
  <si>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</si>
  <si>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</si>
  <si>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</si>
  <si>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</si>
  <si>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</si>
  <si>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</si>
  <si>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</si>
  <si>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</si>
  <si>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</si>
  <si>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</si>
  <si>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</si>
  <si>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</si>
  <si>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</si>
  <si>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</si>
  <si>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</si>
  <si>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</si>
  <si>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</si>
  <si>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</si>
  <si>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</si>
  <si>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</si>
  <si>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</si>
  <si>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</si>
  <si>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</si>
  <si>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</si>
  <si>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</si>
  <si>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</si>
  <si>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</si>
  <si>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</si>
  <si>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</si>
  <si>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</si>
  <si>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</si>
  <si>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</si>
  <si>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</si>
  <si>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</si>
  <si>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</si>
  <si>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</si>
  <si>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</si>
  <si>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</si>
  <si>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</si>
  <si>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</si>
  <si>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</si>
  <si>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</si>
  <si>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</si>
  <si>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</si>
  <si>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</si>
  <si>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</si>
  <si>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</si>
  <si>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</si>
  <si>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</si>
  <si>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</si>
  <si>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</si>
  <si>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</si>
  <si>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</si>
  <si>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</si>
  <si>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</si>
  <si>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</si>
  <si>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</si>
  <si>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</si>
  <si>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</si>
  <si>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</si>
  <si>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</si>
  <si>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</si>
  <si>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</si>
  <si>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</si>
  <si>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</si>
  <si>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</si>
  <si>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</si>
  <si>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</si>
  <si>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</si>
  <si>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</si>
  <si>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</si>
  <si>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</si>
  <si>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</si>
  <si>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</si>
  <si>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</si>
  <si>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</si>
  <si>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</si>
  <si>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</si>
  <si>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</si>
  <si>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</si>
  <si>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</si>
  <si>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</si>
  <si>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</si>
  <si>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</si>
  <si>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</si>
  <si>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</si>
  <si>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</si>
  <si>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</si>
  <si>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</si>
  <si>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</si>
  <si>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</si>
  <si>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</si>
  <si>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</si>
  <si>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</si>
  <si>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</si>
  <si>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</si>
  <si>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</si>
  <si>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</si>
  <si>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</si>
  <si>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</si>
  <si>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</si>
  <si>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</si>
  <si>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</si>
  <si>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</si>
  <si>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</si>
  <si>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</si>
  <si>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</si>
  <si>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</si>
  <si>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</si>
  <si>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</si>
  <si>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</si>
  <si>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</si>
  <si>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</si>
  <si>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</si>
  <si>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</si>
  <si>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</si>
  <si>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</si>
  <si>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</si>
  <si>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</si>
  <si>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</si>
  <si>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</si>
  <si>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</si>
  <si>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</si>
  <si>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</si>
  <si>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</si>
  <si>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</si>
  <si>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</si>
  <si>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</si>
  <si>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</si>
  <si>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</si>
  <si>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</si>
  <si>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</si>
  <si>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</si>
  <si>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</si>
  <si>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</si>
  <si>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</si>
  <si>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</si>
  <si>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</si>
  <si>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</si>
  <si>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</si>
  <si>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</si>
  <si>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</si>
  <si>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</si>
  <si>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</si>
  <si>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</si>
  <si>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</si>
  <si>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</si>
  <si>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</si>
  <si>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</si>
  <si>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</si>
  <si>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</si>
  <si>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</si>
  <si>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</si>
  <si>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</si>
  <si>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</si>
  <si>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</si>
  <si>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</si>
  <si>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</si>
  <si>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</si>
  <si>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</si>
  <si>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</si>
  <si>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</si>
  <si>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</si>
  <si>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</si>
  <si>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</si>
  <si>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</si>
  <si>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</si>
  <si>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</si>
  <si>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</si>
  <si>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</si>
  <si>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</si>
  <si>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</si>
  <si>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</si>
  <si>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</si>
  <si>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</si>
  <si>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</si>
  <si>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</si>
  <si>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</si>
  <si>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</si>
  <si>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</si>
  <si>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</si>
  <si>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</si>
  <si>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</si>
  <si>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</si>
  <si>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</si>
  <si>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</si>
  <si>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</si>
  <si>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</si>
  <si>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</si>
  <si>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</si>
  <si>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</si>
  <si>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</si>
  <si>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</si>
  <si>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</si>
  <si>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</si>
  <si>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</si>
  <si>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</si>
  <si>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</si>
  <si>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</si>
  <si>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</si>
  <si>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</si>
  <si>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</si>
  <si>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</si>
  <si>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</si>
  <si>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</si>
  <si>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</si>
  <si>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</si>
  <si>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</si>
  <si>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</si>
  <si>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</si>
  <si>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</si>
  <si>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</si>
  <si>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</si>
  <si>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</si>
  <si>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</si>
  <si>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</si>
  <si>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</si>
  <si>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</si>
  <si>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</si>
  <si>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</si>
  <si>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</si>
  <si>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</si>
  <si>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</si>
  <si>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</si>
  <si>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</si>
  <si>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</si>
  <si>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</si>
  <si>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</si>
  <si>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</si>
  <si>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</si>
  <si>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</si>
  <si>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</si>
  <si>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</si>
  <si>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</si>
  <si>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</si>
  <si>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</si>
  <si>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</si>
  <si>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</si>
  <si>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</si>
  <si>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</si>
  <si>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</si>
  <si>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</si>
  <si>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</si>
  <si>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</si>
  <si>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</si>
  <si>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</si>
  <si>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</si>
  <si>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</si>
  <si>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</si>
  <si>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</si>
  <si>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</si>
  <si>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</si>
  <si>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</si>
  <si>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</si>
  <si>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</si>
  <si>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</si>
  <si>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</si>
  <si>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</si>
  <si>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</si>
  <si>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</si>
  <si>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</si>
  <si>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</si>
  <si>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</si>
  <si>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</si>
  <si>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</si>
  <si>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</si>
  <si>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</si>
  <si>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</si>
  <si>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</si>
  <si>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</si>
  <si>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</si>
  <si>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</si>
  <si>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</si>
  <si>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</si>
  <si>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</si>
  <si>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</si>
  <si>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</si>
  <si>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</si>
  <si>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</si>
  <si>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</si>
  <si>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</si>
  <si>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</si>
  <si>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</si>
  <si>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</si>
  <si>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</si>
  <si>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</si>
  <si>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</si>
  <si>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</si>
  <si>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</si>
  <si>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</si>
  <si>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</si>
  <si>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</si>
  <si>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</si>
  <si>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</si>
  <si>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</si>
  <si>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</si>
  <si>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</si>
  <si>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</si>
  <si>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</si>
  <si>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</si>
  <si>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</si>
  <si>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</si>
  <si>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</si>
  <si>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</si>
  <si>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</si>
  <si>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</si>
  <si>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</si>
  <si>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</si>
  <si>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</si>
  <si>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</si>
  <si>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</si>
  <si>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</si>
  <si>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</si>
  <si>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</si>
  <si>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</si>
  <si>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</si>
  <si>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</si>
  <si>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</si>
  <si>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</si>
  <si>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</si>
  <si>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</si>
  <si>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</si>
  <si>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</si>
  <si>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</si>
  <si>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</si>
  <si>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</si>
  <si>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</si>
  <si>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</si>
  <si>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</si>
  <si>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</si>
  <si>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</si>
  <si>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</si>
  <si>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</si>
  <si>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</si>
  <si>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</si>
  <si>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</si>
  <si>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</si>
  <si>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</si>
  <si>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</si>
  <si>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</si>
  <si>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</si>
  <si>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</si>
  <si>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</si>
  <si>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</si>
  <si>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</si>
  <si>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</si>
  <si>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</si>
  <si>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</si>
  <si>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</si>
  <si>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</si>
  <si>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</si>
  <si>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</si>
  <si>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</si>
  <si>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</si>
  <si>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</si>
  <si>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</si>
  <si>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</si>
  <si>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</si>
  <si>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</si>
  <si>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</si>
  <si>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</si>
  <si>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</si>
  <si>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</si>
  <si>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</si>
  <si>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</si>
  <si>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</si>
  <si>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</si>
  <si>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</si>
  <si>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</si>
  <si>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</si>
  <si>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</si>
  <si>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</si>
  <si>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</si>
  <si>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</si>
  <si>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</si>
  <si>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</si>
  <si>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</si>
  <si>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</si>
  <si>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</si>
  <si>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</si>
  <si>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</si>
  <si>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</si>
  <si>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</si>
  <si>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</si>
  <si>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</si>
  <si>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</si>
  <si>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</si>
  <si>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</si>
  <si>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</si>
  <si>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</si>
  <si>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</si>
  <si>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</si>
  <si>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</si>
  <si>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</si>
  <si>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</si>
  <si>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</si>
  <si>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</si>
  <si>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</si>
  <si>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</si>
  <si>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</si>
  <si>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</si>
  <si>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</si>
  <si>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</si>
  <si>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</si>
  <si>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</si>
  <si>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</si>
  <si>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</si>
  <si>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</si>
  <si>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</si>
  <si>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</si>
  <si>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</si>
  <si>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</si>
  <si>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</si>
  <si>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</si>
  <si>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</si>
  <si>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</si>
  <si>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</si>
  <si>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</si>
  <si>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</si>
  <si>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</si>
  <si>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</si>
  <si>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</si>
  <si>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</si>
  <si>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</si>
  <si>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</si>
  <si>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</si>
  <si>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</si>
  <si>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</si>
  <si>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</si>
  <si>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</si>
  <si>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</si>
  <si>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</si>
  <si>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</si>
  <si>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</si>
  <si>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</si>
  <si>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</si>
  <si>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</si>
  <si>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</si>
  <si>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</si>
  <si>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</si>
  <si>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</si>
  <si>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</si>
  <si>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</si>
  <si>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</si>
  <si>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</si>
  <si>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</si>
  <si>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</si>
  <si>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</si>
  <si>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</si>
  <si>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</si>
  <si>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</si>
  <si>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</si>
  <si>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</si>
  <si>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</si>
  <si>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</si>
  <si>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</si>
  <si>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</si>
  <si>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</si>
  <si>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</si>
  <si>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</si>
  <si>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</si>
  <si>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</si>
  <si>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</si>
  <si>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</si>
  <si>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</si>
  <si>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</si>
  <si>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</si>
  <si>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</si>
  <si>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</si>
  <si>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</si>
  <si>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</si>
  <si>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</si>
  <si>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</si>
  <si>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</si>
  <si>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</si>
  <si>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</si>
  <si>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</si>
  <si>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</si>
  <si>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</si>
  <si>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</si>
  <si>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</si>
  <si>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</si>
  <si>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</si>
  <si>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</si>
  <si>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</si>
  <si>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</si>
  <si>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</si>
  <si>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</si>
  <si>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</si>
  <si>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</si>
  <si>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</si>
  <si>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</si>
  <si>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</si>
  <si>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</si>
  <si>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</si>
  <si>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</si>
  <si>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</si>
  <si>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</si>
  <si>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</si>
  <si>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</si>
  <si>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</si>
  <si>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</si>
  <si>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</si>
  <si>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</si>
  <si>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</si>
  <si>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</si>
  <si>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</si>
  <si>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</si>
  <si>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</si>
  <si>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</si>
  <si>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</si>
  <si>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</si>
  <si>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</si>
  <si>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</si>
  <si>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</si>
  <si>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</si>
  <si>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</si>
  <si>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</si>
  <si>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</si>
  <si>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</si>
  <si>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</si>
  <si>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</si>
  <si>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</si>
  <si>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</si>
  <si>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</si>
  <si>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</si>
  <si>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</si>
  <si>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</si>
  <si>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</si>
  <si>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</si>
  <si>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</si>
  <si>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</si>
  <si>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</si>
  <si>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</si>
  <si>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</si>
  <si>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</si>
  <si>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</si>
  <si>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</si>
  <si>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</si>
  <si>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</si>
  <si>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</si>
  <si>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</si>
  <si>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</si>
  <si>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</si>
  <si>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</si>
  <si>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</si>
  <si>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</si>
  <si>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</si>
  <si>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</si>
  <si>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</si>
  <si>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</si>
  <si>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</si>
  <si>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</si>
  <si>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</si>
  <si>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</si>
  <si>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</si>
  <si>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</si>
  <si>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</si>
  <si>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</si>
  <si>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</si>
  <si>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</si>
  <si>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</si>
  <si>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</si>
  <si>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</si>
  <si>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</si>
  <si>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</si>
  <si>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</si>
  <si>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</si>
  <si>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</si>
  <si>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</si>
  <si>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</si>
  <si>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</si>
  <si>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</si>
  <si>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</si>
  <si>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</si>
  <si>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</si>
  <si>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</si>
  <si>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</si>
  <si>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</si>
  <si>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</si>
  <si>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</si>
  <si>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</si>
  <si>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</si>
  <si>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</si>
  <si>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</si>
  <si>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</si>
  <si>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</si>
  <si>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</si>
  <si>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</si>
  <si>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</si>
  <si>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</si>
  <si>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</si>
  <si>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</si>
  <si>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</si>
  <si>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</si>
  <si>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</si>
  <si>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</si>
  <si>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</si>
  <si>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</si>
  <si>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</si>
  <si>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</si>
  <si>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</si>
  <si>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</si>
  <si>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</si>
  <si>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</si>
  <si>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</si>
  <si>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</si>
  <si>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</si>
  <si>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</si>
  <si>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</si>
  <si>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</si>
  <si>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</si>
  <si>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</si>
  <si>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</si>
  <si>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</si>
  <si>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</si>
  <si>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</si>
  <si>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</si>
  <si>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</si>
  <si>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</si>
  <si>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</si>
  <si>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</si>
  <si>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</si>
  <si>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</si>
  <si>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</si>
  <si>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</si>
  <si>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</si>
  <si>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</si>
  <si>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</si>
  <si>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</si>
  <si>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</si>
  <si>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</si>
  <si>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</si>
  <si>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</si>
  <si>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</si>
  <si>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</si>
  <si>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</si>
  <si>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</si>
  <si>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</si>
  <si>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</si>
  <si>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</si>
  <si>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</si>
  <si>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</si>
  <si>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</si>
  <si>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</si>
  <si>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</si>
  <si>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</si>
  <si>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</si>
  <si>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</si>
  <si>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</si>
  <si>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</si>
  <si>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</si>
  <si>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</si>
  <si>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</si>
  <si>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</si>
  <si>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</si>
  <si>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</si>
  <si>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</si>
  <si>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</si>
  <si>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</si>
  <si>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</si>
  <si>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</si>
  <si>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</si>
  <si>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</si>
  <si>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</si>
  <si>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</si>
  <si>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</si>
  <si>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</si>
  <si>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</si>
  <si>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</si>
  <si>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</si>
  <si>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</si>
  <si>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</si>
  <si>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</si>
  <si>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</si>
  <si>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</si>
  <si>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</si>
  <si>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</si>
  <si>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</si>
  <si>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</si>
  <si>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</si>
  <si>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</si>
  <si>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</si>
  <si>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</si>
  <si>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</si>
  <si>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</si>
  <si>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</si>
  <si>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</si>
  <si>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</si>
  <si>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</si>
  <si>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</si>
  <si>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</si>
  <si>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</si>
  <si>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</si>
  <si>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</si>
  <si>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</si>
  <si>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</si>
  <si>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</si>
  <si>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</si>
  <si>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</si>
  <si>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</si>
  <si>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</si>
  <si>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</si>
  <si>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</si>
  <si>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</si>
  <si>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</si>
  <si>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</si>
  <si>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</si>
  <si>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</si>
  <si>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</si>
  <si>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</si>
  <si>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</si>
  <si>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</si>
  <si>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</si>
  <si>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</si>
  <si>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</si>
  <si>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</si>
  <si>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</si>
  <si>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</si>
  <si>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</si>
  <si>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</si>
  <si>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</si>
  <si>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</si>
  <si>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</si>
  <si>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</si>
  <si>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</si>
  <si>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</si>
  <si>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</si>
  <si>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</si>
  <si>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</si>
  <si>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</si>
  <si>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</si>
  <si>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</si>
  <si>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</si>
  <si>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</si>
  <si>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</si>
  <si>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</si>
  <si>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</si>
  <si>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</si>
  <si>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</si>
  <si>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</si>
  <si>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</si>
  <si>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</si>
  <si>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</si>
  <si>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</si>
  <si>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</si>
  <si>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</si>
  <si>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</si>
  <si>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</si>
  <si>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</si>
  <si>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</si>
  <si>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</si>
  <si>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</si>
  <si>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</si>
  <si>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</si>
  <si>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</si>
  <si>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</si>
  <si>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</si>
  <si>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</si>
  <si>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</si>
  <si>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</si>
  <si>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</si>
  <si>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</si>
  <si>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</si>
  <si>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</si>
  <si>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</si>
  <si>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</si>
  <si>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</si>
  <si>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</si>
  <si>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</si>
  <si>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</si>
  <si>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</si>
  <si>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</si>
  <si>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</si>
  <si>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</si>
  <si>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</si>
  <si>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</si>
  <si>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</si>
  <si>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</si>
  <si>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</si>
  <si>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</si>
  <si>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</si>
  <si>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</si>
  <si>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</si>
  <si>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</si>
  <si>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</si>
  <si>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</si>
  <si>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</si>
  <si>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</si>
  <si>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</si>
  <si>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</si>
  <si>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</si>
  <si>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</si>
  <si>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</si>
  <si>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</si>
  <si>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</si>
  <si>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</si>
  <si>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</si>
  <si>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</si>
  <si>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</si>
  <si>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</si>
  <si>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</si>
  <si>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</si>
  <si>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</si>
  <si>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</si>
  <si>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</si>
  <si>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</si>
  <si>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</si>
  <si>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</si>
  <si>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</si>
  <si>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</si>
  <si>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</si>
  <si>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</si>
  <si>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</si>
  <si>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</si>
  <si>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</si>
  <si>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</si>
  <si>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</si>
  <si>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</si>
  <si>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</si>
  <si>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</si>
  <si>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</si>
  <si>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</si>
  <si>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</si>
  <si>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</si>
  <si>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</si>
  <si>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</si>
  <si>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</si>
  <si>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</si>
  <si>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</si>
  <si>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</si>
  <si>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</si>
  <si>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</si>
  <si>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</si>
  <si>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</si>
  <si>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</si>
  <si>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</si>
  <si>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</si>
  <si>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</si>
  <si>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</si>
  <si>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</si>
  <si>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</si>
  <si>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</si>
  <si>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</si>
  <si>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</si>
  <si>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</si>
  <si>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</si>
  <si>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</si>
  <si>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</si>
  <si>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</si>
  <si>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</si>
  <si>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</si>
  <si>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</si>
  <si>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</si>
  <si>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</si>
  <si>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</si>
  <si>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</si>
  <si>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</si>
  <si>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</si>
  <si>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</si>
  <si>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</si>
  <si>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</si>
  <si>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</si>
  <si>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</si>
  <si>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</si>
  <si>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</si>
  <si>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</si>
  <si>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</si>
  <si>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</si>
  <si>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</si>
  <si>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</si>
  <si>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</si>
  <si>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</si>
  <si>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</si>
  <si>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</si>
  <si>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</si>
  <si>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</si>
  <si>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</si>
  <si>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</si>
  <si>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</si>
  <si>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</si>
  <si>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</si>
  <si>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</si>
  <si>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</si>
  <si>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</si>
  <si>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</si>
  <si>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</si>
  <si>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</si>
  <si>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</si>
  <si>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</si>
  <si>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</si>
  <si>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</si>
  <si>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</si>
  <si>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</si>
  <si>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</si>
  <si>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</si>
  <si>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</si>
  <si>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</si>
  <si>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</si>
  <si>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</si>
  <si>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</si>
  <si>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</si>
  <si>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</si>
  <si>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</si>
  <si>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</si>
  <si>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</si>
  <si>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</si>
  <si>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</si>
  <si>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</si>
  <si>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</si>
  <si>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</si>
  <si>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</si>
  <si>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</si>
  <si>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</si>
  <si>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</si>
  <si>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</si>
  <si>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</si>
  <si>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</si>
  <si>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</si>
  <si>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</si>
  <si>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</si>
  <si>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</si>
  <si>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</si>
  <si>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</si>
  <si>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</si>
  <si>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</si>
  <si>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</si>
  <si>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</si>
  <si>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</si>
  <si>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</si>
  <si>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</si>
  <si>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</si>
  <si>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</si>
  <si>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</si>
  <si>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</si>
  <si>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</si>
  <si>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</si>
  <si>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</si>
  <si>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</si>
  <si>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</si>
  <si>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</si>
  <si>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</si>
  <si>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</si>
  <si>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</si>
  <si>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</si>
  <si>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</si>
  <si>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</si>
  <si>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</si>
  <si>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</si>
  <si>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</si>
  <si>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</si>
  <si>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</si>
  <si>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</si>
  <si>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</si>
  <si>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</si>
  <si>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</si>
  <si>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</si>
  <si>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</si>
  <si>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</si>
  <si>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</si>
  <si>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</si>
  <si>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</si>
  <si>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</si>
  <si>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</si>
  <si>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</si>
  <si>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</si>
  <si>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</si>
  <si>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</si>
  <si>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</si>
  <si>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</si>
  <si>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</si>
  <si>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</si>
  <si>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</si>
  <si>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</si>
  <si>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</si>
  <si>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</si>
  <si>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</si>
  <si>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</si>
  <si>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</si>
  <si>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</si>
  <si>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</si>
  <si>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</si>
  <si>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</si>
  <si>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</si>
  <si>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</si>
  <si>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</si>
  <si>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</si>
  <si>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</si>
  <si>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</si>
  <si>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</si>
  <si>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</si>
  <si>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</si>
  <si>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</si>
  <si>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</si>
  <si>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</si>
  <si>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</si>
  <si>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</si>
  <si>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</si>
  <si>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</si>
  <si>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</si>
  <si>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</si>
  <si>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</si>
  <si>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</si>
  <si>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</si>
  <si>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</si>
  <si>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</si>
  <si>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</si>
  <si>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</si>
  <si>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</si>
  <si>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</si>
  <si>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</si>
  <si>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</si>
  <si>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</si>
  <si>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</si>
  <si>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</si>
  <si>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</si>
  <si>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</si>
  <si>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</si>
  <si>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</si>
  <si>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</si>
  <si>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</si>
  <si>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</si>
  <si>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</si>
  <si>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</si>
  <si>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</si>
  <si>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</si>
  <si>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</si>
  <si>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</si>
  <si>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</si>
  <si>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</si>
  <si>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</si>
  <si>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</si>
  <si>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</si>
  <si>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</si>
  <si>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</si>
  <si>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</si>
  <si>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</si>
  <si>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</si>
  <si>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</si>
  <si>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</si>
  <si>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</si>
  <si>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</si>
  <si>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</si>
  <si>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</si>
  <si>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</si>
  <si>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</si>
  <si>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</si>
  <si>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</si>
  <si>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</si>
  <si>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</si>
  <si>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</si>
  <si>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</si>
  <si>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</si>
  <si>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</si>
  <si>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</si>
  <si>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</si>
  <si>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</si>
  <si>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</si>
  <si>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</si>
  <si>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</si>
  <si>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</si>
  <si>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</si>
  <si>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</si>
  <si>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</si>
  <si>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</si>
  <si>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</si>
  <si>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</si>
  <si>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</si>
  <si>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</si>
  <si>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</si>
  <si>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</si>
  <si>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</si>
  <si>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</si>
  <si>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</si>
  <si>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</si>
  <si>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</si>
  <si>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</si>
  <si>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</si>
  <si>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</si>
  <si>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</si>
  <si>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</si>
  <si>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</si>
  <si>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</si>
  <si>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</si>
  <si>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</si>
  <si>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</si>
  <si>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</si>
  <si>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</si>
  <si>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</si>
  <si>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</si>
  <si>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</si>
  <si>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</si>
  <si>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</si>
  <si>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</si>
  <si>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</si>
  <si>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</si>
  <si>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</si>
  <si>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</si>
  <si>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</si>
  <si>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</si>
  <si>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</si>
  <si>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</si>
  <si>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</si>
  <si>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</si>
  <si>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</si>
  <si>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</si>
  <si>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</si>
  <si>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</si>
  <si>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</si>
  <si>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</si>
  <si>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</si>
  <si>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</si>
  <si>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</si>
  <si>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</si>
  <si>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</si>
  <si>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</si>
  <si>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</si>
  <si>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</si>
  <si>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</si>
  <si>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</si>
  <si>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</si>
  <si>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</si>
  <si>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</si>
  <si>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</si>
  <si>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</si>
  <si>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</si>
  <si>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</si>
  <si>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</si>
  <si>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</si>
  <si>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</si>
  <si>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</si>
  <si>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</si>
  <si>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</si>
  <si>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</si>
  <si>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</si>
  <si>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</si>
  <si>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</si>
  <si>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</si>
  <si>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</si>
  <si>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</si>
  <si>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</si>
  <si>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</si>
  <si>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</si>
  <si>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</si>
  <si>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</si>
  <si>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</si>
  <si>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</si>
  <si>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</si>
  <si>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</si>
  <si>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</si>
  <si>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</si>
  <si>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</si>
  <si>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</si>
  <si>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</si>
  <si>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</si>
  <si>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</si>
  <si>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</si>
  <si>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</si>
  <si>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</si>
  <si>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</si>
  <si>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</si>
  <si>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</si>
  <si>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</si>
  <si>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</si>
  <si>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</si>
  <si>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</si>
  <si>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</si>
  <si>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</si>
  <si>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</si>
  <si>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</si>
  <si>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</si>
  <si>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</si>
  <si>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</si>
  <si>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</si>
  <si>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</si>
  <si>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</si>
  <si>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</si>
  <si>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</si>
  <si>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</si>
  <si>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</si>
  <si>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</si>
  <si>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</si>
  <si>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</si>
  <si>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</si>
  <si>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</si>
  <si>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</si>
  <si>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</si>
  <si>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</si>
  <si>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</si>
  <si>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</si>
  <si>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</si>
  <si>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</si>
  <si>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</si>
  <si>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</si>
  <si>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</si>
  <si>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</si>
  <si>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</si>
  <si>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</si>
  <si>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</si>
  <si>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</si>
  <si>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</si>
  <si>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</si>
  <si>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</si>
  <si>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</si>
  <si>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</si>
  <si>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</si>
  <si>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</si>
  <si>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</si>
  <si>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</si>
  <si>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</si>
  <si>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</si>
  <si>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</si>
  <si>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</si>
  <si>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</si>
  <si>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</si>
  <si>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</si>
  <si>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</si>
  <si>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</si>
  <si>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</si>
  <si>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</si>
  <si>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</si>
  <si>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</si>
  <si>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</si>
  <si>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</si>
  <si>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</si>
  <si>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</si>
  <si>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</si>
  <si>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</si>
  <si>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</si>
  <si>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</si>
  <si>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</si>
  <si>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</si>
  <si>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</si>
  <si>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</si>
  <si>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</si>
  <si>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</si>
  <si>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</si>
  <si>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</si>
  <si>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</si>
  <si>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</si>
  <si>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</si>
  <si>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</si>
  <si>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</si>
  <si>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</si>
  <si>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</si>
  <si>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</si>
  <si>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</si>
  <si>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</si>
  <si>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</si>
  <si>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</si>
  <si>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</si>
  <si>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</si>
  <si>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</si>
  <si>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</si>
  <si>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</si>
  <si>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</si>
  <si>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</si>
  <si>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</si>
  <si>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</si>
  <si>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</si>
  <si>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</si>
  <si>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</si>
  <si>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</si>
  <si>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</si>
  <si>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</si>
  <si>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</si>
  <si>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</si>
  <si>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</si>
  <si>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</si>
  <si>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</si>
  <si>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</si>
  <si>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</si>
  <si>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</si>
  <si>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</si>
  <si>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</si>
  <si>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</si>
  <si>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</si>
  <si>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</si>
  <si>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</si>
  <si>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</si>
  <si>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</si>
  <si>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</si>
  <si>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</si>
  <si>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</si>
  <si>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</si>
  <si>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</si>
  <si>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</si>
  <si>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</si>
  <si>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</si>
  <si>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</si>
  <si>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</si>
  <si>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</si>
  <si>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</si>
  <si>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</si>
  <si>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</si>
  <si>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</si>
  <si>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</si>
  <si>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</si>
  <si>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</si>
  <si>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</si>
  <si>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</si>
  <si>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</si>
  <si>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</si>
  <si>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</si>
  <si>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</si>
  <si>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</si>
  <si>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</si>
  <si>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</si>
  <si>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</si>
  <si>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</si>
  <si>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</si>
  <si>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</si>
  <si>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</si>
  <si>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</si>
  <si>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</si>
  <si>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</si>
  <si>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</si>
  <si>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</si>
  <si>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</si>
  <si>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</si>
  <si>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</si>
  <si>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</si>
  <si>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</si>
  <si>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</si>
  <si>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</si>
  <si>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</si>
  <si>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</si>
  <si>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</si>
  <si>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</si>
  <si>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</si>
  <si>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</si>
  <si>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</si>
  <si>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</si>
  <si>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</si>
  <si>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</si>
  <si>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</si>
  <si>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</si>
  <si>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</si>
  <si>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</si>
  <si>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</si>
  <si>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</si>
  <si>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</si>
  <si>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</si>
  <si>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</si>
  <si>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</si>
  <si>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</si>
  <si>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</si>
  <si>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</si>
  <si>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</si>
  <si>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</si>
  <si>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</si>
  <si>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</si>
  <si>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</si>
  <si>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</si>
  <si>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</si>
  <si>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</si>
  <si>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</si>
  <si>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</si>
  <si>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</si>
  <si>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</si>
  <si>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</si>
  <si>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</si>
  <si>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</si>
  <si>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</si>
  <si>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</si>
  <si>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</si>
  <si>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</si>
  <si>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</si>
  <si>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</si>
  <si>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</si>
  <si>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</si>
  <si>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</si>
  <si>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</si>
  <si>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</si>
  <si>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</si>
  <si>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</si>
  <si>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</si>
  <si>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</si>
  <si>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</si>
  <si>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</si>
  <si>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</si>
  <si>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</si>
  <si>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</si>
  <si>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</si>
  <si>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</si>
  <si>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</si>
  <si>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</si>
  <si>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</si>
  <si>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</si>
  <si>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</si>
  <si>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</si>
  <si>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</si>
  <si>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</si>
  <si>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</si>
  <si>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</si>
  <si>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</si>
  <si>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</si>
  <si>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</si>
  <si>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</si>
  <si>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</si>
  <si>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</si>
  <si>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</si>
  <si>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</si>
  <si>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</si>
  <si>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</si>
  <si>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</si>
  <si>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</si>
  <si>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</si>
  <si>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</si>
  <si>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</si>
  <si>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</si>
  <si>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</si>
  <si>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</si>
  <si>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</si>
  <si>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</si>
  <si>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</si>
  <si>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</si>
  <si>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</si>
  <si>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</si>
  <si>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</si>
  <si>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</si>
  <si>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</si>
  <si>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</si>
  <si>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</si>
  <si>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</si>
  <si>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</si>
  <si>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</si>
  <si>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</si>
  <si>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</si>
  <si>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</si>
  <si>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</si>
  <si>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</si>
  <si>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</si>
  <si>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</si>
  <si>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</si>
  <si>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</si>
  <si>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</si>
  <si>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</si>
  <si>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</si>
  <si>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</si>
  <si>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</si>
  <si>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</si>
  <si>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</si>
  <si>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</si>
  <si>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</si>
  <si>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</si>
  <si>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</si>
  <si>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</si>
  <si>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</si>
  <si>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</si>
  <si>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</si>
  <si>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</si>
  <si>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</si>
  <si>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</si>
  <si>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</si>
  <si>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</si>
  <si>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</si>
  <si>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</si>
  <si>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</si>
  <si>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</si>
  <si>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</si>
  <si>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</si>
  <si>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</si>
  <si>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</si>
  <si>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</si>
  <si>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</si>
  <si>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</si>
  <si>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</si>
  <si>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</si>
  <si>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</si>
  <si>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</si>
  <si>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</si>
  <si>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</si>
  <si>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</si>
  <si>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</si>
  <si>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</si>
  <si>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</si>
  <si>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</si>
  <si>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</si>
  <si>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</si>
  <si>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</si>
  <si>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</si>
  <si>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</si>
  <si>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</si>
  <si>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</si>
  <si>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</si>
  <si>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</si>
  <si>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</si>
  <si>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</si>
  <si>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</si>
  <si>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</si>
  <si>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</si>
  <si>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</si>
  <si>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</si>
  <si>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</si>
  <si>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</si>
  <si>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</si>
  <si>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</si>
  <si>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</si>
  <si>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</si>
  <si>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</si>
  <si>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</si>
  <si>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</si>
  <si>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</si>
  <si>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</si>
  <si>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</si>
  <si>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</si>
  <si>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</si>
  <si>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</si>
  <si>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</si>
  <si>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</si>
  <si>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</si>
  <si>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</si>
  <si>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</si>
  <si>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</si>
  <si>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</si>
  <si>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</si>
  <si>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</si>
  <si>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</si>
  <si>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</si>
  <si>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</si>
  <si>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</si>
  <si>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</si>
  <si>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</si>
  <si>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</si>
  <si>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</si>
  <si>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</si>
  <si>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</si>
  <si>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</si>
  <si>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</si>
  <si>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</si>
  <si>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</si>
  <si>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</si>
  <si>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</si>
  <si>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</si>
  <si>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</si>
  <si>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</si>
  <si>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</si>
  <si>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</si>
  <si>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</si>
  <si>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</si>
  <si>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</si>
  <si>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</si>
  <si>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</si>
  <si>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</si>
  <si>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</si>
  <si>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</si>
  <si>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</si>
  <si>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</si>
  <si>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</si>
  <si>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</si>
  <si>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</si>
  <si>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</si>
  <si>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</si>
  <si>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</si>
  <si>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</si>
  <si>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</si>
  <si>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</si>
  <si>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</si>
  <si>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</si>
  <si>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</si>
  <si>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</si>
  <si>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</si>
  <si>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</si>
  <si>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</si>
  <si>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</si>
  <si>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</si>
  <si>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</si>
  <si>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</si>
  <si>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</si>
  <si>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</si>
  <si>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</si>
  <si>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</si>
  <si>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</si>
  <si>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</si>
  <si>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</si>
  <si>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</si>
  <si>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</si>
  <si>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</si>
  <si>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</si>
  <si>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</si>
  <si>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</si>
  <si>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</si>
  <si>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</si>
  <si>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</si>
  <si>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</si>
  <si>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</si>
  <si>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</si>
  <si>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</si>
  <si>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</si>
  <si>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</si>
  <si>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</si>
  <si>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</si>
  <si>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</si>
  <si>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</si>
  <si>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</si>
  <si>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</si>
  <si>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</si>
  <si>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</si>
  <si>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</si>
  <si>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</si>
  <si>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</si>
  <si>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</si>
  <si>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</si>
  <si>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</si>
  <si>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</si>
  <si>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</si>
  <si>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</si>
  <si>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</si>
  <si>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</si>
  <si>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</si>
  <si>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</si>
  <si>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</si>
  <si>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</si>
  <si>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</si>
  <si>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</si>
  <si>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</si>
  <si>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</si>
  <si>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</si>
  <si>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</si>
  <si>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</si>
  <si>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</si>
  <si>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</si>
  <si>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</si>
  <si>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</si>
  <si>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</si>
  <si>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</si>
  <si>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</si>
  <si>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</si>
  <si>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</si>
  <si>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</si>
  <si>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</si>
  <si>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</si>
  <si>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</si>
  <si>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</si>
  <si>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</si>
  <si>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</si>
  <si>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</si>
  <si>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</si>
  <si>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</si>
  <si>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</si>
  <si>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</si>
  <si>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</si>
  <si>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</si>
  <si>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</si>
  <si>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</si>
  <si>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</si>
  <si>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</si>
  <si>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</si>
  <si>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</si>
  <si>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</si>
  <si>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</si>
  <si>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</si>
  <si>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</si>
  <si>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</si>
  <si>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</si>
  <si>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</si>
  <si>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</si>
  <si>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</si>
  <si>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</si>
  <si>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</si>
  <si>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</si>
  <si>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</si>
  <si>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</si>
  <si>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</si>
  <si>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</si>
  <si>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</si>
  <si>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</si>
  <si>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</si>
  <si>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</si>
  <si>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</si>
  <si>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</si>
  <si>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</si>
  <si>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</si>
  <si>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</si>
  <si>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</si>
  <si>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</si>
  <si>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</si>
  <si>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</si>
  <si>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</si>
  <si>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</si>
  <si>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</si>
  <si>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</si>
  <si>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</si>
  <si>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</si>
  <si>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</si>
  <si>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</si>
  <si>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</si>
  <si>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</si>
  <si>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</si>
  <si>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</si>
  <si>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</si>
  <si>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</si>
  <si>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</si>
  <si>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</si>
  <si>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</si>
  <si>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</si>
  <si>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</si>
  <si>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</si>
  <si>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</si>
  <si>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</si>
  <si>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</si>
  <si>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</si>
  <si>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</si>
  <si>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</si>
  <si>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</si>
  <si>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</si>
  <si>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</si>
  <si>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</si>
  <si>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</si>
  <si>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</si>
  <si>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</si>
  <si>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</si>
  <si>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</si>
  <si>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</si>
  <si>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</si>
  <si>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</si>
  <si>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</si>
  <si>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</si>
  <si>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</si>
  <si>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</si>
  <si>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</si>
  <si>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</si>
  <si>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</si>
  <si>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</si>
  <si>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</si>
  <si>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</si>
  <si>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</si>
  <si>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</si>
  <si>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</si>
  <si>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</si>
  <si>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</si>
  <si>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</si>
  <si>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</si>
  <si>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</si>
  <si>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</si>
  <si>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</si>
  <si>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</si>
  <si>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</si>
  <si>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</si>
  <si>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</si>
  <si>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</si>
  <si>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</si>
  <si>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</si>
  <si>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</si>
  <si>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</si>
  <si>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</si>
  <si>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</si>
  <si>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</si>
  <si>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</si>
  <si>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</si>
  <si>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</si>
  <si>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</si>
  <si>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</si>
  <si>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</si>
  <si>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</si>
  <si>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</si>
  <si>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</si>
  <si>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</si>
  <si>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</si>
  <si>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</si>
  <si>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</si>
  <si>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</si>
  <si>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</si>
  <si>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</si>
  <si>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</si>
  <si>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</si>
  <si>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</si>
  <si>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</si>
  <si>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</si>
  <si>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</si>
  <si>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</si>
  <si>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</si>
  <si>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</si>
  <si>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</si>
  <si>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</si>
  <si>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</si>
  <si>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</si>
  <si>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</si>
  <si>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</si>
  <si>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</si>
  <si>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</si>
  <si>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</si>
  <si>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</si>
  <si>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</si>
  <si>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</si>
  <si>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</si>
  <si>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</si>
  <si>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</si>
  <si>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</si>
  <si>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</si>
  <si>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</si>
  <si>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</si>
  <si>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</si>
  <si>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</si>
  <si>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</si>
  <si>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</si>
  <si>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</si>
  <si>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</si>
  <si>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</si>
  <si>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</si>
  <si>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</si>
  <si>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</si>
  <si>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</si>
  <si>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</si>
  <si>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</si>
  <si>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</si>
  <si>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</si>
  <si>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</si>
  <si>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</si>
  <si>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</si>
  <si>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</si>
  <si>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</si>
  <si>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</si>
  <si>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</si>
  <si>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</si>
  <si>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</si>
  <si>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</si>
  <si>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</si>
  <si>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</si>
  <si>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</si>
  <si>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</si>
  <si>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</si>
  <si>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</si>
  <si>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</si>
  <si>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</si>
  <si>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</si>
  <si>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</si>
  <si>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</si>
  <si>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</si>
  <si>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</si>
  <si>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</si>
  <si>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</si>
  <si>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</si>
  <si>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</si>
  <si>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</si>
  <si>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</si>
  <si>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</si>
  <si>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</si>
  <si>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</si>
  <si>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</si>
  <si>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</si>
  <si>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</si>
  <si>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</si>
  <si>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</si>
  <si>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</si>
  <si>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</si>
  <si>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</si>
  <si>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</si>
  <si>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</si>
  <si>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</si>
  <si>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</si>
  <si>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</si>
  <si>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</si>
  <si>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</si>
  <si>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</si>
  <si>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</si>
  <si>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</si>
  <si>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</si>
  <si>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</si>
  <si>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</si>
  <si>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</si>
  <si>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</si>
  <si>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</si>
  <si>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</si>
  <si>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</si>
  <si>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</si>
  <si>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</si>
  <si>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</si>
  <si>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</si>
  <si>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</si>
  <si>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</si>
  <si>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</si>
  <si>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</si>
  <si>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</si>
  <si>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</si>
  <si>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</si>
  <si>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</si>
  <si>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</si>
  <si>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</si>
  <si>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</si>
  <si>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</si>
  <si>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</si>
  <si>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</si>
  <si>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</si>
  <si>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</si>
  <si>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</si>
  <si>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</si>
  <si>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</si>
  <si>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</si>
  <si>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</si>
  <si>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</si>
  <si>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</si>
  <si>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</si>
  <si>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</si>
  <si>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</si>
  <si>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</si>
  <si>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</si>
  <si>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</si>
  <si>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</si>
  <si>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</si>
  <si>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</si>
  <si>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</si>
  <si>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</si>
  <si>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</si>
  <si>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</si>
  <si>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</si>
  <si>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</si>
  <si>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</si>
  <si>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</si>
  <si>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</si>
  <si>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</si>
  <si>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</si>
  <si>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</si>
  <si>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</si>
  <si>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</si>
  <si>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</si>
  <si>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</si>
  <si>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</si>
  <si>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</si>
  <si>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</si>
  <si>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</si>
  <si>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</si>
  <si>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</si>
  <si>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</si>
  <si>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</si>
  <si>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</si>
  <si>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</si>
  <si>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</si>
  <si>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</si>
  <si>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</si>
  <si>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</si>
  <si>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</si>
  <si>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</si>
  <si>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</si>
  <si>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</si>
  <si>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</si>
  <si>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</si>
  <si>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</si>
  <si>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</si>
  <si>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</si>
  <si>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</si>
  <si>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</si>
  <si>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</si>
  <si>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</si>
  <si>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</si>
  <si>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</si>
  <si>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</si>
  <si>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</si>
  <si>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</si>
  <si>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</si>
  <si>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</si>
  <si>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</si>
  <si>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</si>
  <si>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</si>
  <si>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</si>
  <si>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</si>
  <si>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</si>
  <si>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</si>
  <si>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</si>
  <si>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</si>
  <si>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</si>
  <si>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</si>
  <si>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</si>
  <si>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</si>
  <si>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</si>
  <si>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</si>
  <si>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</si>
  <si>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</si>
  <si>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</si>
  <si>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</si>
  <si>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</si>
  <si>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</si>
  <si>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</si>
  <si>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</si>
  <si>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</si>
  <si>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</si>
  <si>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</si>
  <si>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</si>
  <si>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</si>
  <si>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</si>
  <si>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</si>
  <si>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</si>
  <si>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</si>
  <si>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</si>
  <si>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</si>
  <si>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</si>
  <si>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</si>
  <si>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</si>
  <si>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</si>
  <si>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</si>
  <si>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</si>
  <si>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</si>
  <si>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</si>
  <si>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</si>
  <si>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</si>
  <si>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</si>
  <si>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</si>
  <si>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</si>
  <si>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</si>
  <si>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</si>
  <si>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</si>
  <si>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</si>
  <si>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</si>
  <si>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</si>
  <si>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</si>
  <si>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</si>
  <si>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</si>
  <si>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</si>
  <si>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</si>
  <si>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</si>
  <si>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</si>
  <si>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</si>
  <si>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</si>
  <si>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</si>
  <si>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</si>
  <si>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</si>
  <si>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</si>
  <si>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</si>
  <si>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</si>
  <si>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</si>
  <si>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</si>
  <si>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</si>
  <si>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</si>
  <si>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</si>
  <si>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</si>
  <si>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</si>
  <si>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</si>
  <si>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</si>
  <si>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</si>
  <si>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</si>
  <si>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</si>
  <si>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</si>
  <si>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</si>
  <si>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</si>
  <si>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</si>
  <si>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</si>
  <si>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</si>
  <si>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</si>
  <si>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</si>
  <si>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</si>
  <si>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</si>
  <si>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</si>
  <si>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</si>
  <si>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</si>
  <si>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</si>
  <si>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</si>
  <si>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</si>
  <si>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</si>
  <si>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</si>
  <si>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</si>
  <si>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</si>
  <si>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</si>
  <si>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</si>
  <si>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</si>
  <si>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</si>
  <si>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</si>
  <si>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</si>
  <si>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</si>
  <si>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</si>
  <si>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</si>
  <si>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</si>
  <si>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</si>
  <si>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</si>
  <si>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</si>
  <si>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</si>
  <si>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</si>
  <si>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</si>
  <si>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</si>
  <si>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</si>
  <si>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</si>
  <si>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Sin Efectivo/ Gavetas Fallando Abastecido</t>
  </si>
  <si>
    <t>GAVETA DE RECHAZO LLENA</t>
  </si>
  <si>
    <t xml:space="preserve">Gil Carrera, Santiago </t>
  </si>
  <si>
    <t xml:space="preserve">DISPENSADOR </t>
  </si>
  <si>
    <t>GAVETA DE DEPOSITO LLENA</t>
  </si>
  <si>
    <t>ReservaC Norte</t>
  </si>
  <si>
    <t xml:space="preserve">De Leon Morillo, Nelson </t>
  </si>
  <si>
    <t xml:space="preserve">Gonzalez Ceballos, Dionisio </t>
  </si>
  <si>
    <t>GAVETA DE DEPOSITO LLENO</t>
  </si>
  <si>
    <t>Closed</t>
  </si>
  <si>
    <t>In Progres</t>
  </si>
  <si>
    <t>18 Junio de 2021</t>
  </si>
  <si>
    <t>3335924365</t>
  </si>
  <si>
    <t>3335924355</t>
  </si>
  <si>
    <t>3335924354</t>
  </si>
  <si>
    <t>REINICIO FALLIDO POR LECTOR</t>
  </si>
  <si>
    <t>3335924352</t>
  </si>
  <si>
    <t>3335924365 </t>
  </si>
  <si>
    <t>3335924369 </t>
  </si>
  <si>
    <t>ATM Centro Medico de Diabetes, Obesidad y Endocrinología (CEMDOE)</t>
  </si>
  <si>
    <t>ATM Oficina Occidental Mall</t>
  </si>
  <si>
    <t>2 Gavetas Vacías + 1 Fallando</t>
  </si>
  <si>
    <t>Abastecido</t>
  </si>
  <si>
    <t>Gavetas Deposito/Rechazo Atendido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</si>
</sst>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11" fillId="5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3"/>
      <tableStyleElement type="headerRow" dxfId="352"/>
      <tableStyleElement type="totalRow" dxfId="351"/>
      <tableStyleElement type="firstColumn" dxfId="350"/>
      <tableStyleElement type="lastColumn" dxfId="349"/>
      <tableStyleElement type="firstRowStripe" dxfId="348"/>
      <tableStyleElement type="firstColumnStripe" dxfId="3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2559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4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7"/>
  <sheetViews>
    <sheetView topLeftCell="I1" zoomScale="70" zoomScaleNormal="70" workbookViewId="0">
      <pane ySplit="4" topLeftCell="A38" activePane="bottomLeft" state="frozen"/>
      <selection pane="bottomLeft" activeCell="L50" sqref="L50:L56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2574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20">
        <v>3335922327</v>
      </c>
      <c r="C5" s="110">
        <v>44363.502789351849</v>
      </c>
      <c r="D5" s="110" t="s">
        <v>2180</v>
      </c>
      <c r="E5" s="119">
        <v>281</v>
      </c>
      <c r="F5" s="117" t="str">
        <f>VLOOKUP(E5,VIP!$A$2:$O13824,2,0)</f>
        <v>DRBR737</v>
      </c>
      <c r="G5" s="117" t="str">
        <f>VLOOKUP(E5,'LISTADO ATM'!$A$2:$B$897,2,0)</f>
        <v xml:space="preserve">ATM S/M Pola Independencia </v>
      </c>
      <c r="H5" s="117" t="str">
        <f>VLOOKUP(E5,VIP!$A$2:$O18687,7,FALSE)</f>
        <v>Si</v>
      </c>
      <c r="I5" s="117" t="str">
        <f>VLOOKUP(E5,VIP!$A$2:$O10652,8,FALSE)</f>
        <v>Si</v>
      </c>
      <c r="J5" s="117" t="str">
        <f>VLOOKUP(E5,VIP!$A$2:$O10602,8,FALSE)</f>
        <v>Si</v>
      </c>
      <c r="K5" s="117" t="str">
        <f>VLOOKUP(E5,VIP!$A$2:$O14176,6,0)</f>
        <v>NO</v>
      </c>
      <c r="L5" s="121" t="s">
        <v>2219</v>
      </c>
      <c r="M5" s="109" t="s">
        <v>2446</v>
      </c>
      <c r="N5" s="109" t="s">
        <v>2557</v>
      </c>
      <c r="O5" s="117" t="s">
        <v>2455</v>
      </c>
      <c r="P5" s="117"/>
      <c r="Q5" s="109" t="s">
        <v>2219</v>
      </c>
    </row>
    <row r="6" spans="1:17" s="118" customFormat="1" ht="18" x14ac:dyDescent="0.25">
      <c r="A6" s="117" t="str">
        <f>VLOOKUP(E6,'LISTADO ATM'!$A$2:$C$898,3,0)</f>
        <v>DISTRITO NACIONAL</v>
      </c>
      <c r="B6" s="120">
        <v>3335922570</v>
      </c>
      <c r="C6" s="110">
        <v>44363.597233796296</v>
      </c>
      <c r="D6" s="110" t="s">
        <v>2180</v>
      </c>
      <c r="E6" s="119">
        <v>686</v>
      </c>
      <c r="F6" s="117" t="str">
        <f>VLOOKUP(E6,VIP!$A$2:$O13825,2,0)</f>
        <v>DRBR686</v>
      </c>
      <c r="G6" s="117" t="str">
        <f>VLOOKUP(E6,'LISTADO ATM'!$A$2:$B$897,2,0)</f>
        <v>ATM Autoservicio Oficina Máximo Gómez</v>
      </c>
      <c r="H6" s="117" t="str">
        <f>VLOOKUP(E6,VIP!$A$2:$O18688,7,FALSE)</f>
        <v>Si</v>
      </c>
      <c r="I6" s="117" t="str">
        <f>VLOOKUP(E6,VIP!$A$2:$O10653,8,FALSE)</f>
        <v>Si</v>
      </c>
      <c r="J6" s="117" t="str">
        <f>VLOOKUP(E6,VIP!$A$2:$O10603,8,FALSE)</f>
        <v>Si</v>
      </c>
      <c r="K6" s="117" t="str">
        <f>VLOOKUP(E6,VIP!$A$2:$O14177,6,0)</f>
        <v>NO</v>
      </c>
      <c r="L6" s="121" t="s">
        <v>2219</v>
      </c>
      <c r="M6" s="109" t="s">
        <v>2446</v>
      </c>
      <c r="N6" s="109" t="s">
        <v>2557</v>
      </c>
      <c r="O6" s="117" t="s">
        <v>2455</v>
      </c>
      <c r="P6" s="117"/>
      <c r="Q6" s="109" t="s">
        <v>2219</v>
      </c>
    </row>
    <row r="7" spans="1:17" s="118" customFormat="1" ht="18" x14ac:dyDescent="0.25">
      <c r="A7" s="117" t="str">
        <f>VLOOKUP(E7,'LISTADO ATM'!$A$2:$C$898,3,0)</f>
        <v>DISTRITO NACIONAL</v>
      </c>
      <c r="B7" s="120">
        <v>3335922576</v>
      </c>
      <c r="C7" s="110">
        <v>44363.600219907406</v>
      </c>
      <c r="D7" s="110" t="s">
        <v>2180</v>
      </c>
      <c r="E7" s="119">
        <v>139</v>
      </c>
      <c r="F7" s="117" t="str">
        <f>VLOOKUP(E7,VIP!$A$2:$O13824,2,0)</f>
        <v>DRBR139</v>
      </c>
      <c r="G7" s="117" t="str">
        <f>VLOOKUP(E7,'LISTADO ATM'!$A$2:$B$897,2,0)</f>
        <v xml:space="preserve">ATM Oficina Plaza Lama Zona Oriental I </v>
      </c>
      <c r="H7" s="117" t="str">
        <f>VLOOKUP(E7,VIP!$A$2:$O18687,7,FALSE)</f>
        <v>Si</v>
      </c>
      <c r="I7" s="117" t="str">
        <f>VLOOKUP(E7,VIP!$A$2:$O10652,8,FALSE)</f>
        <v>Si</v>
      </c>
      <c r="J7" s="117" t="str">
        <f>VLOOKUP(E7,VIP!$A$2:$O10602,8,FALSE)</f>
        <v>Si</v>
      </c>
      <c r="K7" s="117" t="str">
        <f>VLOOKUP(E7,VIP!$A$2:$O14176,6,0)</f>
        <v>NO</v>
      </c>
      <c r="L7" s="121" t="s">
        <v>2219</v>
      </c>
      <c r="M7" s="109" t="s">
        <v>2446</v>
      </c>
      <c r="N7" s="109" t="s">
        <v>2557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DISTRITO NACIONAL</v>
      </c>
      <c r="B8" s="120">
        <v>3335922624</v>
      </c>
      <c r="C8" s="110">
        <v>44363.615659722222</v>
      </c>
      <c r="D8" s="110" t="s">
        <v>2180</v>
      </c>
      <c r="E8" s="119">
        <v>738</v>
      </c>
      <c r="F8" s="117" t="str">
        <f>VLOOKUP(E8,VIP!$A$2:$O13813,2,0)</f>
        <v>DRBR24S</v>
      </c>
      <c r="G8" s="117" t="str">
        <f>VLOOKUP(E8,'LISTADO ATM'!$A$2:$B$897,2,0)</f>
        <v xml:space="preserve">ATM Zona Franca Los Alcarrizos </v>
      </c>
      <c r="H8" s="117" t="str">
        <f>VLOOKUP(E8,VIP!$A$2:$O18676,7,FALSE)</f>
        <v>Si</v>
      </c>
      <c r="I8" s="117" t="str">
        <f>VLOOKUP(E8,VIP!$A$2:$O10641,8,FALSE)</f>
        <v>Si</v>
      </c>
      <c r="J8" s="117" t="str">
        <f>VLOOKUP(E8,VIP!$A$2:$O10591,8,FALSE)</f>
        <v>Si</v>
      </c>
      <c r="K8" s="117" t="str">
        <f>VLOOKUP(E8,VIP!$A$2:$O14165,6,0)</f>
        <v>NO</v>
      </c>
      <c r="L8" s="121" t="s">
        <v>2219</v>
      </c>
      <c r="M8" s="109" t="s">
        <v>2446</v>
      </c>
      <c r="N8" s="109" t="s">
        <v>2572</v>
      </c>
      <c r="O8" s="117" t="s">
        <v>2455</v>
      </c>
      <c r="P8" s="117"/>
      <c r="Q8" s="109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20">
        <v>3335922966</v>
      </c>
      <c r="C9" s="110">
        <v>44363.821585648147</v>
      </c>
      <c r="D9" s="110" t="s">
        <v>2180</v>
      </c>
      <c r="E9" s="119">
        <v>516</v>
      </c>
      <c r="F9" s="117" t="str">
        <f>VLOOKUP(E9,VIP!$A$2:$O13825,2,0)</f>
        <v>DRBR516</v>
      </c>
      <c r="G9" s="117" t="str">
        <f>VLOOKUP(E9,'LISTADO ATM'!$A$2:$B$897,2,0)</f>
        <v xml:space="preserve">ATM Oficina Gascue </v>
      </c>
      <c r="H9" s="117" t="str">
        <f>VLOOKUP(E9,VIP!$A$2:$O18688,7,FALSE)</f>
        <v>Si</v>
      </c>
      <c r="I9" s="117" t="str">
        <f>VLOOKUP(E9,VIP!$A$2:$O10653,8,FALSE)</f>
        <v>Si</v>
      </c>
      <c r="J9" s="117" t="str">
        <f>VLOOKUP(E9,VIP!$A$2:$O10603,8,FALSE)</f>
        <v>Si</v>
      </c>
      <c r="K9" s="117" t="str">
        <f>VLOOKUP(E9,VIP!$A$2:$O14177,6,0)</f>
        <v>SI</v>
      </c>
      <c r="L9" s="121" t="s">
        <v>2219</v>
      </c>
      <c r="M9" s="109" t="s">
        <v>2446</v>
      </c>
      <c r="N9" s="109" t="s">
        <v>2557</v>
      </c>
      <c r="O9" s="117" t="s">
        <v>2455</v>
      </c>
      <c r="P9" s="117"/>
      <c r="Q9" s="109" t="s">
        <v>2219</v>
      </c>
    </row>
    <row r="10" spans="1:17" s="118" customFormat="1" ht="18" x14ac:dyDescent="0.25">
      <c r="A10" s="117" t="str">
        <f>VLOOKUP(E10,'LISTADO ATM'!$A$2:$C$898,3,0)</f>
        <v>DISTRITO NACIONAL</v>
      </c>
      <c r="B10" s="120">
        <v>3335923053</v>
      </c>
      <c r="C10" s="110">
        <v>44364.337650462963</v>
      </c>
      <c r="D10" s="110" t="s">
        <v>2180</v>
      </c>
      <c r="E10" s="119">
        <v>953</v>
      </c>
      <c r="F10" s="117" t="str">
        <f>VLOOKUP(E10,VIP!$A$2:$O13826,2,0)</f>
        <v>DRBR01I</v>
      </c>
      <c r="G10" s="117" t="str">
        <f>VLOOKUP(E10,'LISTADO ATM'!$A$2:$B$897,2,0)</f>
        <v xml:space="preserve">ATM Estafeta Dirección General de Pasaportes/Migración </v>
      </c>
      <c r="H10" s="117" t="str">
        <f>VLOOKUP(E10,VIP!$A$2:$O18689,7,FALSE)</f>
        <v>Si</v>
      </c>
      <c r="I10" s="117" t="str">
        <f>VLOOKUP(E10,VIP!$A$2:$O10654,8,FALSE)</f>
        <v>Si</v>
      </c>
      <c r="J10" s="117" t="str">
        <f>VLOOKUP(E10,VIP!$A$2:$O10604,8,FALSE)</f>
        <v>Si</v>
      </c>
      <c r="K10" s="117" t="str">
        <f>VLOOKUP(E10,VIP!$A$2:$O14178,6,0)</f>
        <v>No</v>
      </c>
      <c r="L10" s="121" t="s">
        <v>2219</v>
      </c>
      <c r="M10" s="109" t="s">
        <v>2446</v>
      </c>
      <c r="N10" s="109" t="s">
        <v>2572</v>
      </c>
      <c r="O10" s="117" t="s">
        <v>2455</v>
      </c>
      <c r="P10" s="117"/>
      <c r="Q10" s="109" t="s">
        <v>2219</v>
      </c>
    </row>
    <row r="11" spans="1:17" s="118" customFormat="1" ht="18" x14ac:dyDescent="0.25">
      <c r="A11" s="117" t="str">
        <f>VLOOKUP(E11,'LISTADO ATM'!$A$2:$C$898,3,0)</f>
        <v>ESTE</v>
      </c>
      <c r="B11" s="120">
        <v>3335923780</v>
      </c>
      <c r="C11" s="110">
        <v>44364.551145833335</v>
      </c>
      <c r="D11" s="110" t="s">
        <v>2180</v>
      </c>
      <c r="E11" s="119">
        <v>293</v>
      </c>
      <c r="F11" s="117" t="str">
        <f>VLOOKUP(E11,VIP!$A$2:$O13841,2,0)</f>
        <v>DRBR293</v>
      </c>
      <c r="G11" s="117" t="str">
        <f>VLOOKUP(E11,'LISTADO ATM'!$A$2:$B$897,2,0)</f>
        <v xml:space="preserve">ATM S/M Nueva Visión (San Pedro) </v>
      </c>
      <c r="H11" s="117" t="str">
        <f>VLOOKUP(E11,VIP!$A$2:$O18704,7,FALSE)</f>
        <v>Si</v>
      </c>
      <c r="I11" s="117" t="str">
        <f>VLOOKUP(E11,VIP!$A$2:$O10669,8,FALSE)</f>
        <v>Si</v>
      </c>
      <c r="J11" s="117" t="str">
        <f>VLOOKUP(E11,VIP!$A$2:$O10619,8,FALSE)</f>
        <v>Si</v>
      </c>
      <c r="K11" s="117" t="str">
        <f>VLOOKUP(E11,VIP!$A$2:$O14193,6,0)</f>
        <v>NO</v>
      </c>
      <c r="L11" s="121" t="s">
        <v>2219</v>
      </c>
      <c r="M11" s="109" t="s">
        <v>2446</v>
      </c>
      <c r="N11" s="109" t="s">
        <v>2557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20">
        <v>3335923816</v>
      </c>
      <c r="C12" s="110">
        <v>44364.565416666665</v>
      </c>
      <c r="D12" s="110" t="s">
        <v>2180</v>
      </c>
      <c r="E12" s="119">
        <v>952</v>
      </c>
      <c r="F12" s="117" t="str">
        <f>VLOOKUP(E12,VIP!$A$2:$O13840,2,0)</f>
        <v>DRBR16L</v>
      </c>
      <c r="G12" s="117" t="str">
        <f>VLOOKUP(E12,'LISTADO ATM'!$A$2:$B$897,2,0)</f>
        <v xml:space="preserve">ATM Alvarez Rivas </v>
      </c>
      <c r="H12" s="117" t="str">
        <f>VLOOKUP(E12,VIP!$A$2:$O18703,7,FALSE)</f>
        <v>Si</v>
      </c>
      <c r="I12" s="117" t="str">
        <f>VLOOKUP(E12,VIP!$A$2:$O10668,8,FALSE)</f>
        <v>Si</v>
      </c>
      <c r="J12" s="117" t="str">
        <f>VLOOKUP(E12,VIP!$A$2:$O10618,8,FALSE)</f>
        <v>Si</v>
      </c>
      <c r="K12" s="117" t="str">
        <f>VLOOKUP(E12,VIP!$A$2:$O14192,6,0)</f>
        <v>NO</v>
      </c>
      <c r="L12" s="121" t="s">
        <v>2219</v>
      </c>
      <c r="M12" s="109" t="s">
        <v>2446</v>
      </c>
      <c r="N12" s="109" t="s">
        <v>2557</v>
      </c>
      <c r="O12" s="117" t="s">
        <v>2455</v>
      </c>
      <c r="P12" s="117"/>
      <c r="Q12" s="109" t="s">
        <v>2219</v>
      </c>
    </row>
    <row r="13" spans="1:17" s="118" customFormat="1" ht="18" x14ac:dyDescent="0.25">
      <c r="A13" s="117" t="str">
        <f>VLOOKUP(E13,'LISTADO ATM'!$A$2:$C$898,3,0)</f>
        <v>DISTRITO NACIONAL</v>
      </c>
      <c r="B13" s="120">
        <v>3335923837</v>
      </c>
      <c r="C13" s="110">
        <v>44364.573171296295</v>
      </c>
      <c r="D13" s="110" t="s">
        <v>2180</v>
      </c>
      <c r="E13" s="119">
        <v>237</v>
      </c>
      <c r="F13" s="117" t="str">
        <f>VLOOKUP(E13,VIP!$A$2:$O13838,2,0)</f>
        <v>DRBR237</v>
      </c>
      <c r="G13" s="117" t="str">
        <f>VLOOKUP(E13,'LISTADO ATM'!$A$2:$B$897,2,0)</f>
        <v xml:space="preserve">ATM UNP Plaza Vásquez </v>
      </c>
      <c r="H13" s="117" t="str">
        <f>VLOOKUP(E13,VIP!$A$2:$O18701,7,FALSE)</f>
        <v>Si</v>
      </c>
      <c r="I13" s="117" t="str">
        <f>VLOOKUP(E13,VIP!$A$2:$O10666,8,FALSE)</f>
        <v>Si</v>
      </c>
      <c r="J13" s="117" t="str">
        <f>VLOOKUP(E13,VIP!$A$2:$O10616,8,FALSE)</f>
        <v>Si</v>
      </c>
      <c r="K13" s="117" t="str">
        <f>VLOOKUP(E13,VIP!$A$2:$O14190,6,0)</f>
        <v>SI</v>
      </c>
      <c r="L13" s="121" t="s">
        <v>2219</v>
      </c>
      <c r="M13" s="109" t="s">
        <v>2446</v>
      </c>
      <c r="N13" s="109" t="s">
        <v>2557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DISTRITO NACIONAL</v>
      </c>
      <c r="B14" s="120">
        <v>3335923843</v>
      </c>
      <c r="C14" s="110">
        <v>44364.576655092591</v>
      </c>
      <c r="D14" s="110" t="s">
        <v>2180</v>
      </c>
      <c r="E14" s="119">
        <v>34</v>
      </c>
      <c r="F14" s="117" t="str">
        <f>VLOOKUP(E14,VIP!$A$2:$O13837,2,0)</f>
        <v>DRBR034</v>
      </c>
      <c r="G14" s="117" t="str">
        <f>VLOOKUP(E14,'LISTADO ATM'!$A$2:$B$897,2,0)</f>
        <v xml:space="preserve">ATM Plaza de la Salud </v>
      </c>
      <c r="H14" s="117" t="str">
        <f>VLOOKUP(E14,VIP!$A$2:$O18700,7,FALSE)</f>
        <v>Si</v>
      </c>
      <c r="I14" s="117" t="str">
        <f>VLOOKUP(E14,VIP!$A$2:$O10665,8,FALSE)</f>
        <v>Si</v>
      </c>
      <c r="J14" s="117" t="str">
        <f>VLOOKUP(E14,VIP!$A$2:$O10615,8,FALSE)</f>
        <v>Si</v>
      </c>
      <c r="K14" s="117" t="str">
        <f>VLOOKUP(E14,VIP!$A$2:$O14189,6,0)</f>
        <v>NO</v>
      </c>
      <c r="L14" s="121" t="s">
        <v>2219</v>
      </c>
      <c r="M14" s="109" t="s">
        <v>2446</v>
      </c>
      <c r="N14" s="109" t="s">
        <v>2557</v>
      </c>
      <c r="O14" s="117" t="s">
        <v>2455</v>
      </c>
      <c r="P14" s="117"/>
      <c r="Q14" s="109" t="s">
        <v>2219</v>
      </c>
    </row>
    <row r="15" spans="1:17" s="118" customFormat="1" ht="18" x14ac:dyDescent="0.25">
      <c r="A15" s="117" t="str">
        <f>VLOOKUP(E15,'LISTADO ATM'!$A$2:$C$898,3,0)</f>
        <v>DISTRITO NACIONAL</v>
      </c>
      <c r="B15" s="120">
        <v>3335923850</v>
      </c>
      <c r="C15" s="110">
        <v>44364.580231481479</v>
      </c>
      <c r="D15" s="110" t="s">
        <v>2180</v>
      </c>
      <c r="E15" s="119">
        <v>473</v>
      </c>
      <c r="F15" s="117" t="str">
        <f>VLOOKUP(E15,VIP!$A$2:$O13836,2,0)</f>
        <v>DRBR473</v>
      </c>
      <c r="G15" s="117" t="str">
        <f>VLOOKUP(E15,'LISTADO ATM'!$A$2:$B$897,2,0)</f>
        <v xml:space="preserve">ATM Oficina Carrefour II </v>
      </c>
      <c r="H15" s="117" t="str">
        <f>VLOOKUP(E15,VIP!$A$2:$O18699,7,FALSE)</f>
        <v>Si</v>
      </c>
      <c r="I15" s="117" t="str">
        <f>VLOOKUP(E15,VIP!$A$2:$O10664,8,FALSE)</f>
        <v>Si</v>
      </c>
      <c r="J15" s="117" t="str">
        <f>VLOOKUP(E15,VIP!$A$2:$O10614,8,FALSE)</f>
        <v>Si</v>
      </c>
      <c r="K15" s="117" t="str">
        <f>VLOOKUP(E15,VIP!$A$2:$O14188,6,0)</f>
        <v>NO</v>
      </c>
      <c r="L15" s="121" t="s">
        <v>2219</v>
      </c>
      <c r="M15" s="109" t="s">
        <v>2446</v>
      </c>
      <c r="N15" s="109" t="s">
        <v>2557</v>
      </c>
      <c r="O15" s="117" t="s">
        <v>2455</v>
      </c>
      <c r="P15" s="117"/>
      <c r="Q15" s="109" t="s">
        <v>2219</v>
      </c>
    </row>
    <row r="16" spans="1:17" s="118" customFormat="1" ht="18" x14ac:dyDescent="0.25">
      <c r="A16" s="117" t="str">
        <f>VLOOKUP(E16,'LISTADO ATM'!$A$2:$C$898,3,0)</f>
        <v>DISTRITO NACIONAL</v>
      </c>
      <c r="B16" s="120">
        <v>3335923863</v>
      </c>
      <c r="C16" s="110">
        <v>44364.586064814815</v>
      </c>
      <c r="D16" s="110" t="s">
        <v>2180</v>
      </c>
      <c r="E16" s="119">
        <v>487</v>
      </c>
      <c r="F16" s="117" t="str">
        <f>VLOOKUP(E16,VIP!$A$2:$O13835,2,0)</f>
        <v>DRBR487</v>
      </c>
      <c r="G16" s="117" t="str">
        <f>VLOOKUP(E16,'LISTADO ATM'!$A$2:$B$897,2,0)</f>
        <v xml:space="preserve">ATM Olé Hainamosa </v>
      </c>
      <c r="H16" s="117" t="str">
        <f>VLOOKUP(E16,VIP!$A$2:$O18698,7,FALSE)</f>
        <v>Si</v>
      </c>
      <c r="I16" s="117" t="str">
        <f>VLOOKUP(E16,VIP!$A$2:$O10663,8,FALSE)</f>
        <v>Si</v>
      </c>
      <c r="J16" s="117" t="str">
        <f>VLOOKUP(E16,VIP!$A$2:$O10613,8,FALSE)</f>
        <v>Si</v>
      </c>
      <c r="K16" s="117" t="str">
        <f>VLOOKUP(E16,VIP!$A$2:$O14187,6,0)</f>
        <v>SI</v>
      </c>
      <c r="L16" s="121" t="s">
        <v>2219</v>
      </c>
      <c r="M16" s="109" t="s">
        <v>2446</v>
      </c>
      <c r="N16" s="109" t="s">
        <v>2557</v>
      </c>
      <c r="O16" s="117" t="s">
        <v>2455</v>
      </c>
      <c r="P16" s="117"/>
      <c r="Q16" s="109" t="s">
        <v>2219</v>
      </c>
    </row>
    <row r="17" spans="1:17" s="118" customFormat="1" ht="18" x14ac:dyDescent="0.25">
      <c r="A17" s="117" t="str">
        <f>VLOOKUP(E17,'LISTADO ATM'!$A$2:$C$898,3,0)</f>
        <v>SUR</v>
      </c>
      <c r="B17" s="120">
        <v>3335924000</v>
      </c>
      <c r="C17" s="110">
        <v>44364.643206018518</v>
      </c>
      <c r="D17" s="110" t="s">
        <v>2180</v>
      </c>
      <c r="E17" s="119">
        <v>6</v>
      </c>
      <c r="F17" s="117" t="str">
        <f>VLOOKUP(E17,VIP!$A$2:$O13841,2,0)</f>
        <v>DRBR006</v>
      </c>
      <c r="G17" s="117" t="str">
        <f>VLOOKUP(E17,'LISTADO ATM'!$A$2:$B$897,2,0)</f>
        <v xml:space="preserve">ATM Plaza WAO San Juan </v>
      </c>
      <c r="H17" s="117" t="str">
        <f>VLOOKUP(E17,VIP!$A$2:$O18704,7,FALSE)</f>
        <v>N/A</v>
      </c>
      <c r="I17" s="117" t="str">
        <f>VLOOKUP(E17,VIP!$A$2:$O10669,8,FALSE)</f>
        <v>N/A</v>
      </c>
      <c r="J17" s="117" t="str">
        <f>VLOOKUP(E17,VIP!$A$2:$O10619,8,FALSE)</f>
        <v>N/A</v>
      </c>
      <c r="K17" s="117" t="str">
        <f>VLOOKUP(E17,VIP!$A$2:$O14193,6,0)</f>
        <v/>
      </c>
      <c r="L17" s="121" t="s">
        <v>2219</v>
      </c>
      <c r="M17" s="109" t="s">
        <v>2446</v>
      </c>
      <c r="N17" s="109" t="s">
        <v>2557</v>
      </c>
      <c r="O17" s="117" t="s">
        <v>2455</v>
      </c>
      <c r="P17" s="117"/>
      <c r="Q17" s="109" t="s">
        <v>2219</v>
      </c>
    </row>
    <row r="18" spans="1:17" s="118" customFormat="1" ht="18" x14ac:dyDescent="0.25">
      <c r="A18" s="117" t="str">
        <f>VLOOKUP(E18,'LISTADO ATM'!$A$2:$C$898,3,0)</f>
        <v>DISTRITO NACIONAL</v>
      </c>
      <c r="B18" s="120">
        <v>3335924175</v>
      </c>
      <c r="C18" s="110">
        <v>44364.695</v>
      </c>
      <c r="D18" s="110" t="s">
        <v>2180</v>
      </c>
      <c r="E18" s="119">
        <v>685</v>
      </c>
      <c r="F18" s="117" t="str">
        <f>VLOOKUP(E18,VIP!$A$2:$O13844,2,0)</f>
        <v>DRBR685</v>
      </c>
      <c r="G18" s="117" t="str">
        <f>VLOOKUP(E18,'LISTADO ATM'!$A$2:$B$897,2,0)</f>
        <v>ATM Autoservicio UASD</v>
      </c>
      <c r="H18" s="117" t="str">
        <f>VLOOKUP(E18,VIP!$A$2:$O18707,7,FALSE)</f>
        <v>NO</v>
      </c>
      <c r="I18" s="117" t="str">
        <f>VLOOKUP(E18,VIP!$A$2:$O10672,8,FALSE)</f>
        <v>SI</v>
      </c>
      <c r="J18" s="117" t="str">
        <f>VLOOKUP(E18,VIP!$A$2:$O10622,8,FALSE)</f>
        <v>SI</v>
      </c>
      <c r="K18" s="117" t="str">
        <f>VLOOKUP(E18,VIP!$A$2:$O14196,6,0)</f>
        <v>NO</v>
      </c>
      <c r="L18" s="121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</row>
    <row r="19" spans="1:17" s="118" customFormat="1" ht="18" x14ac:dyDescent="0.25">
      <c r="A19" s="117" t="str">
        <f>VLOOKUP(E19,'LISTADO ATM'!$A$2:$C$898,3,0)</f>
        <v>NORTE</v>
      </c>
      <c r="B19" s="120">
        <v>3335924214</v>
      </c>
      <c r="C19" s="110">
        <v>44364.711469907408</v>
      </c>
      <c r="D19" s="110" t="s">
        <v>2568</v>
      </c>
      <c r="E19" s="119">
        <v>775</v>
      </c>
      <c r="F19" s="117" t="str">
        <f>VLOOKUP(E19,VIP!$A$2:$O13842,2,0)</f>
        <v>DRBR450</v>
      </c>
      <c r="G19" s="117" t="str">
        <f>VLOOKUP(E19,'LISTADO ATM'!$A$2:$B$897,2,0)</f>
        <v xml:space="preserve">ATM S/M Lilo (Montecristi) </v>
      </c>
      <c r="H19" s="117" t="str">
        <f>VLOOKUP(E19,VIP!$A$2:$O18705,7,FALSE)</f>
        <v>Si</v>
      </c>
      <c r="I19" s="117" t="str">
        <f>VLOOKUP(E19,VIP!$A$2:$O10670,8,FALSE)</f>
        <v>Si</v>
      </c>
      <c r="J19" s="117" t="str">
        <f>VLOOKUP(E19,VIP!$A$2:$O10620,8,FALSE)</f>
        <v>Si</v>
      </c>
      <c r="K19" s="117" t="str">
        <f>VLOOKUP(E19,VIP!$A$2:$O14194,6,0)</f>
        <v>NO</v>
      </c>
      <c r="L19" s="121" t="s">
        <v>2219</v>
      </c>
      <c r="M19" s="109" t="s">
        <v>2446</v>
      </c>
      <c r="N19" s="109" t="s">
        <v>2453</v>
      </c>
      <c r="O19" s="117" t="s">
        <v>2569</v>
      </c>
      <c r="P19" s="117"/>
      <c r="Q19" s="109" t="s">
        <v>2219</v>
      </c>
    </row>
    <row r="20" spans="1:17" s="118" customFormat="1" ht="18" x14ac:dyDescent="0.25">
      <c r="A20" s="117" t="str">
        <f>VLOOKUP(E20,'LISTADO ATM'!$A$2:$C$898,3,0)</f>
        <v>SUR</v>
      </c>
      <c r="B20" s="120">
        <v>3335924216</v>
      </c>
      <c r="C20" s="110">
        <v>44364.713842592595</v>
      </c>
      <c r="D20" s="110" t="s">
        <v>2180</v>
      </c>
      <c r="E20" s="119">
        <v>5</v>
      </c>
      <c r="F20" s="117" t="str">
        <f>VLOOKUP(E20,VIP!$A$2:$O13841,2,0)</f>
        <v>DRBR005</v>
      </c>
      <c r="G20" s="117" t="str">
        <f>VLOOKUP(E20,'LISTADO ATM'!$A$2:$B$897,2,0)</f>
        <v>ATM Oficina Autoservicio Villa Ofelia (San Juan)</v>
      </c>
      <c r="H20" s="117" t="str">
        <f>VLOOKUP(E20,VIP!$A$2:$O18704,7,FALSE)</f>
        <v>Si</v>
      </c>
      <c r="I20" s="117" t="str">
        <f>VLOOKUP(E20,VIP!$A$2:$O10669,8,FALSE)</f>
        <v>Si</v>
      </c>
      <c r="J20" s="117" t="str">
        <f>VLOOKUP(E20,VIP!$A$2:$O10619,8,FALSE)</f>
        <v>Si</v>
      </c>
      <c r="K20" s="117" t="str">
        <f>VLOOKUP(E20,VIP!$A$2:$O14193,6,0)</f>
        <v>NO</v>
      </c>
      <c r="L20" s="121" t="s">
        <v>2219</v>
      </c>
      <c r="M20" s="109" t="s">
        <v>2446</v>
      </c>
      <c r="N20" s="109" t="s">
        <v>2453</v>
      </c>
      <c r="O20" s="117" t="s">
        <v>2455</v>
      </c>
      <c r="P20" s="117"/>
      <c r="Q20" s="109" t="s">
        <v>2219</v>
      </c>
    </row>
    <row r="21" spans="1:17" s="118" customFormat="1" ht="18" x14ac:dyDescent="0.25">
      <c r="A21" s="117" t="e">
        <f>VLOOKUP(L21,'LISTADO ATM'!$A$2:$C$898,3,0)</f>
        <v>#N/A</v>
      </c>
      <c r="B21" s="120" t="s">
        <v>2579</v>
      </c>
      <c r="C21" s="110">
        <v>44365.308599537035</v>
      </c>
      <c r="D21" s="110" t="s">
        <v>2180</v>
      </c>
      <c r="E21" s="119">
        <v>390</v>
      </c>
      <c r="F21" s="117" t="str">
        <f>VLOOKUP(E21,VIP!$A$2:$O13844,2,0)</f>
        <v>DRBR390</v>
      </c>
      <c r="G21" s="117" t="str">
        <f>VLOOKUP(E21,'LISTADO ATM'!$A$2:$B$897,2,0)</f>
        <v xml:space="preserve">ATM Oficina Boca Chica II </v>
      </c>
      <c r="H21" s="117" t="str">
        <f>VLOOKUP(E21,VIP!$A$2:$O18707,7,FALSE)</f>
        <v>Si</v>
      </c>
      <c r="I21" s="117" t="str">
        <f>VLOOKUP(E21,VIP!$A$2:$O10672,8,FALSE)</f>
        <v>Si</v>
      </c>
      <c r="J21" s="117" t="str">
        <f>VLOOKUP(E21,VIP!$A$2:$O10622,8,FALSE)</f>
        <v>Si</v>
      </c>
      <c r="K21" s="117" t="str">
        <f>VLOOKUP(E21,VIP!$A$2:$O14196,6,0)</f>
        <v>NO</v>
      </c>
      <c r="L21" s="121" t="s">
        <v>2219</v>
      </c>
      <c r="M21" s="109" t="s">
        <v>2446</v>
      </c>
      <c r="N21" s="109" t="s">
        <v>2557</v>
      </c>
      <c r="O21" s="117" t="s">
        <v>2455</v>
      </c>
      <c r="P21" s="117"/>
      <c r="Q21" s="109" t="s">
        <v>2219</v>
      </c>
    </row>
    <row r="22" spans="1:17" s="118" customFormat="1" ht="18" x14ac:dyDescent="0.25">
      <c r="A22" s="117" t="str">
        <f>VLOOKUP(E22,'LISTADO ATM'!$A$2:$C$898,3,0)</f>
        <v>SUR</v>
      </c>
      <c r="B22" s="120">
        <v>3335920734</v>
      </c>
      <c r="C22" s="110">
        <v>44362.490798611114</v>
      </c>
      <c r="D22" s="110" t="s">
        <v>2180</v>
      </c>
      <c r="E22" s="119">
        <v>733</v>
      </c>
      <c r="F22" s="117" t="str">
        <f>VLOOKUP(E22,VIP!$A$2:$O13802,2,0)</f>
        <v>DRBR484</v>
      </c>
      <c r="G22" s="117" t="str">
        <f>VLOOKUP(E22,'LISTADO ATM'!$A$2:$B$897,2,0)</f>
        <v xml:space="preserve">ATM Zona Franca Perdenales </v>
      </c>
      <c r="H22" s="117" t="str">
        <f>VLOOKUP(E22,VIP!$A$2:$O18665,7,FALSE)</f>
        <v>Si</v>
      </c>
      <c r="I22" s="117" t="str">
        <f>VLOOKUP(E22,VIP!$A$2:$O10630,8,FALSE)</f>
        <v>Si</v>
      </c>
      <c r="J22" s="117" t="str">
        <f>VLOOKUP(E22,VIP!$A$2:$O10580,8,FALSE)</f>
        <v>Si</v>
      </c>
      <c r="K22" s="117" t="str">
        <f>VLOOKUP(E22,VIP!$A$2:$O14154,6,0)</f>
        <v>NO</v>
      </c>
      <c r="L22" s="121" t="s">
        <v>2219</v>
      </c>
      <c r="M22" s="109" t="s">
        <v>2446</v>
      </c>
      <c r="N22" s="109" t="s">
        <v>2573</v>
      </c>
      <c r="O22" s="117" t="s">
        <v>2455</v>
      </c>
      <c r="P22" s="117"/>
      <c r="Q22" s="116" t="s">
        <v>2566</v>
      </c>
    </row>
    <row r="23" spans="1:17" s="118" customFormat="1" ht="18" x14ac:dyDescent="0.25">
      <c r="A23" s="117" t="str">
        <f>VLOOKUP(E23,'LISTADO ATM'!$A$2:$C$898,3,0)</f>
        <v>DISTRITO NACIONAL</v>
      </c>
      <c r="B23" s="120">
        <v>3335924307</v>
      </c>
      <c r="C23" s="110">
        <v>44364.815243055556</v>
      </c>
      <c r="D23" s="110" t="s">
        <v>2180</v>
      </c>
      <c r="E23" s="119">
        <v>70</v>
      </c>
      <c r="F23" s="117" t="str">
        <f>VLOOKUP(E23,VIP!$A$2:$O13828,2,0)</f>
        <v>DRBR070</v>
      </c>
      <c r="G23" s="117" t="str">
        <f>VLOOKUP(E23,'LISTADO ATM'!$A$2:$B$897,2,0)</f>
        <v xml:space="preserve">ATM Autoservicio Plaza Lama Zona Oriental </v>
      </c>
      <c r="H23" s="117" t="str">
        <f>VLOOKUP(E23,VIP!$A$2:$O18691,7,FALSE)</f>
        <v>Si</v>
      </c>
      <c r="I23" s="117" t="str">
        <f>VLOOKUP(E23,VIP!$A$2:$O10656,8,FALSE)</f>
        <v>Si</v>
      </c>
      <c r="J23" s="117" t="str">
        <f>VLOOKUP(E23,VIP!$A$2:$O10606,8,FALSE)</f>
        <v>Si</v>
      </c>
      <c r="K23" s="117" t="str">
        <f>VLOOKUP(E23,VIP!$A$2:$O14180,6,0)</f>
        <v>NO</v>
      </c>
      <c r="L23" s="121" t="s">
        <v>2566</v>
      </c>
      <c r="M23" s="109" t="s">
        <v>2446</v>
      </c>
      <c r="N23" s="109" t="s">
        <v>2453</v>
      </c>
      <c r="O23" s="117" t="s">
        <v>2455</v>
      </c>
      <c r="P23" s="117"/>
      <c r="Q23" s="109" t="s">
        <v>2566</v>
      </c>
    </row>
    <row r="24" spans="1:17" s="118" customFormat="1" ht="18" x14ac:dyDescent="0.25">
      <c r="A24" s="117" t="str">
        <f>VLOOKUP(E24,'LISTADO ATM'!$A$2:$C$898,3,0)</f>
        <v>DISTRITO NACIONAL</v>
      </c>
      <c r="B24" s="120">
        <v>3335924309</v>
      </c>
      <c r="C24" s="110">
        <v>44364.817673611113</v>
      </c>
      <c r="D24" s="110" t="s">
        <v>2180</v>
      </c>
      <c r="E24" s="119">
        <v>722</v>
      </c>
      <c r="F24" s="117" t="str">
        <f>VLOOKUP(E24,VIP!$A$2:$O13826,2,0)</f>
        <v>DRBR393</v>
      </c>
      <c r="G24" s="117" t="str">
        <f>VLOOKUP(E24,'LISTADO ATM'!$A$2:$B$897,2,0)</f>
        <v xml:space="preserve">ATM Oficina Charles de Gaulle III </v>
      </c>
      <c r="H24" s="117" t="str">
        <f>VLOOKUP(E24,VIP!$A$2:$O18689,7,FALSE)</f>
        <v>Si</v>
      </c>
      <c r="I24" s="117" t="str">
        <f>VLOOKUP(E24,VIP!$A$2:$O10654,8,FALSE)</f>
        <v>Si</v>
      </c>
      <c r="J24" s="117" t="str">
        <f>VLOOKUP(E24,VIP!$A$2:$O10604,8,FALSE)</f>
        <v>Si</v>
      </c>
      <c r="K24" s="117" t="str">
        <f>VLOOKUP(E24,VIP!$A$2:$O14178,6,0)</f>
        <v>SI</v>
      </c>
      <c r="L24" s="121" t="s">
        <v>2566</v>
      </c>
      <c r="M24" s="109" t="s">
        <v>2446</v>
      </c>
      <c r="N24" s="109" t="s">
        <v>2453</v>
      </c>
      <c r="O24" s="117" t="s">
        <v>2455</v>
      </c>
      <c r="P24" s="117"/>
      <c r="Q24" s="109" t="s">
        <v>2566</v>
      </c>
    </row>
    <row r="25" spans="1:17" ht="18" x14ac:dyDescent="0.25">
      <c r="A25" s="117" t="str">
        <f>VLOOKUP(E25,'LISTADO ATM'!$A$2:$C$898,3,0)</f>
        <v>NORTE</v>
      </c>
      <c r="B25" s="120">
        <v>3335924310</v>
      </c>
      <c r="C25" s="110">
        <v>44364.818437499998</v>
      </c>
      <c r="D25" s="110" t="s">
        <v>2181</v>
      </c>
      <c r="E25" s="119">
        <v>606</v>
      </c>
      <c r="F25" s="117" t="str">
        <f>VLOOKUP(E25,VIP!$A$2:$O13825,2,0)</f>
        <v>DRBR704</v>
      </c>
      <c r="G25" s="117" t="str">
        <f>VLOOKUP(E25,'LISTADO ATM'!$A$2:$B$897,2,0)</f>
        <v xml:space="preserve">ATM UNP Manolo Tavarez Justo </v>
      </c>
      <c r="H25" s="117" t="str">
        <f>VLOOKUP(E25,VIP!$A$2:$O18688,7,FALSE)</f>
        <v>Si</v>
      </c>
      <c r="I25" s="117" t="str">
        <f>VLOOKUP(E25,VIP!$A$2:$O10653,8,FALSE)</f>
        <v>Si</v>
      </c>
      <c r="J25" s="117" t="str">
        <f>VLOOKUP(E25,VIP!$A$2:$O10603,8,FALSE)</f>
        <v>Si</v>
      </c>
      <c r="K25" s="117" t="str">
        <f>VLOOKUP(E25,VIP!$A$2:$O14177,6,0)</f>
        <v>NO</v>
      </c>
      <c r="L25" s="121" t="s">
        <v>2566</v>
      </c>
      <c r="M25" s="109" t="s">
        <v>2446</v>
      </c>
      <c r="N25" s="109" t="s">
        <v>2453</v>
      </c>
      <c r="O25" s="117" t="s">
        <v>2565</v>
      </c>
      <c r="P25" s="117"/>
      <c r="Q25" s="109" t="s">
        <v>2566</v>
      </c>
    </row>
    <row r="26" spans="1:17" ht="18" x14ac:dyDescent="0.25">
      <c r="A26" s="117" t="str">
        <f>VLOOKUP(E26,'LISTADO ATM'!$A$2:$C$898,3,0)</f>
        <v>NORTE</v>
      </c>
      <c r="B26" s="120">
        <v>3335924331</v>
      </c>
      <c r="C26" s="110">
        <v>44364.914814814816</v>
      </c>
      <c r="D26" s="110" t="s">
        <v>2181</v>
      </c>
      <c r="E26" s="119">
        <v>599</v>
      </c>
      <c r="F26" s="117" t="str">
        <f>VLOOKUP(E26,VIP!$A$2:$O13820,2,0)</f>
        <v>DRBR258</v>
      </c>
      <c r="G26" s="117" t="str">
        <f>VLOOKUP(E26,'LISTADO ATM'!$A$2:$B$897,2,0)</f>
        <v xml:space="preserve">ATM Oficina Plaza Internacional (Santiago) </v>
      </c>
      <c r="H26" s="117" t="str">
        <f>VLOOKUP(E26,VIP!$A$2:$O18683,7,FALSE)</f>
        <v>Si</v>
      </c>
      <c r="I26" s="117" t="str">
        <f>VLOOKUP(E26,VIP!$A$2:$O10648,8,FALSE)</f>
        <v>Si</v>
      </c>
      <c r="J26" s="117" t="str">
        <f>VLOOKUP(E26,VIP!$A$2:$O10598,8,FALSE)</f>
        <v>Si</v>
      </c>
      <c r="K26" s="117" t="str">
        <f>VLOOKUP(E26,VIP!$A$2:$O14172,6,0)</f>
        <v>NO</v>
      </c>
      <c r="L26" s="121" t="s">
        <v>2566</v>
      </c>
      <c r="M26" s="109" t="s">
        <v>2446</v>
      </c>
      <c r="N26" s="109" t="s">
        <v>2453</v>
      </c>
      <c r="O26" s="117" t="s">
        <v>2565</v>
      </c>
      <c r="P26" s="117"/>
      <c r="Q26" s="109" t="s">
        <v>2566</v>
      </c>
    </row>
    <row r="27" spans="1:17" ht="18" x14ac:dyDescent="0.25">
      <c r="A27" s="117" t="str">
        <f>VLOOKUP(E27,'LISTADO ATM'!$A$2:$C$898,3,0)</f>
        <v>SUR</v>
      </c>
      <c r="B27" s="120">
        <v>3335924332</v>
      </c>
      <c r="C27" s="110">
        <v>44365.005474537036</v>
      </c>
      <c r="D27" s="110" t="s">
        <v>2180</v>
      </c>
      <c r="E27" s="119">
        <v>48</v>
      </c>
      <c r="F27" s="117" t="str">
        <f>VLOOKUP(E27,VIP!$A$2:$O13821,2,0)</f>
        <v>DRBR048</v>
      </c>
      <c r="G27" s="117" t="str">
        <f>VLOOKUP(E27,'LISTADO ATM'!$A$2:$B$897,2,0)</f>
        <v xml:space="preserve">ATM Autoservicio Neiba I </v>
      </c>
      <c r="H27" s="117" t="str">
        <f>VLOOKUP(E27,VIP!$A$2:$O18684,7,FALSE)</f>
        <v>Si</v>
      </c>
      <c r="I27" s="117" t="str">
        <f>VLOOKUP(E27,VIP!$A$2:$O10649,8,FALSE)</f>
        <v>Si</v>
      </c>
      <c r="J27" s="117" t="str">
        <f>VLOOKUP(E27,VIP!$A$2:$O10599,8,FALSE)</f>
        <v>Si</v>
      </c>
      <c r="K27" s="117" t="str">
        <f>VLOOKUP(E27,VIP!$A$2:$O14173,6,0)</f>
        <v>SI</v>
      </c>
      <c r="L27" s="121" t="s">
        <v>2566</v>
      </c>
      <c r="M27" s="109" t="s">
        <v>2446</v>
      </c>
      <c r="N27" s="109" t="s">
        <v>2453</v>
      </c>
      <c r="O27" s="117" t="s">
        <v>2455</v>
      </c>
      <c r="P27" s="117"/>
      <c r="Q27" s="109" t="s">
        <v>2566</v>
      </c>
    </row>
    <row r="28" spans="1:17" ht="18" x14ac:dyDescent="0.25">
      <c r="A28" s="117" t="str">
        <f>VLOOKUP(E28,'LISTADO ATM'!$A$2:$C$898,3,0)</f>
        <v>DISTRITO NACIONAL</v>
      </c>
      <c r="B28" s="120">
        <v>3335910002</v>
      </c>
      <c r="C28" s="110">
        <v>44351.65902777778</v>
      </c>
      <c r="D28" s="110" t="s">
        <v>2180</v>
      </c>
      <c r="E28" s="119">
        <v>744</v>
      </c>
      <c r="F28" s="117" t="str">
        <f>VLOOKUP(E28,VIP!$A$2:$O13694,2,0)</f>
        <v>DRBR289</v>
      </c>
      <c r="G28" s="117" t="str">
        <f>VLOOKUP(E28,'LISTADO ATM'!$A$2:$B$897,2,0)</f>
        <v xml:space="preserve">ATM Multicentro La Sirena Venezuela </v>
      </c>
      <c r="H28" s="117" t="str">
        <f>VLOOKUP(E28,VIP!$A$2:$O18557,7,FALSE)</f>
        <v>Si</v>
      </c>
      <c r="I28" s="117" t="str">
        <f>VLOOKUP(E28,VIP!$A$2:$O10522,8,FALSE)</f>
        <v>Si</v>
      </c>
      <c r="J28" s="117" t="str">
        <f>VLOOKUP(E28,VIP!$A$2:$O10472,8,FALSE)</f>
        <v>Si</v>
      </c>
      <c r="K28" s="117" t="str">
        <f>VLOOKUP(E28,VIP!$A$2:$O14046,6,0)</f>
        <v>SI</v>
      </c>
      <c r="L28" s="110" t="s">
        <v>2245</v>
      </c>
      <c r="M28" s="109" t="s">
        <v>2446</v>
      </c>
      <c r="N28" s="109" t="s">
        <v>2557</v>
      </c>
      <c r="O28" s="117" t="s">
        <v>2455</v>
      </c>
      <c r="P28" s="109"/>
      <c r="Q28" s="116" t="s">
        <v>2245</v>
      </c>
    </row>
    <row r="29" spans="1:17" ht="18" x14ac:dyDescent="0.25">
      <c r="A29" s="117" t="str">
        <f>VLOOKUP(E29,'LISTADO ATM'!$A$2:$C$898,3,0)</f>
        <v>DISTRITO NACIONAL</v>
      </c>
      <c r="B29" s="120">
        <v>3335920397</v>
      </c>
      <c r="C29" s="110">
        <v>44362.423842592594</v>
      </c>
      <c r="D29" s="110" t="s">
        <v>2180</v>
      </c>
      <c r="E29" s="119">
        <v>961</v>
      </c>
      <c r="F29" s="117" t="str">
        <f>VLOOKUP(E29,VIP!$A$2:$O13818,2,0)</f>
        <v>DRBR03H</v>
      </c>
      <c r="G29" s="117" t="str">
        <f>VLOOKUP(E29,'LISTADO ATM'!$A$2:$B$897,2,0)</f>
        <v xml:space="preserve">ATM Listín Diario </v>
      </c>
      <c r="H29" s="117" t="str">
        <f>VLOOKUP(E29,VIP!$A$2:$O18681,7,FALSE)</f>
        <v>Si</v>
      </c>
      <c r="I29" s="117" t="str">
        <f>VLOOKUP(E29,VIP!$A$2:$O10646,8,FALSE)</f>
        <v>Si</v>
      </c>
      <c r="J29" s="117" t="str">
        <f>VLOOKUP(E29,VIP!$A$2:$O10596,8,FALSE)</f>
        <v>Si</v>
      </c>
      <c r="K29" s="117" t="str">
        <f>VLOOKUP(E29,VIP!$A$2:$O14170,6,0)</f>
        <v>NO</v>
      </c>
      <c r="L29" s="121" t="s">
        <v>2245</v>
      </c>
      <c r="M29" s="109" t="s">
        <v>2446</v>
      </c>
      <c r="N29" s="109" t="s">
        <v>2557</v>
      </c>
      <c r="O29" s="117" t="s">
        <v>2455</v>
      </c>
      <c r="P29" s="117"/>
      <c r="Q29" s="109" t="s">
        <v>2245</v>
      </c>
    </row>
    <row r="30" spans="1:17" ht="18" x14ac:dyDescent="0.25">
      <c r="A30" s="117" t="str">
        <f>VLOOKUP(E30,'LISTADO ATM'!$A$2:$C$898,3,0)</f>
        <v>DISTRITO NACIONAL</v>
      </c>
      <c r="B30" s="120">
        <v>3335920777</v>
      </c>
      <c r="C30" s="110">
        <v>44362.50141203704</v>
      </c>
      <c r="D30" s="110" t="s">
        <v>2180</v>
      </c>
      <c r="E30" s="119">
        <v>909</v>
      </c>
      <c r="F30" s="117" t="str">
        <f>VLOOKUP(E30,VIP!$A$2:$O13798,2,0)</f>
        <v>DRBR01A</v>
      </c>
      <c r="G30" s="117" t="str">
        <f>VLOOKUP(E30,'LISTADO ATM'!$A$2:$B$897,2,0)</f>
        <v xml:space="preserve">ATM UNP UASD </v>
      </c>
      <c r="H30" s="117" t="str">
        <f>VLOOKUP(E30,VIP!$A$2:$O18661,7,FALSE)</f>
        <v>Si</v>
      </c>
      <c r="I30" s="117" t="str">
        <f>VLOOKUP(E30,VIP!$A$2:$O10626,8,FALSE)</f>
        <v>Si</v>
      </c>
      <c r="J30" s="117" t="str">
        <f>VLOOKUP(E30,VIP!$A$2:$O10576,8,FALSE)</f>
        <v>Si</v>
      </c>
      <c r="K30" s="117" t="str">
        <f>VLOOKUP(E30,VIP!$A$2:$O14150,6,0)</f>
        <v>SI</v>
      </c>
      <c r="L30" s="121" t="s">
        <v>2245</v>
      </c>
      <c r="M30" s="109" t="s">
        <v>2446</v>
      </c>
      <c r="N30" s="109" t="s">
        <v>2557</v>
      </c>
      <c r="O30" s="117" t="s">
        <v>2455</v>
      </c>
      <c r="P30" s="117"/>
      <c r="Q30" s="109" t="s">
        <v>2245</v>
      </c>
    </row>
    <row r="31" spans="1:17" ht="18" x14ac:dyDescent="0.25">
      <c r="A31" s="117" t="str">
        <f>VLOOKUP(E31,'LISTADO ATM'!$A$2:$C$898,3,0)</f>
        <v>SUR</v>
      </c>
      <c r="B31" s="120">
        <v>3335923136</v>
      </c>
      <c r="C31" s="110">
        <v>44364.358518518522</v>
      </c>
      <c r="D31" s="110" t="s">
        <v>2180</v>
      </c>
      <c r="E31" s="119">
        <v>44</v>
      </c>
      <c r="F31" s="117" t="str">
        <f>VLOOKUP(E31,VIP!$A$2:$O13819,2,0)</f>
        <v>DRBR044</v>
      </c>
      <c r="G31" s="117" t="str">
        <f>VLOOKUP(E31,'LISTADO ATM'!$A$2:$B$897,2,0)</f>
        <v xml:space="preserve">ATM Oficina Pedernales </v>
      </c>
      <c r="H31" s="117" t="str">
        <f>VLOOKUP(E31,VIP!$A$2:$O18682,7,FALSE)</f>
        <v>Si</v>
      </c>
      <c r="I31" s="117" t="str">
        <f>VLOOKUP(E31,VIP!$A$2:$O10647,8,FALSE)</f>
        <v>Si</v>
      </c>
      <c r="J31" s="117" t="str">
        <f>VLOOKUP(E31,VIP!$A$2:$O10597,8,FALSE)</f>
        <v>Si</v>
      </c>
      <c r="K31" s="117" t="str">
        <f>VLOOKUP(E31,VIP!$A$2:$O14171,6,0)</f>
        <v>SI</v>
      </c>
      <c r="L31" s="121" t="s">
        <v>2245</v>
      </c>
      <c r="M31" s="109" t="s">
        <v>2446</v>
      </c>
      <c r="N31" s="109" t="s">
        <v>2557</v>
      </c>
      <c r="O31" s="117" t="s">
        <v>2455</v>
      </c>
      <c r="P31" s="117"/>
      <c r="Q31" s="109" t="s">
        <v>2245</v>
      </c>
    </row>
    <row r="32" spans="1:17" ht="18" x14ac:dyDescent="0.25">
      <c r="A32" s="117" t="str">
        <f>VLOOKUP(E32,'LISTADO ATM'!$A$2:$C$898,3,0)</f>
        <v>DISTRITO NACIONAL</v>
      </c>
      <c r="B32" s="120">
        <v>3335923141</v>
      </c>
      <c r="C32" s="110">
        <v>44364.359675925924</v>
      </c>
      <c r="D32" s="110" t="s">
        <v>2180</v>
      </c>
      <c r="E32" s="119">
        <v>235</v>
      </c>
      <c r="F32" s="117" t="str">
        <f>VLOOKUP(E32,VIP!$A$2:$O13817,2,0)</f>
        <v>DRBR235</v>
      </c>
      <c r="G32" s="117" t="str">
        <f>VLOOKUP(E32,'LISTADO ATM'!$A$2:$B$897,2,0)</f>
        <v xml:space="preserve">ATM Oficina Multicentro La Sirena San Isidro </v>
      </c>
      <c r="H32" s="117" t="str">
        <f>VLOOKUP(E32,VIP!$A$2:$O18680,7,FALSE)</f>
        <v>Si</v>
      </c>
      <c r="I32" s="117" t="str">
        <f>VLOOKUP(E32,VIP!$A$2:$O10645,8,FALSE)</f>
        <v>Si</v>
      </c>
      <c r="J32" s="117" t="str">
        <f>VLOOKUP(E32,VIP!$A$2:$O10595,8,FALSE)</f>
        <v>Si</v>
      </c>
      <c r="K32" s="117" t="str">
        <f>VLOOKUP(E32,VIP!$A$2:$O14169,6,0)</f>
        <v>SI</v>
      </c>
      <c r="L32" s="121" t="s">
        <v>2245</v>
      </c>
      <c r="M32" s="109" t="s">
        <v>2446</v>
      </c>
      <c r="N32" s="109" t="s">
        <v>2557</v>
      </c>
      <c r="O32" s="117" t="s">
        <v>2455</v>
      </c>
      <c r="P32" s="117"/>
      <c r="Q32" s="109" t="s">
        <v>2245</v>
      </c>
    </row>
    <row r="33" spans="1:17" ht="18" x14ac:dyDescent="0.25">
      <c r="A33" s="117" t="str">
        <f>VLOOKUP(E33,'LISTADO ATM'!$A$2:$C$898,3,0)</f>
        <v>DISTRITO NACIONAL</v>
      </c>
      <c r="B33" s="120">
        <v>3335924343</v>
      </c>
      <c r="C33" s="110">
        <v>44365.239953703705</v>
      </c>
      <c r="D33" s="110" t="s">
        <v>2180</v>
      </c>
      <c r="E33" s="119">
        <v>259</v>
      </c>
      <c r="F33" s="117" t="str">
        <f>VLOOKUP(E33,VIP!$A$2:$O13826,2,0)</f>
        <v>DRBR259</v>
      </c>
      <c r="G33" s="117" t="str">
        <f>VLOOKUP(E33,'LISTADO ATM'!$A$2:$B$897,2,0)</f>
        <v>ATM Senado de la Republica</v>
      </c>
      <c r="H33" s="117" t="str">
        <f>VLOOKUP(E33,VIP!$A$2:$O18689,7,FALSE)</f>
        <v>Si</v>
      </c>
      <c r="I33" s="117" t="str">
        <f>VLOOKUP(E33,VIP!$A$2:$O10654,8,FALSE)</f>
        <v>Si</v>
      </c>
      <c r="J33" s="117" t="str">
        <f>VLOOKUP(E33,VIP!$A$2:$O10604,8,FALSE)</f>
        <v>Si</v>
      </c>
      <c r="K33" s="117" t="str">
        <f>VLOOKUP(E33,VIP!$A$2:$O14178,6,0)</f>
        <v>NO</v>
      </c>
      <c r="L33" s="121" t="s">
        <v>2245</v>
      </c>
      <c r="M33" s="109" t="s">
        <v>2446</v>
      </c>
      <c r="N33" s="109" t="s">
        <v>2453</v>
      </c>
      <c r="O33" s="117" t="s">
        <v>2455</v>
      </c>
      <c r="P33" s="117"/>
      <c r="Q33" s="109" t="s">
        <v>2245</v>
      </c>
    </row>
    <row r="34" spans="1:17" ht="18" x14ac:dyDescent="0.25">
      <c r="A34" s="117" t="str">
        <f>VLOOKUP(E34,'LISTADO ATM'!$A$2:$C$898,3,0)</f>
        <v>DISTRITO NACIONAL</v>
      </c>
      <c r="B34" s="120">
        <v>3335924344</v>
      </c>
      <c r="C34" s="110">
        <v>44365.240613425929</v>
      </c>
      <c r="D34" s="110" t="s">
        <v>2180</v>
      </c>
      <c r="E34" s="119">
        <v>547</v>
      </c>
      <c r="F34" s="117" t="str">
        <f>VLOOKUP(E34,VIP!$A$2:$O13825,2,0)</f>
        <v>DRBR16B</v>
      </c>
      <c r="G34" s="117" t="str">
        <f>VLOOKUP(E34,'LISTADO ATM'!$A$2:$B$897,2,0)</f>
        <v xml:space="preserve">ATM Plaza Lama Herrera </v>
      </c>
      <c r="H34" s="117" t="str">
        <f>VLOOKUP(E34,VIP!$A$2:$O18688,7,FALSE)</f>
        <v>Si</v>
      </c>
      <c r="I34" s="117" t="str">
        <f>VLOOKUP(E34,VIP!$A$2:$O10653,8,FALSE)</f>
        <v>Si</v>
      </c>
      <c r="J34" s="117" t="str">
        <f>VLOOKUP(E34,VIP!$A$2:$O10603,8,FALSE)</f>
        <v>Si</v>
      </c>
      <c r="K34" s="117" t="str">
        <f>VLOOKUP(E34,VIP!$A$2:$O14177,6,0)</f>
        <v>NO</v>
      </c>
      <c r="L34" s="121" t="s">
        <v>2245</v>
      </c>
      <c r="M34" s="109" t="s">
        <v>2446</v>
      </c>
      <c r="N34" s="109" t="s">
        <v>2453</v>
      </c>
      <c r="O34" s="117" t="s">
        <v>2455</v>
      </c>
      <c r="P34" s="117"/>
      <c r="Q34" s="109" t="s">
        <v>2245</v>
      </c>
    </row>
    <row r="35" spans="1:17" ht="18" x14ac:dyDescent="0.25">
      <c r="A35" s="117" t="str">
        <f>VLOOKUP(E35,'LISTADO ATM'!$A$2:$C$898,3,0)</f>
        <v>DISTRITO NACIONAL</v>
      </c>
      <c r="B35" s="120">
        <v>3335924345</v>
      </c>
      <c r="C35" s="110">
        <v>44365.241099537037</v>
      </c>
      <c r="D35" s="110" t="s">
        <v>2180</v>
      </c>
      <c r="E35" s="119">
        <v>714</v>
      </c>
      <c r="F35" s="117" t="str">
        <f>VLOOKUP(E35,VIP!$A$2:$O13824,2,0)</f>
        <v>DRBR16M</v>
      </c>
      <c r="G35" s="117" t="str">
        <f>VLOOKUP(E35,'LISTADO ATM'!$A$2:$B$897,2,0)</f>
        <v xml:space="preserve">ATM Hospital de Herrera </v>
      </c>
      <c r="H35" s="117" t="str">
        <f>VLOOKUP(E35,VIP!$A$2:$O18687,7,FALSE)</f>
        <v>Si</v>
      </c>
      <c r="I35" s="117" t="str">
        <f>VLOOKUP(E35,VIP!$A$2:$O10652,8,FALSE)</f>
        <v>Si</v>
      </c>
      <c r="J35" s="117" t="str">
        <f>VLOOKUP(E35,VIP!$A$2:$O10602,8,FALSE)</f>
        <v>Si</v>
      </c>
      <c r="K35" s="117" t="str">
        <f>VLOOKUP(E35,VIP!$A$2:$O14176,6,0)</f>
        <v>NO</v>
      </c>
      <c r="L35" s="121" t="s">
        <v>2245</v>
      </c>
      <c r="M35" s="109" t="s">
        <v>2446</v>
      </c>
      <c r="N35" s="109" t="s">
        <v>2453</v>
      </c>
      <c r="O35" s="117" t="s">
        <v>2455</v>
      </c>
      <c r="P35" s="117"/>
      <c r="Q35" s="109" t="s">
        <v>2245</v>
      </c>
    </row>
    <row r="36" spans="1:17" ht="18" x14ac:dyDescent="0.25">
      <c r="A36" s="117" t="e">
        <f>VLOOKUP(L36,'LISTADO ATM'!$A$2:$C$898,3,0)</f>
        <v>#N/A</v>
      </c>
      <c r="B36" s="120" t="s">
        <v>2576</v>
      </c>
      <c r="C36" s="110">
        <v>44365.313171296293</v>
      </c>
      <c r="D36" s="110" t="s">
        <v>2180</v>
      </c>
      <c r="E36" s="119">
        <v>812</v>
      </c>
      <c r="F36" s="117" t="str">
        <f>VLOOKUP(E36,VIP!$A$2:$O13842,2,0)</f>
        <v>DRBR812</v>
      </c>
      <c r="G36" s="117" t="str">
        <f>VLOOKUP(E36,'LISTADO ATM'!$A$2:$B$897,2,0)</f>
        <v xml:space="preserve">ATM Canasta del Pueblo </v>
      </c>
      <c r="H36" s="117" t="str">
        <f>VLOOKUP(E36,VIP!$A$2:$O18705,7,FALSE)</f>
        <v>Si</v>
      </c>
      <c r="I36" s="117" t="str">
        <f>VLOOKUP(E36,VIP!$A$2:$O10670,8,FALSE)</f>
        <v>Si</v>
      </c>
      <c r="J36" s="117" t="str">
        <f>VLOOKUP(E36,VIP!$A$2:$O10620,8,FALSE)</f>
        <v>Si</v>
      </c>
      <c r="K36" s="117" t="str">
        <f>VLOOKUP(E36,VIP!$A$2:$O14194,6,0)</f>
        <v>NO</v>
      </c>
      <c r="L36" s="121" t="s">
        <v>2245</v>
      </c>
      <c r="M36" s="109" t="s">
        <v>2446</v>
      </c>
      <c r="N36" s="109" t="s">
        <v>2453</v>
      </c>
      <c r="O36" s="117" t="s">
        <v>2455</v>
      </c>
      <c r="P36" s="117"/>
      <c r="Q36" s="109" t="s">
        <v>2245</v>
      </c>
    </row>
    <row r="37" spans="1:17" ht="18" x14ac:dyDescent="0.25">
      <c r="A37" s="117" t="str">
        <f>VLOOKUP(E37,'LISTADO ATM'!$A$2:$C$898,3,0)</f>
        <v>DISTRITO NACIONAL</v>
      </c>
      <c r="B37" s="120">
        <v>3335922859</v>
      </c>
      <c r="C37" s="110">
        <v>44363.700821759259</v>
      </c>
      <c r="D37" s="110" t="s">
        <v>2449</v>
      </c>
      <c r="E37" s="119">
        <v>946</v>
      </c>
      <c r="F37" s="117" t="str">
        <f>VLOOKUP(E37,VIP!$A$2:$O13827,2,0)</f>
        <v>DRBR24R</v>
      </c>
      <c r="G37" s="117" t="str">
        <f>VLOOKUP(E37,'LISTADO ATM'!$A$2:$B$897,2,0)</f>
        <v xml:space="preserve">ATM Oficina Núñez de Cáceres I </v>
      </c>
      <c r="H37" s="117" t="str">
        <f>VLOOKUP(E37,VIP!$A$2:$O18690,7,FALSE)</f>
        <v>Si</v>
      </c>
      <c r="I37" s="117" t="str">
        <f>VLOOKUP(E37,VIP!$A$2:$O10655,8,FALSE)</f>
        <v>Si</v>
      </c>
      <c r="J37" s="117" t="str">
        <f>VLOOKUP(E37,VIP!$A$2:$O10605,8,FALSE)</f>
        <v>Si</v>
      </c>
      <c r="K37" s="117" t="str">
        <f>VLOOKUP(E37,VIP!$A$2:$O14179,6,0)</f>
        <v>NO</v>
      </c>
      <c r="L37" s="121" t="s">
        <v>2571</v>
      </c>
      <c r="M37" s="109" t="s">
        <v>2446</v>
      </c>
      <c r="N37" s="109" t="s">
        <v>2572</v>
      </c>
      <c r="O37" s="117" t="s">
        <v>2454</v>
      </c>
      <c r="P37" s="117"/>
      <c r="Q37" s="109" t="s">
        <v>2571</v>
      </c>
    </row>
    <row r="38" spans="1:17" ht="18" x14ac:dyDescent="0.25">
      <c r="A38" s="117" t="str">
        <f>VLOOKUP(E38,'LISTADO ATM'!$A$2:$C$898,3,0)</f>
        <v>ESTE</v>
      </c>
      <c r="B38" s="120">
        <v>3335923005</v>
      </c>
      <c r="C38" s="110">
        <v>44364.312777777777</v>
      </c>
      <c r="D38" s="110" t="s">
        <v>2449</v>
      </c>
      <c r="E38" s="119">
        <v>211</v>
      </c>
      <c r="F38" s="117" t="str">
        <f>VLOOKUP(E38,VIP!$A$2:$O13829,2,0)</f>
        <v>DRBR211</v>
      </c>
      <c r="G38" s="117" t="str">
        <f>VLOOKUP(E38,'LISTADO ATM'!$A$2:$B$897,2,0)</f>
        <v xml:space="preserve">ATM Oficina La Romana I </v>
      </c>
      <c r="H38" s="117" t="str">
        <f>VLOOKUP(E38,VIP!$A$2:$O18692,7,FALSE)</f>
        <v>Si</v>
      </c>
      <c r="I38" s="117" t="str">
        <f>VLOOKUP(E38,VIP!$A$2:$O10657,8,FALSE)</f>
        <v>Si</v>
      </c>
      <c r="J38" s="117" t="str">
        <f>VLOOKUP(E38,VIP!$A$2:$O10607,8,FALSE)</f>
        <v>Si</v>
      </c>
      <c r="K38" s="117" t="str">
        <f>VLOOKUP(E38,VIP!$A$2:$O14181,6,0)</f>
        <v>NO</v>
      </c>
      <c r="L38" s="121" t="s">
        <v>2564</v>
      </c>
      <c r="M38" s="109" t="s">
        <v>2446</v>
      </c>
      <c r="N38" s="109" t="s">
        <v>2453</v>
      </c>
      <c r="O38" s="117" t="s">
        <v>2454</v>
      </c>
      <c r="P38" s="117"/>
      <c r="Q38" s="109" t="s">
        <v>2564</v>
      </c>
    </row>
    <row r="39" spans="1:17" ht="18" x14ac:dyDescent="0.25">
      <c r="A39" s="117" t="str">
        <f>VLOOKUP(E39,'LISTADO ATM'!$A$2:$C$898,3,0)</f>
        <v>DISTRITO NACIONAL</v>
      </c>
      <c r="B39" s="120">
        <v>3335923992</v>
      </c>
      <c r="C39" s="110">
        <v>44364.641863425924</v>
      </c>
      <c r="D39" s="110" t="s">
        <v>2470</v>
      </c>
      <c r="E39" s="119">
        <v>957</v>
      </c>
      <c r="F39" s="117" t="str">
        <f>VLOOKUP(E39,VIP!$A$2:$O13842,2,0)</f>
        <v>DRBR23F</v>
      </c>
      <c r="G39" s="117" t="str">
        <f>VLOOKUP(E39,'LISTADO ATM'!$A$2:$B$897,2,0)</f>
        <v xml:space="preserve">ATM Oficina Venezuela </v>
      </c>
      <c r="H39" s="117" t="str">
        <f>VLOOKUP(E39,VIP!$A$2:$O18705,7,FALSE)</f>
        <v>Si</v>
      </c>
      <c r="I39" s="117" t="str">
        <f>VLOOKUP(E39,VIP!$A$2:$O10670,8,FALSE)</f>
        <v>Si</v>
      </c>
      <c r="J39" s="117" t="str">
        <f>VLOOKUP(E39,VIP!$A$2:$O10620,8,FALSE)</f>
        <v>Si</v>
      </c>
      <c r="K39" s="117" t="str">
        <f>VLOOKUP(E39,VIP!$A$2:$O14194,6,0)</f>
        <v>SI</v>
      </c>
      <c r="L39" s="121" t="s">
        <v>2564</v>
      </c>
      <c r="M39" s="109" t="s">
        <v>2446</v>
      </c>
      <c r="N39" s="109" t="s">
        <v>2453</v>
      </c>
      <c r="O39" s="117" t="s">
        <v>2471</v>
      </c>
      <c r="P39" s="117"/>
      <c r="Q39" s="109" t="s">
        <v>2564</v>
      </c>
    </row>
    <row r="40" spans="1:17" ht="18" x14ac:dyDescent="0.25">
      <c r="A40" s="117" t="str">
        <f>VLOOKUP(E40,'LISTADO ATM'!$A$2:$C$898,3,0)</f>
        <v>DISTRITO NACIONAL</v>
      </c>
      <c r="B40" s="120">
        <v>3335924127</v>
      </c>
      <c r="C40" s="110">
        <v>44364.682708333334</v>
      </c>
      <c r="D40" s="110" t="s">
        <v>2449</v>
      </c>
      <c r="E40" s="119">
        <v>738</v>
      </c>
      <c r="F40" s="117" t="str">
        <f>VLOOKUP(E40,VIP!$A$2:$O13845,2,0)</f>
        <v>DRBR24S</v>
      </c>
      <c r="G40" s="117" t="str">
        <f>VLOOKUP(E40,'LISTADO ATM'!$A$2:$B$897,2,0)</f>
        <v xml:space="preserve">ATM Zona Franca Los Alcarrizos </v>
      </c>
      <c r="H40" s="117" t="str">
        <f>VLOOKUP(E40,VIP!$A$2:$O18708,7,FALSE)</f>
        <v>Si</v>
      </c>
      <c r="I40" s="117" t="str">
        <f>VLOOKUP(E40,VIP!$A$2:$O10673,8,FALSE)</f>
        <v>Si</v>
      </c>
      <c r="J40" s="117" t="str">
        <f>VLOOKUP(E40,VIP!$A$2:$O10623,8,FALSE)</f>
        <v>Si</v>
      </c>
      <c r="K40" s="117" t="str">
        <f>VLOOKUP(E40,VIP!$A$2:$O14197,6,0)</f>
        <v>NO</v>
      </c>
      <c r="L40" s="121" t="s">
        <v>2564</v>
      </c>
      <c r="M40" s="109" t="s">
        <v>2446</v>
      </c>
      <c r="N40" s="109" t="s">
        <v>2453</v>
      </c>
      <c r="O40" s="117" t="s">
        <v>2454</v>
      </c>
      <c r="P40" s="117"/>
      <c r="Q40" s="109" t="s">
        <v>2564</v>
      </c>
    </row>
    <row r="41" spans="1:17" ht="18" x14ac:dyDescent="0.25">
      <c r="A41" s="117" t="str">
        <f>VLOOKUP(E41,'LISTADO ATM'!$A$2:$C$898,3,0)</f>
        <v>DISTRITO NACIONAL</v>
      </c>
      <c r="B41" s="120">
        <v>3335924336</v>
      </c>
      <c r="C41" s="110">
        <v>44365.033634259256</v>
      </c>
      <c r="D41" s="110" t="s">
        <v>2449</v>
      </c>
      <c r="E41" s="119">
        <v>589</v>
      </c>
      <c r="F41" s="117" t="str">
        <f>VLOOKUP(E41,VIP!$A$2:$O13825,2,0)</f>
        <v>DRBR23E</v>
      </c>
      <c r="G41" s="117" t="str">
        <f>VLOOKUP(E41,'LISTADO ATM'!$A$2:$B$897,2,0)</f>
        <v xml:space="preserve">ATM S/M Bravo San Vicente de Paul </v>
      </c>
      <c r="H41" s="117" t="str">
        <f>VLOOKUP(E41,VIP!$A$2:$O18688,7,FALSE)</f>
        <v>Si</v>
      </c>
      <c r="I41" s="117" t="str">
        <f>VLOOKUP(E41,VIP!$A$2:$O10653,8,FALSE)</f>
        <v>No</v>
      </c>
      <c r="J41" s="117" t="str">
        <f>VLOOKUP(E41,VIP!$A$2:$O10603,8,FALSE)</f>
        <v>No</v>
      </c>
      <c r="K41" s="117" t="str">
        <f>VLOOKUP(E41,VIP!$A$2:$O14177,6,0)</f>
        <v>NO</v>
      </c>
      <c r="L41" s="121" t="s">
        <v>2564</v>
      </c>
      <c r="M41" s="109" t="s">
        <v>2446</v>
      </c>
      <c r="N41" s="109" t="s">
        <v>2453</v>
      </c>
      <c r="O41" s="117" t="s">
        <v>2454</v>
      </c>
      <c r="P41" s="117"/>
      <c r="Q41" s="109" t="s">
        <v>2564</v>
      </c>
    </row>
    <row r="42" spans="1:17" ht="18" x14ac:dyDescent="0.25">
      <c r="A42" s="117" t="str">
        <f>VLOOKUP(E42,'LISTADO ATM'!$A$2:$C$898,3,0)</f>
        <v>SUR</v>
      </c>
      <c r="B42" s="120">
        <v>3335922824</v>
      </c>
      <c r="C42" s="110">
        <v>44363.687951388885</v>
      </c>
      <c r="D42" s="110" t="s">
        <v>2449</v>
      </c>
      <c r="E42" s="119">
        <v>311</v>
      </c>
      <c r="F42" s="117" t="str">
        <f>VLOOKUP(E42,VIP!$A$2:$O13830,2,0)</f>
        <v>DRBR381</v>
      </c>
      <c r="G42" s="117" t="str">
        <f>VLOOKUP(E42,'LISTADO ATM'!$A$2:$B$897,2,0)</f>
        <v>ATM Plaza Eroski</v>
      </c>
      <c r="H42" s="117" t="str">
        <f>VLOOKUP(E42,VIP!$A$2:$O18693,7,FALSE)</f>
        <v>Si</v>
      </c>
      <c r="I42" s="117" t="str">
        <f>VLOOKUP(E42,VIP!$A$2:$O10658,8,FALSE)</f>
        <v>Si</v>
      </c>
      <c r="J42" s="117" t="str">
        <f>VLOOKUP(E42,VIP!$A$2:$O10608,8,FALSE)</f>
        <v>Si</v>
      </c>
      <c r="K42" s="117" t="str">
        <f>VLOOKUP(E42,VIP!$A$2:$O14182,6,0)</f>
        <v>NO</v>
      </c>
      <c r="L42" s="121" t="s">
        <v>2442</v>
      </c>
      <c r="M42" s="109" t="s">
        <v>2446</v>
      </c>
      <c r="N42" s="109" t="s">
        <v>2453</v>
      </c>
      <c r="O42" s="117" t="s">
        <v>2454</v>
      </c>
      <c r="P42" s="117"/>
      <c r="Q42" s="109" t="s">
        <v>2442</v>
      </c>
    </row>
    <row r="43" spans="1:17" ht="18" x14ac:dyDescent="0.25">
      <c r="A43" s="117" t="str">
        <f>VLOOKUP(E43,'LISTADO ATM'!$A$2:$C$898,3,0)</f>
        <v>DISTRITO NACIONAL</v>
      </c>
      <c r="B43" s="120">
        <v>3335922989</v>
      </c>
      <c r="C43" s="110">
        <v>44364.039502314816</v>
      </c>
      <c r="D43" s="110" t="s">
        <v>2449</v>
      </c>
      <c r="E43" s="119">
        <v>577</v>
      </c>
      <c r="F43" s="117" t="str">
        <f>VLOOKUP(E43,VIP!$A$2:$O13819,2,0)</f>
        <v>DRBR173</v>
      </c>
      <c r="G43" s="117" t="str">
        <f>VLOOKUP(E43,'LISTADO ATM'!$A$2:$B$897,2,0)</f>
        <v xml:space="preserve">ATM Olé Ave. Duarte </v>
      </c>
      <c r="H43" s="117" t="str">
        <f>VLOOKUP(E43,VIP!$A$2:$O18682,7,FALSE)</f>
        <v>Si</v>
      </c>
      <c r="I43" s="117" t="str">
        <f>VLOOKUP(E43,VIP!$A$2:$O10647,8,FALSE)</f>
        <v>Si</v>
      </c>
      <c r="J43" s="117" t="str">
        <f>VLOOKUP(E43,VIP!$A$2:$O10597,8,FALSE)</f>
        <v>Si</v>
      </c>
      <c r="K43" s="117" t="str">
        <f>VLOOKUP(E43,VIP!$A$2:$O14171,6,0)</f>
        <v>SI</v>
      </c>
      <c r="L43" s="121" t="s">
        <v>2442</v>
      </c>
      <c r="M43" s="109" t="s">
        <v>2446</v>
      </c>
      <c r="N43" s="109" t="s">
        <v>2453</v>
      </c>
      <c r="O43" s="117" t="s">
        <v>2454</v>
      </c>
      <c r="P43" s="117"/>
      <c r="Q43" s="109" t="s">
        <v>2442</v>
      </c>
    </row>
    <row r="44" spans="1:17" ht="18" x14ac:dyDescent="0.25">
      <c r="A44" s="117" t="str">
        <f>VLOOKUP(E44,'LISTADO ATM'!$A$2:$C$898,3,0)</f>
        <v>DISTRITO NACIONAL</v>
      </c>
      <c r="B44" s="120">
        <v>3335923368</v>
      </c>
      <c r="C44" s="110">
        <v>44364.433715277781</v>
      </c>
      <c r="D44" s="110" t="s">
        <v>2449</v>
      </c>
      <c r="E44" s="119">
        <v>327</v>
      </c>
      <c r="F44" s="117" t="str">
        <f>VLOOKUP(E44,VIP!$A$2:$O13821,2,0)</f>
        <v>DRBR327</v>
      </c>
      <c r="G44" s="117" t="str">
        <f>VLOOKUP(E44,'LISTADO ATM'!$A$2:$B$897,2,0)</f>
        <v xml:space="preserve">ATM UNP CCN (Nacional 27 de Febrero) </v>
      </c>
      <c r="H44" s="117" t="str">
        <f>VLOOKUP(E44,VIP!$A$2:$O18684,7,FALSE)</f>
        <v>Si</v>
      </c>
      <c r="I44" s="117" t="str">
        <f>VLOOKUP(E44,VIP!$A$2:$O10649,8,FALSE)</f>
        <v>Si</v>
      </c>
      <c r="J44" s="117" t="str">
        <f>VLOOKUP(E44,VIP!$A$2:$O10599,8,FALSE)</f>
        <v>Si</v>
      </c>
      <c r="K44" s="117" t="str">
        <f>VLOOKUP(E44,VIP!$A$2:$O14173,6,0)</f>
        <v>NO</v>
      </c>
      <c r="L44" s="121" t="s">
        <v>2442</v>
      </c>
      <c r="M44" s="109" t="s">
        <v>2446</v>
      </c>
      <c r="N44" s="109" t="s">
        <v>2453</v>
      </c>
      <c r="O44" s="117" t="s">
        <v>2454</v>
      </c>
      <c r="P44" s="117"/>
      <c r="Q44" s="109" t="s">
        <v>2442</v>
      </c>
    </row>
    <row r="45" spans="1:17" ht="18" x14ac:dyDescent="0.25">
      <c r="A45" s="117" t="str">
        <f>VLOOKUP(E45,'LISTADO ATM'!$A$2:$C$898,3,0)</f>
        <v>NORTE</v>
      </c>
      <c r="B45" s="120">
        <v>3335924037</v>
      </c>
      <c r="C45" s="110">
        <v>44364.655335648145</v>
      </c>
      <c r="D45" s="110" t="s">
        <v>2470</v>
      </c>
      <c r="E45" s="119">
        <v>196</v>
      </c>
      <c r="F45" s="117" t="str">
        <f>VLOOKUP(E45,VIP!$A$2:$O13837,2,0)</f>
        <v>DRBR196</v>
      </c>
      <c r="G45" s="117" t="str">
        <f>VLOOKUP(E45,'LISTADO ATM'!$A$2:$B$897,2,0)</f>
        <v xml:space="preserve">ATM Estación Texaco Cangrejo Farmacia (Sosúa) </v>
      </c>
      <c r="H45" s="117" t="str">
        <f>VLOOKUP(E45,VIP!$A$2:$O18700,7,FALSE)</f>
        <v>Si</v>
      </c>
      <c r="I45" s="117" t="str">
        <f>VLOOKUP(E45,VIP!$A$2:$O10665,8,FALSE)</f>
        <v>Si</v>
      </c>
      <c r="J45" s="117" t="str">
        <f>VLOOKUP(E45,VIP!$A$2:$O10615,8,FALSE)</f>
        <v>Si</v>
      </c>
      <c r="K45" s="117" t="str">
        <f>VLOOKUP(E45,VIP!$A$2:$O14189,6,0)</f>
        <v>NO</v>
      </c>
      <c r="L45" s="121" t="s">
        <v>2442</v>
      </c>
      <c r="M45" s="109" t="s">
        <v>2446</v>
      </c>
      <c r="N45" s="109" t="s">
        <v>2453</v>
      </c>
      <c r="O45" s="117" t="s">
        <v>2471</v>
      </c>
      <c r="P45" s="117"/>
      <c r="Q45" s="109" t="s">
        <v>2442</v>
      </c>
    </row>
    <row r="46" spans="1:17" ht="18" x14ac:dyDescent="0.25">
      <c r="A46" s="117" t="str">
        <f>VLOOKUP(E46,'LISTADO ATM'!$A$2:$C$898,3,0)</f>
        <v>DISTRITO NACIONAL</v>
      </c>
      <c r="B46" s="120">
        <v>3335924264</v>
      </c>
      <c r="C46" s="110">
        <v>44364.744571759256</v>
      </c>
      <c r="D46" s="110" t="s">
        <v>2449</v>
      </c>
      <c r="E46" s="119">
        <v>365</v>
      </c>
      <c r="F46" s="117" t="str">
        <f>VLOOKUP(E46,VIP!$A$2:$O13840,2,0)</f>
        <v>DRBR365</v>
      </c>
      <c r="G46" s="117" t="str">
        <f>VLOOKUP(E46,'LISTADO ATM'!$A$2:$B$897,2,0)</f>
        <v>ATM CEMDOE</v>
      </c>
      <c r="H46" s="117" t="str">
        <f>VLOOKUP(E46,VIP!$A$2:$O18703,7,FALSE)</f>
        <v>N/A</v>
      </c>
      <c r="I46" s="117" t="str">
        <f>VLOOKUP(E46,VIP!$A$2:$O10668,8,FALSE)</f>
        <v>N/A</v>
      </c>
      <c r="J46" s="117" t="str">
        <f>VLOOKUP(E46,VIP!$A$2:$O10618,8,FALSE)</f>
        <v>N/A</v>
      </c>
      <c r="K46" s="117" t="str">
        <f>VLOOKUP(E46,VIP!$A$2:$O14192,6,0)</f>
        <v>N/A</v>
      </c>
      <c r="L46" s="121" t="s">
        <v>2442</v>
      </c>
      <c r="M46" s="109" t="s">
        <v>2446</v>
      </c>
      <c r="N46" s="109" t="s">
        <v>2453</v>
      </c>
      <c r="O46" s="117" t="s">
        <v>2454</v>
      </c>
      <c r="P46" s="117"/>
      <c r="Q46" s="109" t="s">
        <v>2442</v>
      </c>
    </row>
    <row r="47" spans="1:17" ht="18" x14ac:dyDescent="0.25">
      <c r="A47" s="117" t="str">
        <f>VLOOKUP(E47,'LISTADO ATM'!$A$2:$C$898,3,0)</f>
        <v>DISTRITO NACIONAL</v>
      </c>
      <c r="B47" s="120">
        <v>3335924285</v>
      </c>
      <c r="C47" s="110">
        <v>44364.770196759258</v>
      </c>
      <c r="D47" s="110" t="s">
        <v>2449</v>
      </c>
      <c r="E47" s="119">
        <v>678</v>
      </c>
      <c r="F47" s="117" t="str">
        <f>VLOOKUP(E47,VIP!$A$2:$O13839,2,0)</f>
        <v>DRBR678</v>
      </c>
      <c r="G47" s="117" t="str">
        <f>VLOOKUP(E47,'LISTADO ATM'!$A$2:$B$897,2,0)</f>
        <v>ATM Eco Petroleo San Isidro</v>
      </c>
      <c r="H47" s="117" t="str">
        <f>VLOOKUP(E47,VIP!$A$2:$O18702,7,FALSE)</f>
        <v>Si</v>
      </c>
      <c r="I47" s="117" t="str">
        <f>VLOOKUP(E47,VIP!$A$2:$O10667,8,FALSE)</f>
        <v>Si</v>
      </c>
      <c r="J47" s="117" t="str">
        <f>VLOOKUP(E47,VIP!$A$2:$O10617,8,FALSE)</f>
        <v>Si</v>
      </c>
      <c r="K47" s="117" t="str">
        <f>VLOOKUP(E47,VIP!$A$2:$O14191,6,0)</f>
        <v>NO</v>
      </c>
      <c r="L47" s="121" t="s">
        <v>2442</v>
      </c>
      <c r="M47" s="109" t="s">
        <v>2446</v>
      </c>
      <c r="N47" s="109" t="s">
        <v>2453</v>
      </c>
      <c r="O47" s="117" t="s">
        <v>2454</v>
      </c>
      <c r="P47" s="117"/>
      <c r="Q47" s="109" t="s">
        <v>2442</v>
      </c>
    </row>
    <row r="48" spans="1:17" ht="18" x14ac:dyDescent="0.25">
      <c r="A48" s="117" t="str">
        <f>VLOOKUP(E48,'LISTADO ATM'!$A$2:$C$898,3,0)</f>
        <v>DISTRITO NACIONAL</v>
      </c>
      <c r="B48" s="120">
        <v>3335924338</v>
      </c>
      <c r="C48" s="110">
        <v>44365.053773148145</v>
      </c>
      <c r="D48" s="110" t="s">
        <v>2449</v>
      </c>
      <c r="E48" s="119">
        <v>446</v>
      </c>
      <c r="F48" s="117" t="str">
        <f>VLOOKUP(E48,VIP!$A$2:$O13823,2,0)</f>
        <v>DRBR446</v>
      </c>
      <c r="G48" s="117" t="str">
        <f>VLOOKUP(E48,'LISTADO ATM'!$A$2:$B$897,2,0)</f>
        <v>ATM Hipodromo V Centenario</v>
      </c>
      <c r="H48" s="117" t="str">
        <f>VLOOKUP(E48,VIP!$A$2:$O18686,7,FALSE)</f>
        <v>Si</v>
      </c>
      <c r="I48" s="117" t="str">
        <f>VLOOKUP(E48,VIP!$A$2:$O10651,8,FALSE)</f>
        <v>Si</v>
      </c>
      <c r="J48" s="117" t="str">
        <f>VLOOKUP(E48,VIP!$A$2:$O10601,8,FALSE)</f>
        <v>Si</v>
      </c>
      <c r="K48" s="117" t="str">
        <f>VLOOKUP(E48,VIP!$A$2:$O14175,6,0)</f>
        <v>NO</v>
      </c>
      <c r="L48" s="121" t="s">
        <v>2442</v>
      </c>
      <c r="M48" s="109" t="s">
        <v>2446</v>
      </c>
      <c r="N48" s="109" t="s">
        <v>2453</v>
      </c>
      <c r="O48" s="117" t="s">
        <v>2454</v>
      </c>
      <c r="P48" s="117"/>
      <c r="Q48" s="109" t="s">
        <v>2442</v>
      </c>
    </row>
    <row r="49" spans="1:17" ht="18" x14ac:dyDescent="0.25">
      <c r="A49" s="117" t="e">
        <f>VLOOKUP(L49,'LISTADO ATM'!$A$2:$C$898,3,0)</f>
        <v>#N/A</v>
      </c>
      <c r="B49" s="120" t="s">
        <v>2577</v>
      </c>
      <c r="C49" s="110">
        <v>44365.3124537037</v>
      </c>
      <c r="D49" s="110" t="s">
        <v>2180</v>
      </c>
      <c r="E49" s="119">
        <v>224</v>
      </c>
      <c r="F49" s="117" t="str">
        <f>VLOOKUP(E49,VIP!$A$2:$O13843,2,0)</f>
        <v>DRBR224</v>
      </c>
      <c r="G49" s="117" t="str">
        <f>VLOOKUP(E49,'LISTADO ATM'!$A$2:$B$897,2,0)</f>
        <v xml:space="preserve">ATM S/M Nacional El Millón (Núñez de Cáceres) </v>
      </c>
      <c r="H49" s="117" t="str">
        <f>VLOOKUP(E49,VIP!$A$2:$O18706,7,FALSE)</f>
        <v>Si</v>
      </c>
      <c r="I49" s="117" t="str">
        <f>VLOOKUP(E49,VIP!$A$2:$O10671,8,FALSE)</f>
        <v>Si</v>
      </c>
      <c r="J49" s="117" t="str">
        <f>VLOOKUP(E49,VIP!$A$2:$O10621,8,FALSE)</f>
        <v>Si</v>
      </c>
      <c r="K49" s="117" t="str">
        <f>VLOOKUP(E49,VIP!$A$2:$O14195,6,0)</f>
        <v>SI</v>
      </c>
      <c r="L49" s="121" t="s">
        <v>2578</v>
      </c>
      <c r="M49" s="109" t="s">
        <v>2446</v>
      </c>
      <c r="N49" s="109" t="s">
        <v>2453</v>
      </c>
      <c r="O49" s="117" t="s">
        <v>2455</v>
      </c>
      <c r="P49" s="117"/>
      <c r="Q49" s="109" t="s">
        <v>2578</v>
      </c>
    </row>
    <row r="50" spans="1:17" ht="18" x14ac:dyDescent="0.25">
      <c r="A50" s="117" t="str">
        <f>VLOOKUP(E50,'LISTADO ATM'!$A$2:$C$898,3,0)</f>
        <v>ESTE</v>
      </c>
      <c r="B50" s="120">
        <v>3335922949</v>
      </c>
      <c r="C50" s="110">
        <v>44363.771909722222</v>
      </c>
      <c r="D50" s="110" t="s">
        <v>2449</v>
      </c>
      <c r="E50" s="119">
        <v>608</v>
      </c>
      <c r="F50" s="117" t="str">
        <f>VLOOKUP(E50,VIP!$A$2:$O13816,2,0)</f>
        <v>DRBR305</v>
      </c>
      <c r="G50" s="117" t="str">
        <f>VLOOKUP(E50,'LISTADO ATM'!$A$2:$B$897,2,0)</f>
        <v xml:space="preserve">ATM Oficina Jumbo (San Pedro) </v>
      </c>
      <c r="H50" s="117" t="str">
        <f>VLOOKUP(E50,VIP!$A$2:$O18679,7,FALSE)</f>
        <v>Si</v>
      </c>
      <c r="I50" s="117" t="str">
        <f>VLOOKUP(E50,VIP!$A$2:$O10644,8,FALSE)</f>
        <v>Si</v>
      </c>
      <c r="J50" s="117" t="str">
        <f>VLOOKUP(E50,VIP!$A$2:$O10594,8,FALSE)</f>
        <v>Si</v>
      </c>
      <c r="K50" s="117" t="str">
        <f>VLOOKUP(E50,VIP!$A$2:$O14168,6,0)</f>
        <v>SI</v>
      </c>
      <c r="L50" s="121" t="s">
        <v>2418</v>
      </c>
      <c r="M50" s="109" t="s">
        <v>2446</v>
      </c>
      <c r="N50" s="109" t="s">
        <v>2572</v>
      </c>
      <c r="O50" s="117" t="s">
        <v>2454</v>
      </c>
      <c r="P50" s="117"/>
      <c r="Q50" s="109" t="s">
        <v>2418</v>
      </c>
    </row>
    <row r="51" spans="1:17" ht="18" x14ac:dyDescent="0.25">
      <c r="A51" s="117" t="str">
        <f>VLOOKUP(E51,'LISTADO ATM'!$A$2:$C$898,3,0)</f>
        <v>DISTRITO NACIONAL</v>
      </c>
      <c r="B51" s="120">
        <v>3335923938</v>
      </c>
      <c r="C51" s="110">
        <v>44364.625694444447</v>
      </c>
      <c r="D51" s="110" t="s">
        <v>2449</v>
      </c>
      <c r="E51" s="119">
        <v>394</v>
      </c>
      <c r="F51" s="117" t="str">
        <f>VLOOKUP(E51,VIP!$A$2:$O13836,2,0)</f>
        <v>DRBR394</v>
      </c>
      <c r="G51" s="117" t="str">
        <f>VLOOKUP(E51,'LISTADO ATM'!$A$2:$B$897,2,0)</f>
        <v xml:space="preserve">ATM Multicentro La Sirena Luperón </v>
      </c>
      <c r="H51" s="117" t="str">
        <f>VLOOKUP(E51,VIP!$A$2:$O18699,7,FALSE)</f>
        <v>Si</v>
      </c>
      <c r="I51" s="117" t="str">
        <f>VLOOKUP(E51,VIP!$A$2:$O10664,8,FALSE)</f>
        <v>Si</v>
      </c>
      <c r="J51" s="117" t="str">
        <f>VLOOKUP(E51,VIP!$A$2:$O10614,8,FALSE)</f>
        <v>Si</v>
      </c>
      <c r="K51" s="117" t="str">
        <f>VLOOKUP(E51,VIP!$A$2:$O14188,6,0)</f>
        <v>NO</v>
      </c>
      <c r="L51" s="121" t="s">
        <v>2418</v>
      </c>
      <c r="M51" s="109" t="s">
        <v>2446</v>
      </c>
      <c r="N51" s="109" t="s">
        <v>2453</v>
      </c>
      <c r="O51" s="117" t="s">
        <v>2454</v>
      </c>
      <c r="P51" s="117"/>
      <c r="Q51" s="109" t="s">
        <v>2418</v>
      </c>
    </row>
    <row r="52" spans="1:17" ht="18" x14ac:dyDescent="0.25">
      <c r="A52" s="117" t="str">
        <f>VLOOKUP(E52,'LISTADO ATM'!$A$2:$C$898,3,0)</f>
        <v>DISTRITO NACIONAL</v>
      </c>
      <c r="B52" s="120">
        <v>3335923961</v>
      </c>
      <c r="C52" s="110">
        <v>44364.633217592593</v>
      </c>
      <c r="D52" s="110" t="s">
        <v>2449</v>
      </c>
      <c r="E52" s="119">
        <v>904</v>
      </c>
      <c r="F52" s="117" t="str">
        <f>VLOOKUP(E52,VIP!$A$2:$O13843,2,0)</f>
        <v>DRBR24B</v>
      </c>
      <c r="G52" s="117" t="str">
        <f>VLOOKUP(E52,'LISTADO ATM'!$A$2:$B$897,2,0)</f>
        <v xml:space="preserve">ATM Oficina Multicentro La Sirena Churchill </v>
      </c>
      <c r="H52" s="117" t="str">
        <f>VLOOKUP(E52,VIP!$A$2:$O18706,7,FALSE)</f>
        <v>Si</v>
      </c>
      <c r="I52" s="117" t="str">
        <f>VLOOKUP(E52,VIP!$A$2:$O10671,8,FALSE)</f>
        <v>Si</v>
      </c>
      <c r="J52" s="117" t="str">
        <f>VLOOKUP(E52,VIP!$A$2:$O10621,8,FALSE)</f>
        <v>Si</v>
      </c>
      <c r="K52" s="117" t="str">
        <f>VLOOKUP(E52,VIP!$A$2:$O14195,6,0)</f>
        <v>SI</v>
      </c>
      <c r="L52" s="121" t="s">
        <v>2418</v>
      </c>
      <c r="M52" s="109" t="s">
        <v>2446</v>
      </c>
      <c r="N52" s="109" t="s">
        <v>2453</v>
      </c>
      <c r="O52" s="117" t="s">
        <v>2454</v>
      </c>
      <c r="P52" s="117"/>
      <c r="Q52" s="109" t="s">
        <v>2418</v>
      </c>
    </row>
    <row r="53" spans="1:17" ht="18" x14ac:dyDescent="0.25">
      <c r="A53" s="117" t="str">
        <f>VLOOKUP(E53,'LISTADO ATM'!$A$2:$C$898,3,0)</f>
        <v>NORTE</v>
      </c>
      <c r="B53" s="120">
        <v>3335924289</v>
      </c>
      <c r="C53" s="110">
        <v>44364.774872685186</v>
      </c>
      <c r="D53" s="110" t="s">
        <v>2568</v>
      </c>
      <c r="E53" s="119">
        <v>633</v>
      </c>
      <c r="F53" s="117" t="str">
        <f>VLOOKUP(E53,VIP!$A$2:$O13838,2,0)</f>
        <v>DRBR260</v>
      </c>
      <c r="G53" s="117" t="str">
        <f>VLOOKUP(E53,'LISTADO ATM'!$A$2:$B$897,2,0)</f>
        <v xml:space="preserve">ATM Autobanco Las Colinas </v>
      </c>
      <c r="H53" s="117" t="str">
        <f>VLOOKUP(E53,VIP!$A$2:$O18701,7,FALSE)</f>
        <v>Si</v>
      </c>
      <c r="I53" s="117" t="str">
        <f>VLOOKUP(E53,VIP!$A$2:$O10666,8,FALSE)</f>
        <v>Si</v>
      </c>
      <c r="J53" s="117" t="str">
        <f>VLOOKUP(E53,VIP!$A$2:$O10616,8,FALSE)</f>
        <v>Si</v>
      </c>
      <c r="K53" s="117" t="str">
        <f>VLOOKUP(E53,VIP!$A$2:$O14190,6,0)</f>
        <v>SI</v>
      </c>
      <c r="L53" s="121" t="s">
        <v>2418</v>
      </c>
      <c r="M53" s="109" t="s">
        <v>2446</v>
      </c>
      <c r="N53" s="109" t="s">
        <v>2453</v>
      </c>
      <c r="O53" s="117" t="s">
        <v>2569</v>
      </c>
      <c r="P53" s="117"/>
      <c r="Q53" s="109" t="s">
        <v>2418</v>
      </c>
    </row>
    <row r="54" spans="1:17" ht="18" x14ac:dyDescent="0.25">
      <c r="A54" s="117" t="str">
        <f>VLOOKUP(E54,'LISTADO ATM'!$A$2:$C$898,3,0)</f>
        <v>NORTE</v>
      </c>
      <c r="B54" s="120">
        <v>3335924327</v>
      </c>
      <c r="C54" s="110">
        <v>44364.899201388886</v>
      </c>
      <c r="D54" s="110" t="s">
        <v>2470</v>
      </c>
      <c r="E54" s="119">
        <v>40</v>
      </c>
      <c r="F54" s="117" t="str">
        <f>VLOOKUP(E54,VIP!$A$2:$O13824,2,0)</f>
        <v>DRBR040</v>
      </c>
      <c r="G54" s="117" t="str">
        <f>VLOOKUP(E54,'LISTADO ATM'!$A$2:$B$897,2,0)</f>
        <v xml:space="preserve">ATM Oficina El Puñal </v>
      </c>
      <c r="H54" s="117" t="str">
        <f>VLOOKUP(E54,VIP!$A$2:$O18687,7,FALSE)</f>
        <v>Si</v>
      </c>
      <c r="I54" s="117" t="str">
        <f>VLOOKUP(E54,VIP!$A$2:$O10652,8,FALSE)</f>
        <v>Si</v>
      </c>
      <c r="J54" s="117" t="str">
        <f>VLOOKUP(E54,VIP!$A$2:$O10602,8,FALSE)</f>
        <v>Si</v>
      </c>
      <c r="K54" s="117" t="str">
        <f>VLOOKUP(E54,VIP!$A$2:$O14176,6,0)</f>
        <v>NO</v>
      </c>
      <c r="L54" s="121" t="s">
        <v>2418</v>
      </c>
      <c r="M54" s="109" t="s">
        <v>2446</v>
      </c>
      <c r="N54" s="109" t="s">
        <v>2453</v>
      </c>
      <c r="O54" s="117" t="s">
        <v>2570</v>
      </c>
      <c r="P54" s="117"/>
      <c r="Q54" s="109" t="s">
        <v>2418</v>
      </c>
    </row>
    <row r="55" spans="1:17" ht="18" x14ac:dyDescent="0.25">
      <c r="A55" s="117" t="str">
        <f>VLOOKUP(E55,'LISTADO ATM'!$A$2:$C$898,3,0)</f>
        <v>ESTE</v>
      </c>
      <c r="B55" s="120">
        <v>3335924335</v>
      </c>
      <c r="C55" s="110">
        <v>44365.028587962966</v>
      </c>
      <c r="D55" s="110" t="s">
        <v>2470</v>
      </c>
      <c r="E55" s="119">
        <v>912</v>
      </c>
      <c r="F55" s="117" t="str">
        <f>VLOOKUP(E55,VIP!$A$2:$O13826,2,0)</f>
        <v>DRBR973</v>
      </c>
      <c r="G55" s="117" t="str">
        <f>VLOOKUP(E55,'LISTADO ATM'!$A$2:$B$897,2,0)</f>
        <v xml:space="preserve">ATM Oficina San Pedro II </v>
      </c>
      <c r="H55" s="117" t="str">
        <f>VLOOKUP(E55,VIP!$A$2:$O18689,7,FALSE)</f>
        <v>Si</v>
      </c>
      <c r="I55" s="117" t="str">
        <f>VLOOKUP(E55,VIP!$A$2:$O10654,8,FALSE)</f>
        <v>Si</v>
      </c>
      <c r="J55" s="117" t="str">
        <f>VLOOKUP(E55,VIP!$A$2:$O10604,8,FALSE)</f>
        <v>Si</v>
      </c>
      <c r="K55" s="117" t="str">
        <f>VLOOKUP(E55,VIP!$A$2:$O14178,6,0)</f>
        <v>SI</v>
      </c>
      <c r="L55" s="121" t="s">
        <v>2418</v>
      </c>
      <c r="M55" s="109" t="s">
        <v>2446</v>
      </c>
      <c r="N55" s="109" t="s">
        <v>2453</v>
      </c>
      <c r="O55" s="117" t="s">
        <v>2471</v>
      </c>
      <c r="P55" s="117"/>
      <c r="Q55" s="109" t="s">
        <v>2418</v>
      </c>
    </row>
    <row r="56" spans="1:17" ht="18" x14ac:dyDescent="0.25">
      <c r="A56" s="117" t="e">
        <f>VLOOKUP(L56,'LISTADO ATM'!$A$2:$C$898,3,0)</f>
        <v>#N/A</v>
      </c>
      <c r="B56" s="120" t="s">
        <v>2575</v>
      </c>
      <c r="C56" s="110">
        <v>44365.330208333333</v>
      </c>
      <c r="D56" s="110" t="s">
        <v>2449</v>
      </c>
      <c r="E56" s="119">
        <v>615</v>
      </c>
      <c r="F56" s="117" t="str">
        <f>VLOOKUP(E56,VIP!$A$2:$O13840,2,0)</f>
        <v>DRBR418</v>
      </c>
      <c r="G56" s="117" t="str">
        <f>VLOOKUP(E56,'LISTADO ATM'!$A$2:$B$897,2,0)</f>
        <v xml:space="preserve">ATM Estación Sunix Cabral (Barahona) </v>
      </c>
      <c r="H56" s="117" t="str">
        <f>VLOOKUP(E56,VIP!$A$2:$O18703,7,FALSE)</f>
        <v>Si</v>
      </c>
      <c r="I56" s="117" t="str">
        <f>VLOOKUP(E56,VIP!$A$2:$O10668,8,FALSE)</f>
        <v>Si</v>
      </c>
      <c r="J56" s="117" t="str">
        <f>VLOOKUP(E56,VIP!$A$2:$O10618,8,FALSE)</f>
        <v>Si</v>
      </c>
      <c r="K56" s="117" t="str">
        <f>VLOOKUP(E56,VIP!$A$2:$O14192,6,0)</f>
        <v>NO</v>
      </c>
      <c r="L56" s="121" t="s">
        <v>2418</v>
      </c>
      <c r="M56" s="109" t="s">
        <v>2446</v>
      </c>
      <c r="N56" s="109" t="s">
        <v>2453</v>
      </c>
      <c r="O56" s="117" t="s">
        <v>2454</v>
      </c>
      <c r="P56" s="117"/>
      <c r="Q56" s="109" t="s">
        <v>2418</v>
      </c>
    </row>
    <row r="57" spans="1:17" ht="18" x14ac:dyDescent="0.25">
      <c r="A57" s="117" t="str">
        <f>VLOOKUP(E57,'LISTADO ATM'!$A$2:$C$898,3,0)</f>
        <v>DISTRITO NACIONAL</v>
      </c>
      <c r="B57" s="120">
        <v>3335924020</v>
      </c>
      <c r="C57" s="110">
        <v>44364.649953703702</v>
      </c>
      <c r="D57" s="110" t="s">
        <v>2180</v>
      </c>
      <c r="E57" s="119">
        <v>416</v>
      </c>
      <c r="F57" s="117" t="str">
        <f>VLOOKUP(E57,VIP!$A$2:$O13839,2,0)</f>
        <v>DRBR416</v>
      </c>
      <c r="G57" s="117" t="str">
        <f>VLOOKUP(E57,'LISTADO ATM'!$A$2:$B$897,2,0)</f>
        <v xml:space="preserve">ATM Autobanco San Martín II </v>
      </c>
      <c r="H57" s="117" t="str">
        <f>VLOOKUP(E57,VIP!$A$2:$O18702,7,FALSE)</f>
        <v>Si</v>
      </c>
      <c r="I57" s="117" t="str">
        <f>VLOOKUP(E57,VIP!$A$2:$O10667,8,FALSE)</f>
        <v>Si</v>
      </c>
      <c r="J57" s="117" t="str">
        <f>VLOOKUP(E57,VIP!$A$2:$O10617,8,FALSE)</f>
        <v>Si</v>
      </c>
      <c r="K57" s="117" t="str">
        <f>VLOOKUP(E57,VIP!$A$2:$O14191,6,0)</f>
        <v>NO</v>
      </c>
      <c r="L57" s="121" t="s">
        <v>2466</v>
      </c>
      <c r="M57" s="109" t="s">
        <v>2446</v>
      </c>
      <c r="N57" s="109" t="s">
        <v>2557</v>
      </c>
      <c r="O57" s="117" t="s">
        <v>2455</v>
      </c>
      <c r="P57" s="117"/>
      <c r="Q57" s="109" t="s">
        <v>2466</v>
      </c>
    </row>
  </sheetData>
  <autoFilter ref="A4:Q4">
    <sortState ref="A5:Q69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8:B1048576 B1:B4">
    <cfRule type="duplicateValues" dxfId="345" priority="128898"/>
  </conditionalFormatting>
  <conditionalFormatting sqref="E58:E1048576 E46">
    <cfRule type="duplicateValues" dxfId="344" priority="128902"/>
  </conditionalFormatting>
  <conditionalFormatting sqref="B58:B1048576">
    <cfRule type="duplicateValues" dxfId="343" priority="128910"/>
  </conditionalFormatting>
  <conditionalFormatting sqref="E58:E1048576 E46 E1:E4">
    <cfRule type="duplicateValues" dxfId="342" priority="128955"/>
  </conditionalFormatting>
  <conditionalFormatting sqref="E58:E1048576 E46 E1:E4">
    <cfRule type="duplicateValues" dxfId="341" priority="331"/>
    <cfRule type="duplicateValues" dxfId="340" priority="332"/>
  </conditionalFormatting>
  <conditionalFormatting sqref="E58:E1048576 E46">
    <cfRule type="duplicateValues" dxfId="339" priority="301"/>
    <cfRule type="duplicateValues" dxfId="338" priority="302"/>
  </conditionalFormatting>
  <conditionalFormatting sqref="E58:E1048576">
    <cfRule type="duplicateValues" dxfId="337" priority="284"/>
  </conditionalFormatting>
  <conditionalFormatting sqref="E1:E1048576">
    <cfRule type="duplicateValues" dxfId="336" priority="266"/>
  </conditionalFormatting>
  <conditionalFormatting sqref="B58:B1048576">
    <cfRule type="duplicateValues" dxfId="335" priority="265"/>
  </conditionalFormatting>
  <conditionalFormatting sqref="B17:B24">
    <cfRule type="duplicateValues" dxfId="334" priority="244"/>
  </conditionalFormatting>
  <conditionalFormatting sqref="E17:E24">
    <cfRule type="duplicateValues" dxfId="333" priority="243"/>
  </conditionalFormatting>
  <conditionalFormatting sqref="B17:B24">
    <cfRule type="duplicateValues" dxfId="332" priority="242"/>
  </conditionalFormatting>
  <conditionalFormatting sqref="E17:E24">
    <cfRule type="duplicateValues" dxfId="331" priority="241"/>
  </conditionalFormatting>
  <conditionalFormatting sqref="E17:E24">
    <cfRule type="duplicateValues" dxfId="330" priority="240"/>
  </conditionalFormatting>
  <conditionalFormatting sqref="E17:E24">
    <cfRule type="duplicateValues" dxfId="329" priority="239"/>
  </conditionalFormatting>
  <conditionalFormatting sqref="E17:E24">
    <cfRule type="duplicateValues" dxfId="328" priority="238"/>
  </conditionalFormatting>
  <conditionalFormatting sqref="B17:B24">
    <cfRule type="duplicateValues" dxfId="327" priority="237"/>
  </conditionalFormatting>
  <conditionalFormatting sqref="E17:E24">
    <cfRule type="duplicateValues" dxfId="326" priority="235"/>
    <cfRule type="duplicateValues" dxfId="325" priority="236"/>
  </conditionalFormatting>
  <conditionalFormatting sqref="E17:E24">
    <cfRule type="duplicateValues" dxfId="324" priority="234"/>
  </conditionalFormatting>
  <conditionalFormatting sqref="E17:E24">
    <cfRule type="duplicateValues" dxfId="323" priority="232"/>
    <cfRule type="duplicateValues" dxfId="322" priority="233"/>
  </conditionalFormatting>
  <conditionalFormatting sqref="B17:B24">
    <cfRule type="duplicateValues" dxfId="321" priority="231"/>
  </conditionalFormatting>
  <conditionalFormatting sqref="E17:E24">
    <cfRule type="duplicateValues" dxfId="320" priority="229"/>
    <cfRule type="duplicateValues" dxfId="319" priority="230"/>
  </conditionalFormatting>
  <conditionalFormatting sqref="E17:E24">
    <cfRule type="duplicateValues" dxfId="318" priority="228"/>
  </conditionalFormatting>
  <conditionalFormatting sqref="E17:E24">
    <cfRule type="duplicateValues" dxfId="317" priority="227"/>
  </conditionalFormatting>
  <conditionalFormatting sqref="B17:B24">
    <cfRule type="duplicateValues" dxfId="316" priority="226"/>
  </conditionalFormatting>
  <conditionalFormatting sqref="E17:E24">
    <cfRule type="duplicateValues" dxfId="315" priority="225"/>
  </conditionalFormatting>
  <conditionalFormatting sqref="B25:B32">
    <cfRule type="duplicateValues" dxfId="314" priority="223"/>
  </conditionalFormatting>
  <conditionalFormatting sqref="E25:E32">
    <cfRule type="duplicateValues" dxfId="313" priority="222"/>
  </conditionalFormatting>
  <conditionalFormatting sqref="B25:B32">
    <cfRule type="duplicateValues" dxfId="312" priority="221"/>
  </conditionalFormatting>
  <conditionalFormatting sqref="E25:E32">
    <cfRule type="duplicateValues" dxfId="311" priority="220"/>
  </conditionalFormatting>
  <conditionalFormatting sqref="E25:E32">
    <cfRule type="duplicateValues" dxfId="310" priority="219"/>
  </conditionalFormatting>
  <conditionalFormatting sqref="E25:E32">
    <cfRule type="duplicateValues" dxfId="309" priority="218"/>
  </conditionalFormatting>
  <conditionalFormatting sqref="E25:E32">
    <cfRule type="duplicateValues" dxfId="308" priority="217"/>
  </conditionalFormatting>
  <conditionalFormatting sqref="B25:B32">
    <cfRule type="duplicateValues" dxfId="307" priority="216"/>
  </conditionalFormatting>
  <conditionalFormatting sqref="E25:E32">
    <cfRule type="duplicateValues" dxfId="306" priority="214"/>
    <cfRule type="duplicateValues" dxfId="305" priority="215"/>
  </conditionalFormatting>
  <conditionalFormatting sqref="E25:E32">
    <cfRule type="duplicateValues" dxfId="304" priority="213"/>
  </conditionalFormatting>
  <conditionalFormatting sqref="E25:E32">
    <cfRule type="duplicateValues" dxfId="303" priority="211"/>
    <cfRule type="duplicateValues" dxfId="302" priority="212"/>
  </conditionalFormatting>
  <conditionalFormatting sqref="B25:B32">
    <cfRule type="duplicateValues" dxfId="301" priority="210"/>
  </conditionalFormatting>
  <conditionalFormatting sqref="E25:E32">
    <cfRule type="duplicateValues" dxfId="300" priority="208"/>
    <cfRule type="duplicateValues" dxfId="299" priority="209"/>
  </conditionalFormatting>
  <conditionalFormatting sqref="E25:E32">
    <cfRule type="duplicateValues" dxfId="298" priority="207"/>
  </conditionalFormatting>
  <conditionalFormatting sqref="E25:E32">
    <cfRule type="duplicateValues" dxfId="297" priority="206"/>
  </conditionalFormatting>
  <conditionalFormatting sqref="B25:B32">
    <cfRule type="duplicateValues" dxfId="296" priority="205"/>
  </conditionalFormatting>
  <conditionalFormatting sqref="E25:E32">
    <cfRule type="duplicateValues" dxfId="295" priority="204"/>
  </conditionalFormatting>
  <conditionalFormatting sqref="E25:E32">
    <cfRule type="duplicateValues" dxfId="294" priority="203"/>
  </conditionalFormatting>
  <conditionalFormatting sqref="B33:B38">
    <cfRule type="duplicateValues" dxfId="293" priority="201"/>
  </conditionalFormatting>
  <conditionalFormatting sqref="E33:E38">
    <cfRule type="duplicateValues" dxfId="292" priority="200"/>
  </conditionalFormatting>
  <conditionalFormatting sqref="B33:B38">
    <cfRule type="duplicateValues" dxfId="291" priority="199"/>
  </conditionalFormatting>
  <conditionalFormatting sqref="E33:E38">
    <cfRule type="duplicateValues" dxfId="290" priority="198"/>
  </conditionalFormatting>
  <conditionalFormatting sqref="E33:E38">
    <cfRule type="duplicateValues" dxfId="289" priority="197"/>
  </conditionalFormatting>
  <conditionalFormatting sqref="E33:E38">
    <cfRule type="duplicateValues" dxfId="288" priority="196"/>
  </conditionalFormatting>
  <conditionalFormatting sqref="E33:E38">
    <cfRule type="duplicateValues" dxfId="287" priority="195"/>
  </conditionalFormatting>
  <conditionalFormatting sqref="B33:B38">
    <cfRule type="duplicateValues" dxfId="286" priority="194"/>
  </conditionalFormatting>
  <conditionalFormatting sqref="E33:E38">
    <cfRule type="duplicateValues" dxfId="285" priority="192"/>
    <cfRule type="duplicateValues" dxfId="284" priority="193"/>
  </conditionalFormatting>
  <conditionalFormatting sqref="E33:E38">
    <cfRule type="duplicateValues" dxfId="283" priority="191"/>
  </conditionalFormatting>
  <conditionalFormatting sqref="E33:E38">
    <cfRule type="duplicateValues" dxfId="282" priority="189"/>
    <cfRule type="duplicateValues" dxfId="281" priority="190"/>
  </conditionalFormatting>
  <conditionalFormatting sqref="B33:B38">
    <cfRule type="duplicateValues" dxfId="280" priority="188"/>
  </conditionalFormatting>
  <conditionalFormatting sqref="E33:E38">
    <cfRule type="duplicateValues" dxfId="279" priority="186"/>
    <cfRule type="duplicateValues" dxfId="278" priority="187"/>
  </conditionalFormatting>
  <conditionalFormatting sqref="E33:E38">
    <cfRule type="duplicateValues" dxfId="277" priority="185"/>
  </conditionalFormatting>
  <conditionalFormatting sqref="E33:E38">
    <cfRule type="duplicateValues" dxfId="276" priority="184"/>
  </conditionalFormatting>
  <conditionalFormatting sqref="B33:B38">
    <cfRule type="duplicateValues" dxfId="275" priority="183"/>
  </conditionalFormatting>
  <conditionalFormatting sqref="E33:E38">
    <cfRule type="duplicateValues" dxfId="274" priority="182"/>
  </conditionalFormatting>
  <conditionalFormatting sqref="E33:E38">
    <cfRule type="duplicateValues" dxfId="273" priority="181"/>
  </conditionalFormatting>
  <conditionalFormatting sqref="E33:E38">
    <cfRule type="duplicateValues" dxfId="272" priority="180"/>
  </conditionalFormatting>
  <conditionalFormatting sqref="E1:E1048576">
    <cfRule type="duplicateValues" dxfId="271" priority="126"/>
    <cfRule type="duplicateValues" dxfId="270" priority="155"/>
  </conditionalFormatting>
  <conditionalFormatting sqref="E46">
    <cfRule type="duplicateValues" dxfId="269" priority="149"/>
  </conditionalFormatting>
  <conditionalFormatting sqref="E46">
    <cfRule type="duplicateValues" dxfId="268" priority="148"/>
  </conditionalFormatting>
  <conditionalFormatting sqref="E46">
    <cfRule type="duplicateValues" dxfId="267" priority="147"/>
  </conditionalFormatting>
  <conditionalFormatting sqref="E46">
    <cfRule type="duplicateValues" dxfId="266" priority="146"/>
  </conditionalFormatting>
  <conditionalFormatting sqref="E46">
    <cfRule type="duplicateValues" dxfId="265" priority="145"/>
  </conditionalFormatting>
  <conditionalFormatting sqref="E46">
    <cfRule type="duplicateValues" dxfId="264" priority="143"/>
    <cfRule type="duplicateValues" dxfId="263" priority="144"/>
  </conditionalFormatting>
  <conditionalFormatting sqref="E46">
    <cfRule type="duplicateValues" dxfId="262" priority="142"/>
  </conditionalFormatting>
  <conditionalFormatting sqref="E46">
    <cfRule type="duplicateValues" dxfId="261" priority="140"/>
    <cfRule type="duplicateValues" dxfId="260" priority="141"/>
  </conditionalFormatting>
  <conditionalFormatting sqref="E46">
    <cfRule type="duplicateValues" dxfId="259" priority="138"/>
    <cfRule type="duplicateValues" dxfId="258" priority="139"/>
  </conditionalFormatting>
  <conditionalFormatting sqref="E46">
    <cfRule type="duplicateValues" dxfId="257" priority="137"/>
  </conditionalFormatting>
  <conditionalFormatting sqref="E46">
    <cfRule type="duplicateValues" dxfId="256" priority="136"/>
  </conditionalFormatting>
  <conditionalFormatting sqref="E46">
    <cfRule type="duplicateValues" dxfId="255" priority="135"/>
  </conditionalFormatting>
  <conditionalFormatting sqref="E46">
    <cfRule type="duplicateValues" dxfId="254" priority="134"/>
  </conditionalFormatting>
  <conditionalFormatting sqref="E46">
    <cfRule type="duplicateValues" dxfId="253" priority="133"/>
  </conditionalFormatting>
  <conditionalFormatting sqref="E46">
    <cfRule type="duplicateValues" dxfId="252" priority="132"/>
  </conditionalFormatting>
  <conditionalFormatting sqref="B46">
    <cfRule type="duplicateValues" dxfId="251" priority="131"/>
  </conditionalFormatting>
  <conditionalFormatting sqref="B46">
    <cfRule type="duplicateValues" dxfId="250" priority="130"/>
  </conditionalFormatting>
  <conditionalFormatting sqref="B46">
    <cfRule type="duplicateValues" dxfId="249" priority="129"/>
  </conditionalFormatting>
  <conditionalFormatting sqref="B46">
    <cfRule type="duplicateValues" dxfId="248" priority="128"/>
  </conditionalFormatting>
  <conditionalFormatting sqref="B46">
    <cfRule type="duplicateValues" dxfId="247" priority="127"/>
  </conditionalFormatting>
  <conditionalFormatting sqref="B58:B1048576 B1:B46">
    <cfRule type="duplicateValues" dxfId="246" priority="125"/>
  </conditionalFormatting>
  <conditionalFormatting sqref="B39:B45">
    <cfRule type="duplicateValues" dxfId="245" priority="129928"/>
  </conditionalFormatting>
  <conditionalFormatting sqref="E39:E45">
    <cfRule type="duplicateValues" dxfId="244" priority="129930"/>
  </conditionalFormatting>
  <conditionalFormatting sqref="E39:E45">
    <cfRule type="duplicateValues" dxfId="243" priority="129932"/>
    <cfRule type="duplicateValues" dxfId="242" priority="129933"/>
  </conditionalFormatting>
  <conditionalFormatting sqref="B58:B1048576 B1:B51">
    <cfRule type="duplicateValues" dxfId="241" priority="85"/>
  </conditionalFormatting>
  <conditionalFormatting sqref="E52:E56">
    <cfRule type="duplicateValues" dxfId="240" priority="84"/>
  </conditionalFormatting>
  <conditionalFormatting sqref="E52:E56">
    <cfRule type="duplicateValues" dxfId="239" priority="83"/>
  </conditionalFormatting>
  <conditionalFormatting sqref="E52:E56">
    <cfRule type="duplicateValues" dxfId="238" priority="81"/>
    <cfRule type="duplicateValues" dxfId="237" priority="82"/>
  </conditionalFormatting>
  <conditionalFormatting sqref="E52:E56">
    <cfRule type="duplicateValues" dxfId="236" priority="79"/>
    <cfRule type="duplicateValues" dxfId="235" priority="80"/>
  </conditionalFormatting>
  <conditionalFormatting sqref="E52:E56">
    <cfRule type="duplicateValues" dxfId="234" priority="78"/>
  </conditionalFormatting>
  <conditionalFormatting sqref="E52:E56">
    <cfRule type="duplicateValues" dxfId="233" priority="77"/>
  </conditionalFormatting>
  <conditionalFormatting sqref="E52:E56">
    <cfRule type="duplicateValues" dxfId="232" priority="76"/>
  </conditionalFormatting>
  <conditionalFormatting sqref="E52:E56">
    <cfRule type="duplicateValues" dxfId="231" priority="75"/>
  </conditionalFormatting>
  <conditionalFormatting sqref="E52:E56">
    <cfRule type="duplicateValues" dxfId="230" priority="74"/>
  </conditionalFormatting>
  <conditionalFormatting sqref="E52:E56">
    <cfRule type="duplicateValues" dxfId="229" priority="73"/>
  </conditionalFormatting>
  <conditionalFormatting sqref="E52:E56">
    <cfRule type="duplicateValues" dxfId="228" priority="71"/>
    <cfRule type="duplicateValues" dxfId="227" priority="72"/>
  </conditionalFormatting>
  <conditionalFormatting sqref="E52:E56">
    <cfRule type="duplicateValues" dxfId="226" priority="70"/>
  </conditionalFormatting>
  <conditionalFormatting sqref="E52:E56">
    <cfRule type="duplicateValues" dxfId="225" priority="69"/>
  </conditionalFormatting>
  <conditionalFormatting sqref="E52:E56">
    <cfRule type="duplicateValues" dxfId="224" priority="68"/>
  </conditionalFormatting>
  <conditionalFormatting sqref="E52:E56">
    <cfRule type="duplicateValues" dxfId="223" priority="67"/>
  </conditionalFormatting>
  <conditionalFormatting sqref="E52:E56">
    <cfRule type="duplicateValues" dxfId="222" priority="66"/>
  </conditionalFormatting>
  <conditionalFormatting sqref="E52:E56">
    <cfRule type="duplicateValues" dxfId="221" priority="64"/>
    <cfRule type="duplicateValues" dxfId="220" priority="65"/>
  </conditionalFormatting>
  <conditionalFormatting sqref="E52:E56">
    <cfRule type="duplicateValues" dxfId="219" priority="63"/>
  </conditionalFormatting>
  <conditionalFormatting sqref="E52:E56">
    <cfRule type="duplicateValues" dxfId="218" priority="61"/>
    <cfRule type="duplicateValues" dxfId="217" priority="62"/>
  </conditionalFormatting>
  <conditionalFormatting sqref="E52:E56">
    <cfRule type="duplicateValues" dxfId="216" priority="59"/>
    <cfRule type="duplicateValues" dxfId="215" priority="60"/>
  </conditionalFormatting>
  <conditionalFormatting sqref="E52:E56">
    <cfRule type="duplicateValues" dxfId="214" priority="58"/>
  </conditionalFormatting>
  <conditionalFormatting sqref="E52:E56">
    <cfRule type="duplicateValues" dxfId="213" priority="57"/>
  </conditionalFormatting>
  <conditionalFormatting sqref="E52:E56">
    <cfRule type="duplicateValues" dxfId="212" priority="56"/>
  </conditionalFormatting>
  <conditionalFormatting sqref="E52:E56">
    <cfRule type="duplicateValues" dxfId="211" priority="55"/>
  </conditionalFormatting>
  <conditionalFormatting sqref="E52:E56">
    <cfRule type="duplicateValues" dxfId="210" priority="54"/>
  </conditionalFormatting>
  <conditionalFormatting sqref="E52:E56">
    <cfRule type="duplicateValues" dxfId="209" priority="53"/>
  </conditionalFormatting>
  <conditionalFormatting sqref="B52:B56">
    <cfRule type="duplicateValues" dxfId="208" priority="52"/>
  </conditionalFormatting>
  <conditionalFormatting sqref="B52:B56">
    <cfRule type="duplicateValues" dxfId="207" priority="51"/>
  </conditionalFormatting>
  <conditionalFormatting sqref="B52:B56">
    <cfRule type="duplicateValues" dxfId="206" priority="50"/>
  </conditionalFormatting>
  <conditionalFormatting sqref="B52:B56">
    <cfRule type="duplicateValues" dxfId="205" priority="49"/>
  </conditionalFormatting>
  <conditionalFormatting sqref="B52:B56">
    <cfRule type="duplicateValues" dxfId="204" priority="48"/>
  </conditionalFormatting>
  <conditionalFormatting sqref="B52:B56">
    <cfRule type="duplicateValues" dxfId="203" priority="47"/>
  </conditionalFormatting>
  <conditionalFormatting sqref="E52:E56">
    <cfRule type="duplicateValues" dxfId="202" priority="46"/>
  </conditionalFormatting>
  <conditionalFormatting sqref="B52:B56">
    <cfRule type="duplicateValues" dxfId="201" priority="45"/>
  </conditionalFormatting>
  <conditionalFormatting sqref="B58:B1048576 B1:B56">
    <cfRule type="duplicateValues" dxfId="200" priority="43"/>
  </conditionalFormatting>
  <conditionalFormatting sqref="E57">
    <cfRule type="duplicateValues" dxfId="199" priority="130014"/>
  </conditionalFormatting>
  <conditionalFormatting sqref="E57">
    <cfRule type="duplicateValues" dxfId="198" priority="130016"/>
    <cfRule type="duplicateValues" dxfId="197" priority="130017"/>
  </conditionalFormatting>
  <conditionalFormatting sqref="B57">
    <cfRule type="duplicateValues" dxfId="196" priority="130046"/>
  </conditionalFormatting>
  <conditionalFormatting sqref="E47:E51">
    <cfRule type="duplicateValues" dxfId="195" priority="130082"/>
  </conditionalFormatting>
  <conditionalFormatting sqref="E47:E51">
    <cfRule type="duplicateValues" dxfId="194" priority="130086"/>
    <cfRule type="duplicateValues" dxfId="193" priority="130087"/>
  </conditionalFormatting>
  <conditionalFormatting sqref="B47:B51">
    <cfRule type="duplicateValues" dxfId="192" priority="130146"/>
  </conditionalFormatting>
  <conditionalFormatting sqref="B5:B16">
    <cfRule type="duplicateValues" dxfId="191" priority="130182"/>
  </conditionalFormatting>
  <conditionalFormatting sqref="E5:E16">
    <cfRule type="duplicateValues" dxfId="190" priority="130183"/>
  </conditionalFormatting>
  <conditionalFormatting sqref="E5:E16">
    <cfRule type="duplicateValues" dxfId="189" priority="130190"/>
    <cfRule type="duplicateValues" dxfId="188" priority="130191"/>
  </conditionalFormatting>
  <conditionalFormatting sqref="E5:E57">
    <cfRule type="duplicateValues" dxfId="187" priority="130213"/>
  </conditionalFormatting>
  <conditionalFormatting sqref="E5:E57">
    <cfRule type="duplicateValues" dxfId="186" priority="130214"/>
    <cfRule type="duplicateValues" dxfId="185" priority="13021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topLeftCell="D1" zoomScale="70" zoomScaleNormal="70" workbookViewId="0">
      <selection activeCell="G9" sqref="G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5" t="s">
        <v>2150</v>
      </c>
      <c r="B1" s="176"/>
      <c r="C1" s="176"/>
      <c r="D1" s="176"/>
      <c r="E1" s="177"/>
      <c r="F1" s="187" t="s">
        <v>2554</v>
      </c>
      <c r="G1" s="188"/>
      <c r="H1" s="115">
        <f>COUNTIF(A:E,"2 Gaveta Vacias + 1 Gaveta Fallando")</f>
        <v>0</v>
      </c>
      <c r="I1" s="115">
        <f>COUNTIF(A:E,("3 Gavetas Vacías"))</f>
        <v>10</v>
      </c>
      <c r="J1" s="93">
        <f>COUNTIF(A:E,"2 Gaveta Fallando + 1 Gaveta Vacias")</f>
        <v>0</v>
      </c>
    </row>
    <row r="2" spans="1:10" ht="25.5" customHeight="1" x14ac:dyDescent="0.25">
      <c r="A2" s="178" t="s">
        <v>2451</v>
      </c>
      <c r="B2" s="179"/>
      <c r="C2" s="179"/>
      <c r="D2" s="179"/>
      <c r="E2" s="180"/>
      <c r="F2" s="114" t="s">
        <v>2553</v>
      </c>
      <c r="G2" s="113">
        <f>G3+G4</f>
        <v>53</v>
      </c>
      <c r="H2" s="114" t="s">
        <v>2563</v>
      </c>
      <c r="I2" s="113">
        <f>COUNTIF(A:E,"Abastecido")</f>
        <v>12</v>
      </c>
    </row>
    <row r="3" spans="1:10" ht="18" x14ac:dyDescent="0.25">
      <c r="A3" s="122"/>
      <c r="B3" s="123"/>
      <c r="C3" s="123"/>
      <c r="D3" s="123"/>
      <c r="E3" s="132"/>
      <c r="F3" s="114" t="s">
        <v>2552</v>
      </c>
      <c r="G3" s="113">
        <f>COUNTIF(REPORTE!A:Q,"fuera de Servicio")</f>
        <v>53</v>
      </c>
      <c r="H3" s="114" t="s">
        <v>2560</v>
      </c>
      <c r="I3" s="113">
        <f>COUNTIF(A:E,"Gavetas Vacías + Gavetas Fallando")</f>
        <v>7</v>
      </c>
    </row>
    <row r="4" spans="1:10" ht="18.75" thickBot="1" x14ac:dyDescent="0.3">
      <c r="A4" s="129" t="s">
        <v>2413</v>
      </c>
      <c r="B4" s="131">
        <v>44364.708333333336</v>
      </c>
      <c r="C4" s="123"/>
      <c r="D4" s="123"/>
      <c r="E4" s="133"/>
      <c r="F4" s="114" t="s">
        <v>2549</v>
      </c>
      <c r="G4" s="113">
        <f>COUNTIF(REPORTE!A:Q,"En Servicio")</f>
        <v>0</v>
      </c>
      <c r="H4" s="114" t="s">
        <v>2586</v>
      </c>
      <c r="I4" s="113">
        <f>COUNTIF(A:E,"Solucionado")</f>
        <v>12</v>
      </c>
    </row>
    <row r="5" spans="1:10" ht="18.75" thickBot="1" x14ac:dyDescent="0.3">
      <c r="A5" s="129" t="s">
        <v>2414</v>
      </c>
      <c r="B5" s="131">
        <v>44365.25</v>
      </c>
      <c r="C5" s="130"/>
      <c r="D5" s="123"/>
      <c r="E5" s="133"/>
      <c r="F5" s="114" t="s">
        <v>2550</v>
      </c>
      <c r="G5" s="113">
        <f>COUNTIF(REPORTE!A:Q,"reinicio exitoso")</f>
        <v>0</v>
      </c>
      <c r="H5" s="114" t="s">
        <v>2556</v>
      </c>
      <c r="I5" s="113">
        <f>I1+H1+J1</f>
        <v>10</v>
      </c>
    </row>
    <row r="6" spans="1:10" ht="18" x14ac:dyDescent="0.25">
      <c r="A6" s="122"/>
      <c r="B6" s="123"/>
      <c r="C6" s="123"/>
      <c r="D6" s="123"/>
      <c r="E6" s="135"/>
      <c r="F6" s="114" t="s">
        <v>2551</v>
      </c>
      <c r="G6" s="113">
        <f>COUNTIF(REPORTE!A:Q,"carga exitosa")</f>
        <v>0</v>
      </c>
      <c r="H6" s="114" t="s">
        <v>2562</v>
      </c>
      <c r="I6" s="113">
        <f>COUNTIF(A:E,"GAVETA DE DEPOSITO LLENA")</f>
        <v>1</v>
      </c>
    </row>
    <row r="7" spans="1:10" ht="18" customHeight="1" x14ac:dyDescent="0.25">
      <c r="A7" s="181" t="s">
        <v>2415</v>
      </c>
      <c r="B7" s="182"/>
      <c r="C7" s="182"/>
      <c r="D7" s="182"/>
      <c r="E7" s="183"/>
      <c r="F7" s="114" t="s">
        <v>2555</v>
      </c>
      <c r="G7" s="113">
        <f>COUNTIF(A:E,"Sin Efectivo")</f>
        <v>9</v>
      </c>
      <c r="H7" s="114" t="s">
        <v>2561</v>
      </c>
      <c r="I7" s="113">
        <f>COUNTIF(A:E,"GAVETA DE RECHAZO LLENA")</f>
        <v>4</v>
      </c>
    </row>
    <row r="8" spans="1:10" ht="18" x14ac:dyDescent="0.25">
      <c r="A8" s="124" t="s">
        <v>15</v>
      </c>
      <c r="B8" s="124" t="s">
        <v>2416</v>
      </c>
      <c r="C8" s="124" t="s">
        <v>46</v>
      </c>
      <c r="D8" s="134" t="s">
        <v>2419</v>
      </c>
      <c r="E8" s="124" t="s">
        <v>2417</v>
      </c>
    </row>
    <row r="9" spans="1:10" ht="18" x14ac:dyDescent="0.25">
      <c r="A9" s="142" t="e">
        <v>#N/A</v>
      </c>
      <c r="B9" s="142"/>
      <c r="C9" s="145" t="e">
        <v>#N/A</v>
      </c>
      <c r="D9" s="138" t="s">
        <v>2585</v>
      </c>
      <c r="E9" s="142"/>
    </row>
    <row r="10" spans="1:10" ht="18" x14ac:dyDescent="0.25">
      <c r="A10" s="142" t="e">
        <v>#N/A</v>
      </c>
      <c r="B10" s="142"/>
      <c r="C10" s="145" t="e">
        <v>#N/A</v>
      </c>
      <c r="D10" s="138" t="s">
        <v>2585</v>
      </c>
      <c r="E10" s="142"/>
    </row>
    <row r="11" spans="1:10" ht="18" x14ac:dyDescent="0.25">
      <c r="A11" s="142" t="e">
        <v>#N/A</v>
      </c>
      <c r="B11" s="142"/>
      <c r="C11" s="145" t="e">
        <v>#N/A</v>
      </c>
      <c r="D11" s="138" t="s">
        <v>2585</v>
      </c>
      <c r="E11" s="142"/>
    </row>
    <row r="12" spans="1:10" ht="18" customHeight="1" x14ac:dyDescent="0.25">
      <c r="A12" s="142" t="e">
        <v>#N/A</v>
      </c>
      <c r="B12" s="142"/>
      <c r="C12" s="145" t="e">
        <v>#N/A</v>
      </c>
      <c r="D12" s="138" t="s">
        <v>2585</v>
      </c>
      <c r="E12" s="142"/>
    </row>
    <row r="13" spans="1:10" ht="18.75" customHeight="1" x14ac:dyDescent="0.25">
      <c r="A13" s="142" t="e">
        <v>#N/A</v>
      </c>
      <c r="B13" s="142"/>
      <c r="C13" s="145" t="e">
        <v>#N/A</v>
      </c>
      <c r="D13" s="138" t="s">
        <v>2585</v>
      </c>
      <c r="E13" s="142"/>
    </row>
    <row r="14" spans="1:10" ht="18" customHeight="1" x14ac:dyDescent="0.25">
      <c r="A14" s="142" t="e">
        <v>#N/A</v>
      </c>
      <c r="B14" s="142"/>
      <c r="C14" s="145" t="e">
        <v>#N/A</v>
      </c>
      <c r="D14" s="138" t="s">
        <v>2585</v>
      </c>
      <c r="E14" s="142"/>
    </row>
    <row r="15" spans="1:10" ht="18" x14ac:dyDescent="0.25">
      <c r="A15" s="142" t="e">
        <v>#N/A</v>
      </c>
      <c r="B15" s="142"/>
      <c r="C15" s="145" t="e">
        <v>#N/A</v>
      </c>
      <c r="D15" s="138" t="s">
        <v>2585</v>
      </c>
      <c r="E15" s="142"/>
    </row>
    <row r="16" spans="1:10" ht="18.75" customHeight="1" x14ac:dyDescent="0.25">
      <c r="A16" s="142" t="e">
        <v>#N/A</v>
      </c>
      <c r="B16" s="142"/>
      <c r="C16" s="145" t="e">
        <v>#N/A</v>
      </c>
      <c r="D16" s="138" t="s">
        <v>2585</v>
      </c>
      <c r="E16" s="142"/>
    </row>
    <row r="17" spans="1:5" ht="18" x14ac:dyDescent="0.25">
      <c r="A17" s="142" t="e">
        <v>#N/A</v>
      </c>
      <c r="B17" s="142"/>
      <c r="C17" s="145" t="e">
        <v>#N/A</v>
      </c>
      <c r="D17" s="138" t="s">
        <v>2585</v>
      </c>
      <c r="E17" s="142"/>
    </row>
    <row r="18" spans="1:5" ht="18.75" customHeight="1" x14ac:dyDescent="0.25">
      <c r="A18" s="142" t="e">
        <v>#N/A</v>
      </c>
      <c r="B18" s="142"/>
      <c r="C18" s="145" t="e">
        <v>#N/A</v>
      </c>
      <c r="D18" s="138" t="s">
        <v>2585</v>
      </c>
      <c r="E18" s="142"/>
    </row>
    <row r="19" spans="1:5" ht="18" x14ac:dyDescent="0.25">
      <c r="A19" s="142" t="e">
        <v>#N/A</v>
      </c>
      <c r="B19" s="142"/>
      <c r="C19" s="145" t="e">
        <v>#N/A</v>
      </c>
      <c r="D19" s="138" t="s">
        <v>2585</v>
      </c>
      <c r="E19" s="142"/>
    </row>
    <row r="20" spans="1:5" ht="18.75" customHeight="1" x14ac:dyDescent="0.25">
      <c r="A20" s="142" t="e">
        <v>#N/A</v>
      </c>
      <c r="B20" s="142"/>
      <c r="C20" s="145" t="e">
        <v>#N/A</v>
      </c>
      <c r="D20" s="138" t="s">
        <v>2585</v>
      </c>
      <c r="E20" s="142"/>
    </row>
    <row r="21" spans="1:5" ht="18" x14ac:dyDescent="0.25">
      <c r="A21" s="156"/>
      <c r="B21" s="157"/>
      <c r="C21" s="155"/>
      <c r="D21" s="158"/>
      <c r="E21" s="159"/>
    </row>
    <row r="22" spans="1:5" ht="18.75" thickBot="1" x14ac:dyDescent="0.3">
      <c r="A22" s="125" t="s">
        <v>2473</v>
      </c>
      <c r="B22" s="151">
        <v>0</v>
      </c>
      <c r="C22" s="184"/>
      <c r="D22" s="185"/>
      <c r="E22" s="186"/>
    </row>
    <row r="23" spans="1:5" x14ac:dyDescent="0.25">
      <c r="A23" s="122"/>
      <c r="B23" s="127"/>
      <c r="C23" s="122"/>
      <c r="D23" s="122"/>
      <c r="E23" s="127"/>
    </row>
    <row r="24" spans="1:5" ht="18.75" customHeight="1" x14ac:dyDescent="0.25">
      <c r="A24" s="181" t="s">
        <v>2474</v>
      </c>
      <c r="B24" s="182"/>
      <c r="C24" s="182"/>
      <c r="D24" s="182"/>
      <c r="E24" s="183"/>
    </row>
    <row r="25" spans="1:5" ht="18" x14ac:dyDescent="0.25">
      <c r="A25" s="124" t="s">
        <v>15</v>
      </c>
      <c r="B25" s="124" t="s">
        <v>2416</v>
      </c>
      <c r="C25" s="124" t="s">
        <v>46</v>
      </c>
      <c r="D25" s="124" t="s">
        <v>2419</v>
      </c>
      <c r="E25" s="124" t="s">
        <v>2417</v>
      </c>
    </row>
    <row r="26" spans="1:5" ht="18" x14ac:dyDescent="0.25">
      <c r="A26" s="142" t="e">
        <v>#N/A</v>
      </c>
      <c r="B26" s="142"/>
      <c r="C26" s="155" t="e">
        <v>#N/A</v>
      </c>
      <c r="D26" s="138" t="s">
        <v>2544</v>
      </c>
      <c r="E26" s="142"/>
    </row>
    <row r="27" spans="1:5" ht="18" x14ac:dyDescent="0.25">
      <c r="A27" s="142" t="e">
        <v>#N/A</v>
      </c>
      <c r="B27" s="142"/>
      <c r="C27" s="155" t="e">
        <v>#N/A</v>
      </c>
      <c r="D27" s="138" t="s">
        <v>2544</v>
      </c>
      <c r="E27" s="142"/>
    </row>
    <row r="28" spans="1:5" ht="18.75" customHeight="1" x14ac:dyDescent="0.25">
      <c r="A28" s="142" t="e">
        <v>#N/A</v>
      </c>
      <c r="B28" s="142"/>
      <c r="C28" s="155" t="e">
        <v>#N/A</v>
      </c>
      <c r="D28" s="138" t="s">
        <v>2544</v>
      </c>
      <c r="E28" s="142"/>
    </row>
    <row r="29" spans="1:5" ht="18" customHeight="1" x14ac:dyDescent="0.25">
      <c r="A29" s="142" t="e">
        <v>#N/A</v>
      </c>
      <c r="B29" s="142"/>
      <c r="C29" s="155" t="e">
        <v>#N/A</v>
      </c>
      <c r="D29" s="138" t="s">
        <v>2544</v>
      </c>
      <c r="E29" s="142"/>
    </row>
    <row r="30" spans="1:5" ht="18.75" customHeight="1" x14ac:dyDescent="0.25">
      <c r="A30" s="142" t="e">
        <v>#N/A</v>
      </c>
      <c r="B30" s="142"/>
      <c r="C30" s="155" t="e">
        <v>#N/A</v>
      </c>
      <c r="D30" s="138" t="s">
        <v>2544</v>
      </c>
      <c r="E30" s="142"/>
    </row>
    <row r="31" spans="1:5" ht="18.75" customHeight="1" x14ac:dyDescent="0.25">
      <c r="A31" s="142" t="e">
        <v>#N/A</v>
      </c>
      <c r="B31" s="142"/>
      <c r="C31" s="155" t="e">
        <v>#N/A</v>
      </c>
      <c r="D31" s="138" t="s">
        <v>2544</v>
      </c>
      <c r="E31" s="142"/>
    </row>
    <row r="32" spans="1:5" ht="18.75" customHeight="1" x14ac:dyDescent="0.25">
      <c r="A32" s="142" t="e">
        <v>#N/A</v>
      </c>
      <c r="B32" s="142"/>
      <c r="C32" s="155" t="e">
        <v>#N/A</v>
      </c>
      <c r="D32" s="138" t="s">
        <v>2544</v>
      </c>
      <c r="E32" s="142"/>
    </row>
    <row r="33" spans="1:5" ht="18" x14ac:dyDescent="0.25">
      <c r="A33" s="142" t="e">
        <v>#N/A</v>
      </c>
      <c r="B33" s="142"/>
      <c r="C33" s="155" t="e">
        <v>#N/A</v>
      </c>
      <c r="D33" s="138" t="s">
        <v>2544</v>
      </c>
      <c r="E33" s="142"/>
    </row>
    <row r="34" spans="1:5" ht="18.75" customHeight="1" x14ac:dyDescent="0.25">
      <c r="A34" s="142" t="e">
        <v>#N/A</v>
      </c>
      <c r="B34" s="142"/>
      <c r="C34" s="155" t="e">
        <v>#N/A</v>
      </c>
      <c r="D34" s="138" t="s">
        <v>2544</v>
      </c>
      <c r="E34" s="142"/>
    </row>
    <row r="35" spans="1:5" ht="18" x14ac:dyDescent="0.25">
      <c r="A35" s="142" t="e">
        <v>#N/A</v>
      </c>
      <c r="B35" s="142"/>
      <c r="C35" s="155" t="e">
        <v>#N/A</v>
      </c>
      <c r="D35" s="138" t="s">
        <v>2544</v>
      </c>
      <c r="E35" s="142"/>
    </row>
    <row r="36" spans="1:5" ht="18" customHeight="1" x14ac:dyDescent="0.25">
      <c r="A36" s="142" t="e">
        <v>#N/A</v>
      </c>
      <c r="B36" s="142"/>
      <c r="C36" s="155" t="e">
        <v>#N/A</v>
      </c>
      <c r="D36" s="138" t="s">
        <v>2544</v>
      </c>
      <c r="E36" s="142"/>
    </row>
    <row r="37" spans="1:5" ht="18.75" customHeight="1" x14ac:dyDescent="0.25">
      <c r="A37" s="142" t="e">
        <v>#N/A</v>
      </c>
      <c r="B37" s="142"/>
      <c r="C37" s="155" t="e">
        <v>#N/A</v>
      </c>
      <c r="D37" s="138" t="s">
        <v>2544</v>
      </c>
      <c r="E37" s="142"/>
    </row>
    <row r="38" spans="1:5" ht="18.75" customHeight="1" thickBot="1" x14ac:dyDescent="0.3">
      <c r="A38" s="125" t="s">
        <v>2473</v>
      </c>
      <c r="B38" s="151">
        <v>0</v>
      </c>
      <c r="C38" s="184"/>
      <c r="D38" s="185"/>
      <c r="E38" s="186"/>
    </row>
    <row r="39" spans="1:5" ht="18" customHeight="1" thickBot="1" x14ac:dyDescent="0.3">
      <c r="A39" s="122"/>
      <c r="B39" s="127"/>
      <c r="C39" s="122"/>
      <c r="D39" s="122"/>
      <c r="E39" s="127"/>
    </row>
    <row r="40" spans="1:5" ht="18.75" thickBot="1" x14ac:dyDescent="0.3">
      <c r="A40" s="189" t="s">
        <v>2475</v>
      </c>
      <c r="B40" s="190"/>
      <c r="C40" s="190"/>
      <c r="D40" s="190"/>
      <c r="E40" s="191"/>
    </row>
    <row r="41" spans="1:5" ht="18" x14ac:dyDescent="0.25">
      <c r="A41" s="124" t="s">
        <v>15</v>
      </c>
      <c r="B41" s="124" t="s">
        <v>2416</v>
      </c>
      <c r="C41" s="124" t="s">
        <v>46</v>
      </c>
      <c r="D41" s="124" t="s">
        <v>2419</v>
      </c>
      <c r="E41" s="124" t="s">
        <v>2417</v>
      </c>
    </row>
    <row r="42" spans="1:5" ht="18" x14ac:dyDescent="0.25">
      <c r="A42" s="142" t="s">
        <v>1274</v>
      </c>
      <c r="B42" s="142">
        <v>608</v>
      </c>
      <c r="C42" s="145" t="s">
        <v>1619</v>
      </c>
      <c r="D42" s="137" t="s">
        <v>2437</v>
      </c>
      <c r="E42" s="141">
        <v>3335922949</v>
      </c>
    </row>
    <row r="43" spans="1:5" ht="18" x14ac:dyDescent="0.25">
      <c r="A43" s="142" t="s">
        <v>1273</v>
      </c>
      <c r="B43" s="142">
        <v>394</v>
      </c>
      <c r="C43" s="145" t="s">
        <v>1490</v>
      </c>
      <c r="D43" s="137" t="s">
        <v>2437</v>
      </c>
      <c r="E43" s="142">
        <v>3335923938</v>
      </c>
    </row>
    <row r="44" spans="1:5" ht="18" x14ac:dyDescent="0.25">
      <c r="A44" s="142" t="s">
        <v>1273</v>
      </c>
      <c r="B44" s="142">
        <v>904</v>
      </c>
      <c r="C44" s="145" t="s">
        <v>1811</v>
      </c>
      <c r="D44" s="137" t="s">
        <v>2437</v>
      </c>
      <c r="E44" s="142">
        <v>3335923961</v>
      </c>
    </row>
    <row r="45" spans="1:5" ht="18" customHeight="1" x14ac:dyDescent="0.25">
      <c r="A45" s="142" t="s">
        <v>1274</v>
      </c>
      <c r="B45" s="142">
        <v>912</v>
      </c>
      <c r="C45" s="145" t="s">
        <v>1819</v>
      </c>
      <c r="D45" s="137" t="s">
        <v>2437</v>
      </c>
      <c r="E45" s="147">
        <v>3335924335</v>
      </c>
    </row>
    <row r="46" spans="1:5" ht="18" x14ac:dyDescent="0.25">
      <c r="A46" s="142" t="s">
        <v>1276</v>
      </c>
      <c r="B46" s="142">
        <v>633</v>
      </c>
      <c r="C46" s="145" t="s">
        <v>1640</v>
      </c>
      <c r="D46" s="137" t="s">
        <v>2437</v>
      </c>
      <c r="E46" s="147">
        <v>3335924289</v>
      </c>
    </row>
    <row r="47" spans="1:5" ht="18.75" customHeight="1" x14ac:dyDescent="0.25">
      <c r="A47" s="142" t="s">
        <v>1276</v>
      </c>
      <c r="B47" s="142">
        <v>40</v>
      </c>
      <c r="C47" s="145" t="s">
        <v>1321</v>
      </c>
      <c r="D47" s="137" t="s">
        <v>2437</v>
      </c>
      <c r="E47" s="147">
        <v>3335924327</v>
      </c>
    </row>
    <row r="48" spans="1:5" ht="18" x14ac:dyDescent="0.25">
      <c r="A48" s="142" t="s">
        <v>1276</v>
      </c>
      <c r="B48" s="142">
        <v>969</v>
      </c>
      <c r="C48" s="145" t="s">
        <v>1860</v>
      </c>
      <c r="D48" s="137" t="s">
        <v>2437</v>
      </c>
      <c r="E48" s="147">
        <v>3335924339</v>
      </c>
    </row>
    <row r="49" spans="1:5" ht="18" x14ac:dyDescent="0.25">
      <c r="A49" s="142" t="s">
        <v>1275</v>
      </c>
      <c r="B49" s="142">
        <v>615</v>
      </c>
      <c r="C49" s="145" t="s">
        <v>1625</v>
      </c>
      <c r="D49" s="137" t="s">
        <v>2437</v>
      </c>
      <c r="E49" s="147" t="s">
        <v>2580</v>
      </c>
    </row>
    <row r="50" spans="1:5" ht="18.75" customHeight="1" x14ac:dyDescent="0.25">
      <c r="A50" s="142" t="s">
        <v>1276</v>
      </c>
      <c r="B50" s="142">
        <v>837</v>
      </c>
      <c r="C50" s="145" t="s">
        <v>2249</v>
      </c>
      <c r="D50" s="137" t="s">
        <v>2437</v>
      </c>
      <c r="E50" s="147" t="s">
        <v>2581</v>
      </c>
    </row>
    <row r="51" spans="1:5" ht="18.75" customHeight="1" x14ac:dyDescent="0.25">
      <c r="A51" s="142" t="e">
        <v>#N/A</v>
      </c>
      <c r="B51" s="142"/>
      <c r="C51" s="145" t="e">
        <v>#N/A</v>
      </c>
      <c r="D51" s="137"/>
      <c r="E51" s="147"/>
    </row>
    <row r="52" spans="1:5" ht="18" x14ac:dyDescent="0.25">
      <c r="A52" s="142" t="e">
        <v>#N/A</v>
      </c>
      <c r="B52" s="142"/>
      <c r="C52" s="145" t="e">
        <v>#N/A</v>
      </c>
      <c r="D52" s="137"/>
      <c r="E52" s="147"/>
    </row>
    <row r="53" spans="1:5" ht="18" x14ac:dyDescent="0.25">
      <c r="A53" s="142" t="e">
        <v>#N/A</v>
      </c>
      <c r="B53" s="142"/>
      <c r="C53" s="145" t="e">
        <v>#N/A</v>
      </c>
      <c r="D53" s="137"/>
      <c r="E53" s="147"/>
    </row>
    <row r="54" spans="1:5" ht="18" x14ac:dyDescent="0.25">
      <c r="A54" s="142" t="e">
        <v>#N/A</v>
      </c>
      <c r="B54" s="142"/>
      <c r="C54" s="145" t="e">
        <v>#N/A</v>
      </c>
      <c r="D54" s="137"/>
      <c r="E54" s="147"/>
    </row>
    <row r="55" spans="1:5" ht="18.75" customHeight="1" x14ac:dyDescent="0.25">
      <c r="A55" s="142" t="e">
        <v>#N/A</v>
      </c>
      <c r="B55" s="142"/>
      <c r="C55" s="145" t="e">
        <v>#N/A</v>
      </c>
      <c r="D55" s="137"/>
      <c r="E55" s="147"/>
    </row>
    <row r="56" spans="1:5" ht="18" x14ac:dyDescent="0.25">
      <c r="A56" s="142" t="e">
        <v>#N/A</v>
      </c>
      <c r="B56" s="142"/>
      <c r="C56" s="145" t="e">
        <v>#N/A</v>
      </c>
      <c r="D56" s="137"/>
      <c r="E56" s="147"/>
    </row>
    <row r="57" spans="1:5" ht="18" x14ac:dyDescent="0.25">
      <c r="A57" s="142" t="e">
        <v>#N/A</v>
      </c>
      <c r="B57" s="142"/>
      <c r="C57" s="145" t="e">
        <v>#N/A</v>
      </c>
      <c r="D57" s="137"/>
      <c r="E57" s="147"/>
    </row>
    <row r="58" spans="1:5" ht="18" x14ac:dyDescent="0.25">
      <c r="A58" s="142" t="e">
        <v>#N/A</v>
      </c>
      <c r="B58" s="142"/>
      <c r="C58" s="145" t="e">
        <v>#N/A</v>
      </c>
      <c r="D58" s="137"/>
      <c r="E58" s="147"/>
    </row>
    <row r="59" spans="1:5" ht="18" x14ac:dyDescent="0.25">
      <c r="A59" s="142" t="e">
        <v>#N/A</v>
      </c>
      <c r="B59" s="142"/>
      <c r="C59" s="145" t="e">
        <v>#N/A</v>
      </c>
      <c r="D59" s="137"/>
      <c r="E59" s="147"/>
    </row>
    <row r="60" spans="1:5" ht="18.75" thickBot="1" x14ac:dyDescent="0.3">
      <c r="A60" s="146"/>
      <c r="B60" s="151">
        <v>9</v>
      </c>
      <c r="C60" s="136"/>
      <c r="D60" s="136"/>
      <c r="E60" s="136"/>
    </row>
    <row r="61" spans="1:5" ht="15.75" thickBot="1" x14ac:dyDescent="0.3">
      <c r="A61" s="122"/>
      <c r="B61" s="127"/>
      <c r="C61" s="122"/>
      <c r="D61" s="122"/>
      <c r="E61" s="127"/>
    </row>
    <row r="62" spans="1:5" ht="18.75" thickBot="1" x14ac:dyDescent="0.3">
      <c r="A62" s="189" t="s">
        <v>2535</v>
      </c>
      <c r="B62" s="190"/>
      <c r="C62" s="190"/>
      <c r="D62" s="190"/>
      <c r="E62" s="191"/>
    </row>
    <row r="63" spans="1:5" ht="18" x14ac:dyDescent="0.25">
      <c r="A63" s="124" t="s">
        <v>15</v>
      </c>
      <c r="B63" s="124" t="s">
        <v>2416</v>
      </c>
      <c r="C63" s="124" t="s">
        <v>46</v>
      </c>
      <c r="D63" s="124" t="s">
        <v>2419</v>
      </c>
      <c r="E63" s="124" t="s">
        <v>2417</v>
      </c>
    </row>
    <row r="64" spans="1:5" ht="18" x14ac:dyDescent="0.25">
      <c r="A64" s="148" t="s">
        <v>1275</v>
      </c>
      <c r="B64" s="152">
        <v>311</v>
      </c>
      <c r="C64" s="145" t="s">
        <v>2185</v>
      </c>
      <c r="D64" s="142" t="s">
        <v>2482</v>
      </c>
      <c r="E64" s="147">
        <v>3335922824</v>
      </c>
    </row>
    <row r="65" spans="1:5" ht="18" x14ac:dyDescent="0.25">
      <c r="A65" s="148" t="s">
        <v>1273</v>
      </c>
      <c r="B65" s="152">
        <v>327</v>
      </c>
      <c r="C65" s="145" t="s">
        <v>1471</v>
      </c>
      <c r="D65" s="142" t="s">
        <v>2482</v>
      </c>
      <c r="E65" s="147">
        <v>3335923368</v>
      </c>
    </row>
    <row r="66" spans="1:5" ht="18.75" customHeight="1" x14ac:dyDescent="0.25">
      <c r="A66" s="148" t="s">
        <v>1276</v>
      </c>
      <c r="B66" s="152">
        <v>196</v>
      </c>
      <c r="C66" s="145" t="s">
        <v>1408</v>
      </c>
      <c r="D66" s="142" t="s">
        <v>2482</v>
      </c>
      <c r="E66" s="147">
        <v>3335924037</v>
      </c>
    </row>
    <row r="67" spans="1:5" ht="36" x14ac:dyDescent="0.25">
      <c r="A67" s="148" t="s">
        <v>1273</v>
      </c>
      <c r="B67" s="152">
        <v>365</v>
      </c>
      <c r="C67" s="145" t="s">
        <v>2582</v>
      </c>
      <c r="D67" s="142" t="s">
        <v>2482</v>
      </c>
      <c r="E67" s="147">
        <v>3335924264</v>
      </c>
    </row>
    <row r="68" spans="1:5" ht="18" x14ac:dyDescent="0.25">
      <c r="A68" s="148" t="s">
        <v>1273</v>
      </c>
      <c r="B68" s="152">
        <v>678</v>
      </c>
      <c r="C68" s="145" t="s">
        <v>2403</v>
      </c>
      <c r="D68" s="142" t="s">
        <v>2482</v>
      </c>
      <c r="E68" s="147">
        <v>3335924285</v>
      </c>
    </row>
    <row r="69" spans="1:5" ht="18.75" customHeight="1" x14ac:dyDescent="0.25">
      <c r="A69" s="148" t="s">
        <v>1273</v>
      </c>
      <c r="B69" s="152">
        <v>577</v>
      </c>
      <c r="C69" s="145" t="s">
        <v>1598</v>
      </c>
      <c r="D69" s="142" t="s">
        <v>2482</v>
      </c>
      <c r="E69" s="147">
        <v>3335922989</v>
      </c>
    </row>
    <row r="70" spans="1:5" ht="18" x14ac:dyDescent="0.25">
      <c r="A70" s="148" t="s">
        <v>1273</v>
      </c>
      <c r="B70" s="152">
        <v>446</v>
      </c>
      <c r="C70" s="145" t="s">
        <v>1946</v>
      </c>
      <c r="D70" s="142" t="s">
        <v>2482</v>
      </c>
      <c r="E70" s="147">
        <v>3335924338</v>
      </c>
    </row>
    <row r="71" spans="1:5" ht="18" x14ac:dyDescent="0.25">
      <c r="A71" s="148" t="e">
        <v>#N/A</v>
      </c>
      <c r="B71" s="152"/>
      <c r="C71" s="145" t="e">
        <v>#N/A</v>
      </c>
      <c r="D71" s="142"/>
      <c r="E71" s="147"/>
    </row>
    <row r="72" spans="1:5" ht="18" customHeight="1" x14ac:dyDescent="0.25">
      <c r="A72" s="148" t="e">
        <v>#N/A</v>
      </c>
      <c r="B72" s="152"/>
      <c r="C72" s="145" t="e">
        <v>#N/A</v>
      </c>
      <c r="D72" s="142"/>
      <c r="E72" s="147"/>
    </row>
    <row r="73" spans="1:5" ht="18" x14ac:dyDescent="0.25">
      <c r="A73" s="148" t="e">
        <v>#N/A</v>
      </c>
      <c r="B73" s="152"/>
      <c r="C73" s="145" t="e">
        <v>#N/A</v>
      </c>
      <c r="D73" s="142"/>
      <c r="E73" s="147"/>
    </row>
    <row r="74" spans="1:5" ht="18" x14ac:dyDescent="0.25">
      <c r="A74" s="148" t="e">
        <v>#N/A</v>
      </c>
      <c r="B74" s="152"/>
      <c r="C74" s="145" t="e">
        <v>#N/A</v>
      </c>
      <c r="D74" s="142"/>
      <c r="E74" s="147"/>
    </row>
    <row r="75" spans="1:5" ht="18" x14ac:dyDescent="0.25">
      <c r="A75" s="148" t="e">
        <v>#N/A</v>
      </c>
      <c r="B75" s="152"/>
      <c r="C75" s="145" t="e">
        <v>#N/A</v>
      </c>
      <c r="D75" s="142"/>
      <c r="E75" s="147"/>
    </row>
    <row r="76" spans="1:5" ht="18" x14ac:dyDescent="0.25">
      <c r="A76" s="148" t="e">
        <v>#N/A</v>
      </c>
      <c r="B76" s="152"/>
      <c r="C76" s="145" t="e">
        <v>#N/A</v>
      </c>
      <c r="D76" s="142"/>
      <c r="E76" s="147"/>
    </row>
    <row r="77" spans="1:5" ht="18" x14ac:dyDescent="0.25">
      <c r="A77" s="148" t="e">
        <v>#N/A</v>
      </c>
      <c r="B77" s="152"/>
      <c r="C77" s="145" t="e">
        <v>#N/A</v>
      </c>
      <c r="D77" s="142"/>
      <c r="E77" s="147"/>
    </row>
    <row r="78" spans="1:5" ht="18" x14ac:dyDescent="0.25">
      <c r="A78" s="148" t="e">
        <v>#N/A</v>
      </c>
      <c r="B78" s="152"/>
      <c r="C78" s="145" t="e">
        <v>#N/A</v>
      </c>
      <c r="D78" s="142"/>
      <c r="E78" s="147"/>
    </row>
    <row r="79" spans="1:5" ht="18" x14ac:dyDescent="0.25">
      <c r="A79" s="146" t="s">
        <v>2473</v>
      </c>
      <c r="B79" s="153">
        <v>7</v>
      </c>
      <c r="C79" s="136"/>
      <c r="D79" s="136"/>
      <c r="E79" s="136"/>
    </row>
    <row r="80" spans="1:5" ht="15.75" thickBot="1" x14ac:dyDescent="0.3">
      <c r="A80" s="122"/>
      <c r="B80" s="127"/>
      <c r="C80" s="122"/>
      <c r="D80" s="122"/>
      <c r="E80" s="127"/>
    </row>
    <row r="81" spans="1:5" ht="18" x14ac:dyDescent="0.25">
      <c r="A81" s="192" t="s">
        <v>2476</v>
      </c>
      <c r="B81" s="193"/>
      <c r="C81" s="193"/>
      <c r="D81" s="193"/>
      <c r="E81" s="194"/>
    </row>
    <row r="82" spans="1:5" ht="18" x14ac:dyDescent="0.25">
      <c r="A82" s="124" t="s">
        <v>15</v>
      </c>
      <c r="B82" s="124" t="s">
        <v>2416</v>
      </c>
      <c r="C82" s="126" t="s">
        <v>46</v>
      </c>
      <c r="D82" s="140" t="s">
        <v>2419</v>
      </c>
      <c r="E82" s="140" t="s">
        <v>2417</v>
      </c>
    </row>
    <row r="83" spans="1:5" ht="18" x14ac:dyDescent="0.25">
      <c r="A83" s="141" t="s">
        <v>1273</v>
      </c>
      <c r="B83" s="142">
        <v>946</v>
      </c>
      <c r="C83" s="145" t="s">
        <v>1841</v>
      </c>
      <c r="D83" s="154" t="s">
        <v>2567</v>
      </c>
      <c r="E83" s="142">
        <v>3335922859</v>
      </c>
    </row>
    <row r="84" spans="1:5" ht="18" customHeight="1" x14ac:dyDescent="0.25">
      <c r="A84" s="141" t="s">
        <v>1274</v>
      </c>
      <c r="B84" s="142">
        <v>211</v>
      </c>
      <c r="C84" s="145" t="s">
        <v>1413</v>
      </c>
      <c r="D84" s="154" t="s">
        <v>2564</v>
      </c>
      <c r="E84" s="142">
        <v>3335923005</v>
      </c>
    </row>
    <row r="85" spans="1:5" ht="18" x14ac:dyDescent="0.25">
      <c r="A85" s="141" t="s">
        <v>1273</v>
      </c>
      <c r="B85" s="142">
        <v>957</v>
      </c>
      <c r="C85" s="145" t="s">
        <v>1851</v>
      </c>
      <c r="D85" s="154" t="s">
        <v>2564</v>
      </c>
      <c r="E85" s="142">
        <v>3335923992</v>
      </c>
    </row>
    <row r="86" spans="1:5" ht="18" x14ac:dyDescent="0.25">
      <c r="A86" s="141" t="s">
        <v>1273</v>
      </c>
      <c r="B86" s="142">
        <v>738</v>
      </c>
      <c r="C86" s="145" t="s">
        <v>1686</v>
      </c>
      <c r="D86" s="154" t="s">
        <v>2564</v>
      </c>
      <c r="E86" s="142">
        <v>3335924127</v>
      </c>
    </row>
    <row r="87" spans="1:5" ht="18" x14ac:dyDescent="0.25">
      <c r="A87" s="141" t="s">
        <v>1273</v>
      </c>
      <c r="B87" s="142">
        <v>589</v>
      </c>
      <c r="C87" s="145" t="s">
        <v>1609</v>
      </c>
      <c r="D87" s="154" t="s">
        <v>2564</v>
      </c>
      <c r="E87" s="142">
        <v>3335924336</v>
      </c>
    </row>
    <row r="88" spans="1:5" ht="18" x14ac:dyDescent="0.25">
      <c r="A88" s="141" t="e">
        <v>#N/A</v>
      </c>
      <c r="B88" s="142"/>
      <c r="C88" s="145" t="e">
        <v>#N/A</v>
      </c>
      <c r="D88" s="154"/>
      <c r="E88" s="142"/>
    </row>
    <row r="89" spans="1:5" ht="18.75" customHeight="1" x14ac:dyDescent="0.25">
      <c r="A89" s="141" t="e">
        <v>#N/A</v>
      </c>
      <c r="B89" s="142"/>
      <c r="C89" s="145" t="e">
        <v>#N/A</v>
      </c>
      <c r="D89" s="154"/>
      <c r="E89" s="142"/>
    </row>
    <row r="90" spans="1:5" ht="18" x14ac:dyDescent="0.25">
      <c r="A90" s="141" t="e">
        <v>#N/A</v>
      </c>
      <c r="B90" s="142"/>
      <c r="C90" s="145" t="e">
        <v>#N/A</v>
      </c>
      <c r="D90" s="154"/>
      <c r="E90" s="142"/>
    </row>
    <row r="91" spans="1:5" ht="18" x14ac:dyDescent="0.25">
      <c r="A91" s="141" t="e">
        <v>#N/A</v>
      </c>
      <c r="B91" s="142"/>
      <c r="C91" s="145" t="e">
        <v>#N/A</v>
      </c>
      <c r="D91" s="154"/>
      <c r="E91" s="142"/>
    </row>
    <row r="92" spans="1:5" ht="18.75" customHeight="1" x14ac:dyDescent="0.25">
      <c r="A92" s="141" t="e">
        <v>#N/A</v>
      </c>
      <c r="B92" s="142"/>
      <c r="C92" s="145" t="e">
        <v>#N/A</v>
      </c>
      <c r="D92" s="154"/>
      <c r="E92" s="142"/>
    </row>
    <row r="93" spans="1:5" ht="18" x14ac:dyDescent="0.25">
      <c r="A93" s="146" t="s">
        <v>2473</v>
      </c>
      <c r="B93" s="153">
        <v>5</v>
      </c>
      <c r="C93" s="136"/>
      <c r="D93" s="139"/>
      <c r="E93" s="139"/>
    </row>
    <row r="94" spans="1:5" ht="15.75" thickBot="1" x14ac:dyDescent="0.3">
      <c r="A94" s="122"/>
      <c r="B94" s="127"/>
      <c r="C94" s="122"/>
      <c r="D94" s="122"/>
      <c r="E94" s="127"/>
    </row>
    <row r="95" spans="1:5" ht="18.75" thickBot="1" x14ac:dyDescent="0.3">
      <c r="A95" s="173" t="s">
        <v>2477</v>
      </c>
      <c r="B95" s="174"/>
      <c r="C95" s="122" t="s">
        <v>2412</v>
      </c>
      <c r="D95" s="127"/>
      <c r="E95" s="127"/>
    </row>
    <row r="96" spans="1:5" ht="18.75" thickBot="1" x14ac:dyDescent="0.3">
      <c r="A96" s="149">
        <v>21</v>
      </c>
      <c r="B96" s="150"/>
      <c r="C96" s="122"/>
      <c r="D96" s="122"/>
      <c r="E96" s="122"/>
    </row>
    <row r="97" spans="1:5" ht="15.75" thickBot="1" x14ac:dyDescent="0.3">
      <c r="A97" s="122"/>
      <c r="B97" s="127"/>
      <c r="C97" s="122"/>
      <c r="D97" s="122"/>
      <c r="E97" s="127"/>
    </row>
    <row r="98" spans="1:5" ht="18.75" customHeight="1" thickBot="1" x14ac:dyDescent="0.3">
      <c r="A98" s="189" t="s">
        <v>2478</v>
      </c>
      <c r="B98" s="190"/>
      <c r="C98" s="190"/>
      <c r="D98" s="190"/>
      <c r="E98" s="191"/>
    </row>
    <row r="99" spans="1:5" ht="18" x14ac:dyDescent="0.25">
      <c r="A99" s="128" t="s">
        <v>15</v>
      </c>
      <c r="B99" s="128" t="s">
        <v>2416</v>
      </c>
      <c r="C99" s="126" t="s">
        <v>46</v>
      </c>
      <c r="D99" s="171" t="s">
        <v>2419</v>
      </c>
      <c r="E99" s="172"/>
    </row>
    <row r="100" spans="1:5" ht="18" x14ac:dyDescent="0.25">
      <c r="A100" s="142" t="s">
        <v>1273</v>
      </c>
      <c r="B100" s="142">
        <v>813</v>
      </c>
      <c r="C100" s="142" t="s">
        <v>2583</v>
      </c>
      <c r="D100" s="169" t="s">
        <v>2548</v>
      </c>
      <c r="E100" s="170"/>
    </row>
    <row r="101" spans="1:5" ht="18.75" customHeight="1" x14ac:dyDescent="0.25">
      <c r="A101" s="142" t="s">
        <v>1273</v>
      </c>
      <c r="B101" s="142">
        <v>571</v>
      </c>
      <c r="C101" s="142" t="s">
        <v>1593</v>
      </c>
      <c r="D101" s="169" t="s">
        <v>2548</v>
      </c>
      <c r="E101" s="170"/>
    </row>
    <row r="102" spans="1:5" ht="18" x14ac:dyDescent="0.25">
      <c r="A102" s="142" t="s">
        <v>1274</v>
      </c>
      <c r="B102" s="142">
        <v>111</v>
      </c>
      <c r="C102" s="142" t="s">
        <v>1364</v>
      </c>
      <c r="D102" s="169" t="s">
        <v>2548</v>
      </c>
      <c r="E102" s="170"/>
    </row>
    <row r="103" spans="1:5" ht="18" x14ac:dyDescent="0.25">
      <c r="A103" s="142" t="s">
        <v>1276</v>
      </c>
      <c r="B103" s="142">
        <v>181</v>
      </c>
      <c r="C103" s="142" t="s">
        <v>1399</v>
      </c>
      <c r="D103" s="169" t="s">
        <v>2548</v>
      </c>
      <c r="E103" s="170"/>
    </row>
    <row r="104" spans="1:5" ht="18" x14ac:dyDescent="0.25">
      <c r="A104" s="142" t="s">
        <v>1276</v>
      </c>
      <c r="B104" s="142">
        <v>837</v>
      </c>
      <c r="C104" s="142" t="s">
        <v>2249</v>
      </c>
      <c r="D104" s="169" t="s">
        <v>2548</v>
      </c>
      <c r="E104" s="170"/>
    </row>
    <row r="105" spans="1:5" ht="18" x14ac:dyDescent="0.25">
      <c r="A105" s="142" t="s">
        <v>1273</v>
      </c>
      <c r="B105" s="142">
        <v>930</v>
      </c>
      <c r="C105" s="142" t="s">
        <v>1924</v>
      </c>
      <c r="D105" s="169" t="s">
        <v>2548</v>
      </c>
      <c r="E105" s="170"/>
    </row>
    <row r="106" spans="1:5" ht="18" x14ac:dyDescent="0.25">
      <c r="A106" s="142" t="s">
        <v>1273</v>
      </c>
      <c r="B106" s="142">
        <v>461</v>
      </c>
      <c r="C106" s="142" t="s">
        <v>1530</v>
      </c>
      <c r="D106" s="169" t="s">
        <v>2548</v>
      </c>
      <c r="E106" s="170"/>
    </row>
    <row r="107" spans="1:5" ht="18" x14ac:dyDescent="0.25">
      <c r="A107" s="142" t="s">
        <v>1276</v>
      </c>
      <c r="B107" s="142">
        <v>93</v>
      </c>
      <c r="C107" s="142" t="s">
        <v>1353</v>
      </c>
      <c r="D107" s="169" t="s">
        <v>2584</v>
      </c>
      <c r="E107" s="170"/>
    </row>
    <row r="108" spans="1:5" ht="18" x14ac:dyDescent="0.25">
      <c r="A108" s="142" t="s">
        <v>1273</v>
      </c>
      <c r="B108" s="142">
        <v>194</v>
      </c>
      <c r="C108" s="142" t="s">
        <v>1407</v>
      </c>
      <c r="D108" s="169" t="s">
        <v>2548</v>
      </c>
      <c r="E108" s="170"/>
    </row>
    <row r="109" spans="1:5" ht="18" x14ac:dyDescent="0.25">
      <c r="A109" s="142" t="s">
        <v>1273</v>
      </c>
      <c r="B109" s="142">
        <v>486</v>
      </c>
      <c r="C109" s="142" t="s">
        <v>1537</v>
      </c>
      <c r="D109" s="169" t="s">
        <v>2584</v>
      </c>
      <c r="E109" s="170"/>
    </row>
    <row r="110" spans="1:5" ht="18" x14ac:dyDescent="0.25">
      <c r="A110" s="142" t="s">
        <v>1273</v>
      </c>
      <c r="B110" s="142">
        <v>557</v>
      </c>
      <c r="C110" s="142" t="s">
        <v>1580</v>
      </c>
      <c r="D110" s="169" t="s">
        <v>2584</v>
      </c>
      <c r="E110" s="170"/>
    </row>
    <row r="111" spans="1:5" ht="18" x14ac:dyDescent="0.25">
      <c r="A111" s="142" t="s">
        <v>1274</v>
      </c>
      <c r="B111" s="142">
        <v>844</v>
      </c>
      <c r="C111" s="142" t="s">
        <v>1766</v>
      </c>
      <c r="D111" s="169" t="s">
        <v>2548</v>
      </c>
      <c r="E111" s="170"/>
    </row>
    <row r="112" spans="1:5" ht="18" x14ac:dyDescent="0.25">
      <c r="A112" s="142" t="s">
        <v>1273</v>
      </c>
      <c r="B112" s="142">
        <v>908</v>
      </c>
      <c r="C112" s="142" t="s">
        <v>1815</v>
      </c>
      <c r="D112" s="169" t="s">
        <v>2548</v>
      </c>
      <c r="E112" s="170"/>
    </row>
    <row r="113" spans="1:5" ht="18" x14ac:dyDescent="0.25">
      <c r="A113" s="142" t="e">
        <v>#N/A</v>
      </c>
      <c r="B113" s="142"/>
      <c r="C113" s="142" t="e">
        <v>#N/A</v>
      </c>
      <c r="D113" s="169"/>
      <c r="E113" s="170"/>
    </row>
    <row r="114" spans="1:5" ht="18" x14ac:dyDescent="0.25">
      <c r="A114" s="142" t="e">
        <v>#N/A</v>
      </c>
      <c r="B114" s="142"/>
      <c r="C114" s="142" t="e">
        <v>#N/A</v>
      </c>
      <c r="D114" s="169"/>
      <c r="E114" s="170"/>
    </row>
    <row r="115" spans="1:5" ht="18" x14ac:dyDescent="0.25">
      <c r="A115" s="142" t="e">
        <v>#N/A</v>
      </c>
      <c r="B115" s="142"/>
      <c r="C115" s="142" t="e">
        <v>#N/A</v>
      </c>
      <c r="D115" s="169"/>
      <c r="E115" s="170"/>
    </row>
    <row r="116" spans="1:5" ht="18" x14ac:dyDescent="0.25">
      <c r="A116" s="142" t="e">
        <v>#N/A</v>
      </c>
      <c r="B116" s="142"/>
      <c r="C116" s="142" t="e">
        <v>#N/A</v>
      </c>
      <c r="D116" s="169"/>
      <c r="E116" s="170"/>
    </row>
    <row r="117" spans="1:5" ht="18" x14ac:dyDescent="0.25">
      <c r="A117" s="142" t="e">
        <v>#N/A</v>
      </c>
      <c r="B117" s="142"/>
      <c r="C117" s="142" t="e">
        <v>#N/A</v>
      </c>
      <c r="D117" s="169"/>
      <c r="E117" s="170"/>
    </row>
    <row r="118" spans="1:5" ht="18" x14ac:dyDescent="0.25">
      <c r="A118" s="142" t="e">
        <v>#N/A</v>
      </c>
      <c r="B118" s="142"/>
      <c r="C118" s="142" t="e">
        <v>#N/A</v>
      </c>
      <c r="D118" s="169"/>
      <c r="E118" s="170"/>
    </row>
    <row r="119" spans="1:5" ht="18" x14ac:dyDescent="0.25">
      <c r="A119" s="142" t="e">
        <v>#N/A</v>
      </c>
      <c r="B119" s="142"/>
      <c r="C119" s="142" t="e">
        <v>#N/A</v>
      </c>
      <c r="D119" s="169"/>
      <c r="E119" s="170"/>
    </row>
    <row r="120" spans="1:5" ht="18" x14ac:dyDescent="0.25">
      <c r="A120" s="142" t="e">
        <v>#N/A</v>
      </c>
      <c r="B120" s="142"/>
      <c r="C120" s="142" t="e">
        <v>#N/A</v>
      </c>
      <c r="D120" s="169"/>
      <c r="E120" s="170"/>
    </row>
    <row r="121" spans="1:5" ht="18" x14ac:dyDescent="0.25">
      <c r="A121" s="142" t="e">
        <v>#N/A</v>
      </c>
      <c r="B121" s="142"/>
      <c r="C121" s="142" t="e">
        <v>#N/A</v>
      </c>
      <c r="D121" s="169"/>
      <c r="E121" s="170"/>
    </row>
    <row r="122" spans="1:5" ht="18.75" thickBot="1" x14ac:dyDescent="0.3">
      <c r="A122" s="146" t="s">
        <v>2473</v>
      </c>
      <c r="B122" s="151">
        <v>13</v>
      </c>
      <c r="C122" s="143"/>
      <c r="D122" s="143"/>
      <c r="E122" s="144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</sheetData>
  <mergeCells count="35">
    <mergeCell ref="A98:E98"/>
    <mergeCell ref="D102:E102"/>
    <mergeCell ref="D100:E100"/>
    <mergeCell ref="F1:G1"/>
    <mergeCell ref="C38:E38"/>
    <mergeCell ref="A40:E40"/>
    <mergeCell ref="A62:E62"/>
    <mergeCell ref="A81:E81"/>
    <mergeCell ref="A95:B95"/>
    <mergeCell ref="A1:E1"/>
    <mergeCell ref="A2:E2"/>
    <mergeCell ref="A7:E7"/>
    <mergeCell ref="C22:E22"/>
    <mergeCell ref="A24:E24"/>
    <mergeCell ref="D113:E113"/>
    <mergeCell ref="D110:E110"/>
    <mergeCell ref="D111:E111"/>
    <mergeCell ref="D112:E112"/>
    <mergeCell ref="D99:E99"/>
    <mergeCell ref="D101:E101"/>
    <mergeCell ref="D103:E103"/>
    <mergeCell ref="D105:E105"/>
    <mergeCell ref="D106:E106"/>
    <mergeCell ref="D107:E107"/>
    <mergeCell ref="D108:E108"/>
    <mergeCell ref="D109:E109"/>
    <mergeCell ref="D104:E104"/>
    <mergeCell ref="D119:E119"/>
    <mergeCell ref="D120:E120"/>
    <mergeCell ref="D121:E121"/>
    <mergeCell ref="D114:E114"/>
    <mergeCell ref="D115:E115"/>
    <mergeCell ref="D116:E116"/>
    <mergeCell ref="D117:E117"/>
    <mergeCell ref="D118:E118"/>
  </mergeCells>
  <phoneticPr fontId="46" type="noConversion"/>
  <conditionalFormatting sqref="E364:E1048576">
    <cfRule type="duplicateValues" dxfId="184" priority="577"/>
  </conditionalFormatting>
  <conditionalFormatting sqref="B364:B1048576">
    <cfRule type="duplicateValues" dxfId="183" priority="272"/>
  </conditionalFormatting>
  <conditionalFormatting sqref="B156:B363">
    <cfRule type="duplicateValues" dxfId="182" priority="235"/>
  </conditionalFormatting>
  <conditionalFormatting sqref="E156:E363">
    <cfRule type="duplicateValues" dxfId="181" priority="238"/>
    <cfRule type="duplicateValues" dxfId="180" priority="239"/>
  </conditionalFormatting>
  <conditionalFormatting sqref="B156:B363">
    <cfRule type="duplicateValues" dxfId="179" priority="221"/>
  </conditionalFormatting>
  <conditionalFormatting sqref="B156:B363">
    <cfRule type="duplicateValues" dxfId="178" priority="219"/>
    <cfRule type="duplicateValues" dxfId="177" priority="220"/>
  </conditionalFormatting>
  <conditionalFormatting sqref="B156:B363">
    <cfRule type="duplicateValues" dxfId="176" priority="170"/>
  </conditionalFormatting>
  <conditionalFormatting sqref="B156:B363">
    <cfRule type="duplicateValues" dxfId="175" priority="129483"/>
  </conditionalFormatting>
  <conditionalFormatting sqref="E156:E363">
    <cfRule type="duplicateValues" dxfId="174" priority="129486"/>
  </conditionalFormatting>
  <conditionalFormatting sqref="B108:B110 B1:B8 B64:B69 B121:B155 B34:B37 B82:B90 B96:B102 B39:B52">
    <cfRule type="duplicateValues" dxfId="173" priority="84"/>
  </conditionalFormatting>
  <conditionalFormatting sqref="E108:E155 E82:E87 E1:E8 E96:E102 E64:E68 E34:E37 E39:E52">
    <cfRule type="duplicateValues" dxfId="172" priority="85"/>
    <cfRule type="duplicateValues" dxfId="171" priority="86"/>
  </conditionalFormatting>
  <conditionalFormatting sqref="E88:E89">
    <cfRule type="duplicateValues" dxfId="170" priority="82"/>
    <cfRule type="duplicateValues" dxfId="169" priority="83"/>
  </conditionalFormatting>
  <conditionalFormatting sqref="E90">
    <cfRule type="duplicateValues" dxfId="168" priority="80"/>
    <cfRule type="duplicateValues" dxfId="167" priority="81"/>
  </conditionalFormatting>
  <conditionalFormatting sqref="E69">
    <cfRule type="duplicateValues" dxfId="166" priority="87"/>
    <cfRule type="duplicateValues" dxfId="165" priority="88"/>
  </conditionalFormatting>
  <conditionalFormatting sqref="B121:B155 B1:B8 B108:B110 B34:B37 B64:B69 B82:B90 B96:B102 B39:B52">
    <cfRule type="duplicateValues" dxfId="164" priority="79"/>
  </conditionalFormatting>
  <conditionalFormatting sqref="B121:B155 B1:B8 B108:B110 B34:B37 B64:B69 B82:B90 B96:B102 B39:B52">
    <cfRule type="duplicateValues" dxfId="163" priority="77"/>
    <cfRule type="duplicateValues" dxfId="162" priority="78"/>
  </conditionalFormatting>
  <conditionalFormatting sqref="B53">
    <cfRule type="duplicateValues" dxfId="161" priority="76"/>
  </conditionalFormatting>
  <conditionalFormatting sqref="E53">
    <cfRule type="duplicateValues" dxfId="160" priority="73"/>
    <cfRule type="duplicateValues" dxfId="159" priority="74"/>
  </conditionalFormatting>
  <conditionalFormatting sqref="B53">
    <cfRule type="duplicateValues" dxfId="158" priority="75"/>
  </conditionalFormatting>
  <conditionalFormatting sqref="B54">
    <cfRule type="duplicateValues" dxfId="157" priority="67"/>
  </conditionalFormatting>
  <conditionalFormatting sqref="E55">
    <cfRule type="duplicateValues" dxfId="156" priority="68"/>
    <cfRule type="duplicateValues" dxfId="155" priority="69"/>
  </conditionalFormatting>
  <conditionalFormatting sqref="E54">
    <cfRule type="duplicateValues" dxfId="154" priority="70"/>
    <cfRule type="duplicateValues" dxfId="153" priority="71"/>
  </conditionalFormatting>
  <conditionalFormatting sqref="B55">
    <cfRule type="duplicateValues" dxfId="152" priority="72"/>
  </conditionalFormatting>
  <conditionalFormatting sqref="E72">
    <cfRule type="duplicateValues" dxfId="151" priority="64"/>
    <cfRule type="duplicateValues" dxfId="150" priority="65"/>
  </conditionalFormatting>
  <conditionalFormatting sqref="E70">
    <cfRule type="duplicateValues" dxfId="149" priority="62"/>
    <cfRule type="duplicateValues" dxfId="148" priority="63"/>
  </conditionalFormatting>
  <conditionalFormatting sqref="B71">
    <cfRule type="duplicateValues" dxfId="147" priority="59"/>
  </conditionalFormatting>
  <conditionalFormatting sqref="E71">
    <cfRule type="duplicateValues" dxfId="146" priority="60"/>
    <cfRule type="duplicateValues" dxfId="145" priority="61"/>
  </conditionalFormatting>
  <conditionalFormatting sqref="B70">
    <cfRule type="duplicateValues" dxfId="144" priority="66"/>
  </conditionalFormatting>
  <conditionalFormatting sqref="E73">
    <cfRule type="duplicateValues" dxfId="143" priority="57"/>
    <cfRule type="duplicateValues" dxfId="142" priority="58"/>
  </conditionalFormatting>
  <conditionalFormatting sqref="B73">
    <cfRule type="duplicateValues" dxfId="141" priority="56"/>
  </conditionalFormatting>
  <conditionalFormatting sqref="E103">
    <cfRule type="duplicateValues" dxfId="140" priority="46"/>
    <cfRule type="duplicateValues" dxfId="139" priority="47"/>
  </conditionalFormatting>
  <conditionalFormatting sqref="B103">
    <cfRule type="duplicateValues" dxfId="138" priority="45"/>
  </conditionalFormatting>
  <conditionalFormatting sqref="B103">
    <cfRule type="duplicateValues" dxfId="137" priority="43"/>
    <cfRule type="duplicateValues" dxfId="136" priority="44"/>
  </conditionalFormatting>
  <conditionalFormatting sqref="B103">
    <cfRule type="duplicateValues" dxfId="135" priority="48"/>
  </conditionalFormatting>
  <conditionalFormatting sqref="B108:B155 B64:B73 B82:B90 B96:B103 B39:B55 B1:B37">
    <cfRule type="duplicateValues" dxfId="134" priority="42"/>
  </conditionalFormatting>
  <conditionalFormatting sqref="E105:E107">
    <cfRule type="duplicateValues" dxfId="133" priority="40"/>
    <cfRule type="duplicateValues" dxfId="132" priority="41"/>
  </conditionalFormatting>
  <conditionalFormatting sqref="E104">
    <cfRule type="duplicateValues" dxfId="131" priority="38"/>
    <cfRule type="duplicateValues" dxfId="130" priority="39"/>
  </conditionalFormatting>
  <conditionalFormatting sqref="B39:B155 B1:B37">
    <cfRule type="duplicateValues" dxfId="129" priority="37"/>
  </conditionalFormatting>
  <conditionalFormatting sqref="B38">
    <cfRule type="duplicateValues" dxfId="128" priority="35"/>
  </conditionalFormatting>
  <conditionalFormatting sqref="E38">
    <cfRule type="duplicateValues" dxfId="127" priority="33"/>
    <cfRule type="duplicateValues" dxfId="126" priority="34"/>
  </conditionalFormatting>
  <conditionalFormatting sqref="B38">
    <cfRule type="duplicateValues" dxfId="125" priority="36"/>
  </conditionalFormatting>
  <conditionalFormatting sqref="B38">
    <cfRule type="duplicateValues" dxfId="124" priority="32"/>
  </conditionalFormatting>
  <conditionalFormatting sqref="B38">
    <cfRule type="duplicateValues" dxfId="123" priority="30"/>
    <cfRule type="duplicateValues" dxfId="122" priority="31"/>
  </conditionalFormatting>
  <conditionalFormatting sqref="B38">
    <cfRule type="duplicateValues" dxfId="121" priority="29"/>
  </conditionalFormatting>
  <conditionalFormatting sqref="B38">
    <cfRule type="duplicateValues" dxfId="120" priority="28"/>
  </conditionalFormatting>
  <conditionalFormatting sqref="E10">
    <cfRule type="duplicateValues" dxfId="119" priority="25"/>
    <cfRule type="duplicateValues" dxfId="118" priority="26"/>
  </conditionalFormatting>
  <conditionalFormatting sqref="E12">
    <cfRule type="duplicateValues" dxfId="117" priority="23"/>
    <cfRule type="duplicateValues" dxfId="116" priority="24"/>
  </conditionalFormatting>
  <conditionalFormatting sqref="E13">
    <cfRule type="duplicateValues" dxfId="115" priority="21"/>
    <cfRule type="duplicateValues" dxfId="114" priority="22"/>
  </conditionalFormatting>
  <conditionalFormatting sqref="B73">
    <cfRule type="duplicateValues" dxfId="113" priority="89"/>
  </conditionalFormatting>
  <conditionalFormatting sqref="E18">
    <cfRule type="duplicateValues" dxfId="112" priority="19"/>
    <cfRule type="duplicateValues" dxfId="111" priority="20"/>
  </conditionalFormatting>
  <conditionalFormatting sqref="B73">
    <cfRule type="duplicateValues" dxfId="110" priority="90"/>
    <cfRule type="duplicateValues" dxfId="109" priority="91"/>
  </conditionalFormatting>
  <conditionalFormatting sqref="E20">
    <cfRule type="duplicateValues" dxfId="108" priority="17"/>
    <cfRule type="duplicateValues" dxfId="107" priority="18"/>
  </conditionalFormatting>
  <conditionalFormatting sqref="B72">
    <cfRule type="duplicateValues" dxfId="106" priority="92"/>
  </conditionalFormatting>
  <conditionalFormatting sqref="B70:B72">
    <cfRule type="duplicateValues" dxfId="105" priority="93"/>
  </conditionalFormatting>
  <conditionalFormatting sqref="B70:B72">
    <cfRule type="duplicateValues" dxfId="104" priority="94"/>
    <cfRule type="duplicateValues" dxfId="103" priority="95"/>
  </conditionalFormatting>
  <conditionalFormatting sqref="E21">
    <cfRule type="duplicateValues" dxfId="102" priority="15"/>
    <cfRule type="duplicateValues" dxfId="101" priority="16"/>
  </conditionalFormatting>
  <conditionalFormatting sqref="E22">
    <cfRule type="duplicateValues" dxfId="100" priority="13"/>
    <cfRule type="duplicateValues" dxfId="99" priority="14"/>
  </conditionalFormatting>
  <conditionalFormatting sqref="E23">
    <cfRule type="duplicateValues" dxfId="98" priority="11"/>
    <cfRule type="duplicateValues" dxfId="97" priority="12"/>
  </conditionalFormatting>
  <conditionalFormatting sqref="B54:B55">
    <cfRule type="duplicateValues" dxfId="96" priority="96"/>
  </conditionalFormatting>
  <conditionalFormatting sqref="B54:B55">
    <cfRule type="duplicateValues" dxfId="95" priority="97"/>
    <cfRule type="duplicateValues" dxfId="94" priority="98"/>
  </conditionalFormatting>
  <conditionalFormatting sqref="B74:B81">
    <cfRule type="duplicateValues" dxfId="93" priority="99"/>
  </conditionalFormatting>
  <conditionalFormatting sqref="E74:E81">
    <cfRule type="duplicateValues" dxfId="92" priority="100"/>
    <cfRule type="duplicateValues" dxfId="91" priority="101"/>
  </conditionalFormatting>
  <conditionalFormatting sqref="B74:B81">
    <cfRule type="duplicateValues" dxfId="90" priority="102"/>
    <cfRule type="duplicateValues" dxfId="89" priority="103"/>
  </conditionalFormatting>
  <conditionalFormatting sqref="B104:B107">
    <cfRule type="duplicateValues" dxfId="88" priority="104"/>
  </conditionalFormatting>
  <conditionalFormatting sqref="B104:B107">
    <cfRule type="duplicateValues" dxfId="87" priority="105"/>
    <cfRule type="duplicateValues" dxfId="86" priority="106"/>
  </conditionalFormatting>
  <conditionalFormatting sqref="E27">
    <cfRule type="duplicateValues" dxfId="85" priority="9"/>
    <cfRule type="duplicateValues" dxfId="84" priority="10"/>
  </conditionalFormatting>
  <conditionalFormatting sqref="E28">
    <cfRule type="duplicateValues" dxfId="83" priority="7"/>
    <cfRule type="duplicateValues" dxfId="82" priority="8"/>
  </conditionalFormatting>
  <conditionalFormatting sqref="E42">
    <cfRule type="duplicateValues" dxfId="81" priority="5"/>
    <cfRule type="duplicateValues" dxfId="80" priority="6"/>
  </conditionalFormatting>
  <conditionalFormatting sqref="E41">
    <cfRule type="duplicateValues" dxfId="79" priority="3"/>
    <cfRule type="duplicateValues" dxfId="78" priority="4"/>
  </conditionalFormatting>
  <conditionalFormatting sqref="E40">
    <cfRule type="duplicateValues" dxfId="77" priority="1"/>
    <cfRule type="duplicateValues" dxfId="76" priority="2"/>
  </conditionalFormatting>
  <conditionalFormatting sqref="B91:B95">
    <cfRule type="duplicateValues" dxfId="75" priority="107"/>
  </conditionalFormatting>
  <conditionalFormatting sqref="E91:E95">
    <cfRule type="duplicateValues" dxfId="74" priority="108"/>
    <cfRule type="duplicateValues" dxfId="73" priority="109"/>
  </conditionalFormatting>
  <conditionalFormatting sqref="B91:B95">
    <cfRule type="duplicateValues" dxfId="72" priority="110"/>
    <cfRule type="duplicateValues" dxfId="71" priority="111"/>
  </conditionalFormatting>
  <conditionalFormatting sqref="B90">
    <cfRule type="duplicateValues" dxfId="70" priority="112"/>
  </conditionalFormatting>
  <conditionalFormatting sqref="B88:B89">
    <cfRule type="duplicateValues" dxfId="69" priority="113"/>
  </conditionalFormatting>
  <conditionalFormatting sqref="B53">
    <cfRule type="duplicateValues" dxfId="68" priority="114"/>
    <cfRule type="duplicateValues" dxfId="67" priority="115"/>
  </conditionalFormatting>
  <conditionalFormatting sqref="B56:B63">
    <cfRule type="duplicateValues" dxfId="66" priority="116"/>
  </conditionalFormatting>
  <conditionalFormatting sqref="E56:E63">
    <cfRule type="duplicateValues" dxfId="65" priority="117"/>
    <cfRule type="duplicateValues" dxfId="64" priority="118"/>
  </conditionalFormatting>
  <conditionalFormatting sqref="B56:B63">
    <cfRule type="duplicateValues" dxfId="63" priority="119"/>
    <cfRule type="duplicateValues" dxfId="62" priority="120"/>
  </conditionalFormatting>
  <conditionalFormatting sqref="E9:E33">
    <cfRule type="duplicateValues" dxfId="61" priority="129527"/>
    <cfRule type="duplicateValues" dxfId="60" priority="129528"/>
  </conditionalFormatting>
  <conditionalFormatting sqref="B9:B33">
    <cfRule type="duplicateValues" dxfId="59" priority="129529"/>
  </conditionalFormatting>
  <conditionalFormatting sqref="B9:B33">
    <cfRule type="duplicateValues" dxfId="58" priority="129530"/>
    <cfRule type="duplicateValues" dxfId="57" priority="129531"/>
  </conditionalFormatting>
  <conditionalFormatting sqref="E1:E155">
    <cfRule type="duplicateValues" dxfId="56" priority="12954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2558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2430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2021-06-18T12:42:35Z</dcterms:modified>
</cp:coreProperties>
</file>