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0\"/>
    </mc:Choice>
  </mc:AlternateContent>
  <bookViews>
    <workbookView xWindow="0" yWindow="0" windowWidth="28740" windowHeight="1227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REPORTE!$A$4:$Q$45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0" i="1" l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A90" i="1"/>
  <c r="A91" i="1"/>
  <c r="A92" i="1"/>
  <c r="A93" i="1"/>
  <c r="A94" i="1"/>
  <c r="A95" i="1"/>
  <c r="A96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89" i="1"/>
  <c r="A88" i="1"/>
  <c r="A87" i="1"/>
  <c r="A86" i="1"/>
  <c r="A85" i="1"/>
  <c r="A84" i="1"/>
  <c r="A83" i="1"/>
  <c r="A82" i="1"/>
  <c r="A81" i="1"/>
  <c r="F80" i="1" l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80" i="1"/>
  <c r="A79" i="1"/>
  <c r="A78" i="1"/>
  <c r="A77" i="1"/>
  <c r="A76" i="1"/>
  <c r="A75" i="1"/>
  <c r="A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73" i="1"/>
  <c r="A72" i="1"/>
  <c r="A71" i="1"/>
  <c r="A70" i="1"/>
  <c r="F69" i="1" l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65" i="1"/>
  <c r="A69" i="1"/>
  <c r="A68" i="1"/>
  <c r="A67" i="1"/>
  <c r="A66" i="1"/>
  <c r="A43" i="1" l="1"/>
  <c r="F43" i="1"/>
  <c r="G43" i="1"/>
  <c r="H43" i="1"/>
  <c r="I43" i="1"/>
  <c r="J43" i="1"/>
  <c r="K43" i="1"/>
  <c r="A30" i="1"/>
  <c r="F30" i="1"/>
  <c r="G30" i="1"/>
  <c r="H30" i="1"/>
  <c r="I30" i="1"/>
  <c r="J30" i="1"/>
  <c r="K30" i="1"/>
  <c r="F64" i="1" l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64" i="1"/>
  <c r="A63" i="1"/>
  <c r="A62" i="1"/>
  <c r="A61" i="1"/>
  <c r="A60" i="1"/>
  <c r="A59" i="1"/>
  <c r="A58" i="1"/>
  <c r="A57" i="1"/>
  <c r="A56" i="1"/>
  <c r="A55" i="1"/>
  <c r="F54" i="1" l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54" i="1"/>
  <c r="A53" i="1"/>
  <c r="A52" i="1"/>
  <c r="A51" i="1"/>
  <c r="A50" i="1"/>
  <c r="A49" i="1"/>
  <c r="G40" i="1" l="1"/>
  <c r="G11" i="1"/>
  <c r="G38" i="1"/>
  <c r="G10" i="1"/>
  <c r="G36" i="1"/>
  <c r="G17" i="1"/>
  <c r="G41" i="1"/>
  <c r="G37" i="1"/>
  <c r="G24" i="1"/>
  <c r="G8" i="1"/>
  <c r="G34" i="1"/>
  <c r="G14" i="1"/>
  <c r="G5" i="1"/>
  <c r="G20" i="1"/>
  <c r="G35" i="1"/>
  <c r="G32" i="1"/>
  <c r="G29" i="1"/>
  <c r="G16" i="1"/>
  <c r="G27" i="1"/>
  <c r="G31" i="1"/>
  <c r="G33" i="1"/>
  <c r="G42" i="1"/>
  <c r="G22" i="1"/>
  <c r="G7" i="1"/>
  <c r="G23" i="1"/>
  <c r="G6" i="1"/>
  <c r="H13" i="1"/>
  <c r="I13" i="1"/>
  <c r="J13" i="1"/>
  <c r="K13" i="1"/>
  <c r="H12" i="1"/>
  <c r="I12" i="1"/>
  <c r="J12" i="1"/>
  <c r="K12" i="1"/>
  <c r="H21" i="1"/>
  <c r="I21" i="1"/>
  <c r="J21" i="1"/>
  <c r="K21" i="1"/>
  <c r="H9" i="1"/>
  <c r="I9" i="1"/>
  <c r="J9" i="1"/>
  <c r="K9" i="1"/>
  <c r="H46" i="1"/>
  <c r="I46" i="1"/>
  <c r="J46" i="1"/>
  <c r="K46" i="1"/>
  <c r="H26" i="1"/>
  <c r="I26" i="1"/>
  <c r="J26" i="1"/>
  <c r="K26" i="1"/>
  <c r="H39" i="1"/>
  <c r="I39" i="1"/>
  <c r="J39" i="1"/>
  <c r="K39" i="1"/>
  <c r="H15" i="1"/>
  <c r="I15" i="1"/>
  <c r="J15" i="1"/>
  <c r="K15" i="1"/>
  <c r="H18" i="1"/>
  <c r="I18" i="1"/>
  <c r="J18" i="1"/>
  <c r="K18" i="1"/>
  <c r="H44" i="1"/>
  <c r="I44" i="1"/>
  <c r="J44" i="1"/>
  <c r="K44" i="1"/>
  <c r="H28" i="1"/>
  <c r="I28" i="1"/>
  <c r="J28" i="1"/>
  <c r="K28" i="1"/>
  <c r="H25" i="1"/>
  <c r="I25" i="1"/>
  <c r="J25" i="1"/>
  <c r="K25" i="1"/>
  <c r="H45" i="1"/>
  <c r="I45" i="1"/>
  <c r="J45" i="1"/>
  <c r="K45" i="1"/>
  <c r="H19" i="1"/>
  <c r="I19" i="1"/>
  <c r="J19" i="1"/>
  <c r="K19" i="1"/>
  <c r="H48" i="1"/>
  <c r="I48" i="1"/>
  <c r="J48" i="1"/>
  <c r="K48" i="1"/>
  <c r="H47" i="1"/>
  <c r="I47" i="1"/>
  <c r="J47" i="1"/>
  <c r="K47" i="1"/>
  <c r="H40" i="1"/>
  <c r="I40" i="1"/>
  <c r="J40" i="1"/>
  <c r="K40" i="1"/>
  <c r="H11" i="1"/>
  <c r="I11" i="1"/>
  <c r="J11" i="1"/>
  <c r="K11" i="1"/>
  <c r="H38" i="1"/>
  <c r="I38" i="1"/>
  <c r="J38" i="1"/>
  <c r="K38" i="1"/>
  <c r="H10" i="1"/>
  <c r="I10" i="1"/>
  <c r="J10" i="1"/>
  <c r="K10" i="1"/>
  <c r="H36" i="1"/>
  <c r="I36" i="1"/>
  <c r="J36" i="1"/>
  <c r="K36" i="1"/>
  <c r="H17" i="1"/>
  <c r="I17" i="1"/>
  <c r="J17" i="1"/>
  <c r="K17" i="1"/>
  <c r="H41" i="1"/>
  <c r="I41" i="1"/>
  <c r="J41" i="1"/>
  <c r="K41" i="1"/>
  <c r="H37" i="1"/>
  <c r="I37" i="1"/>
  <c r="J37" i="1"/>
  <c r="K37" i="1"/>
  <c r="H24" i="1"/>
  <c r="I24" i="1"/>
  <c r="J24" i="1"/>
  <c r="K24" i="1"/>
  <c r="H8" i="1"/>
  <c r="I8" i="1"/>
  <c r="J8" i="1"/>
  <c r="K8" i="1"/>
  <c r="H34" i="1"/>
  <c r="I34" i="1"/>
  <c r="J34" i="1"/>
  <c r="K34" i="1"/>
  <c r="H14" i="1"/>
  <c r="I14" i="1"/>
  <c r="J14" i="1"/>
  <c r="K14" i="1"/>
  <c r="H5" i="1"/>
  <c r="I5" i="1"/>
  <c r="J5" i="1"/>
  <c r="K5" i="1"/>
  <c r="H20" i="1"/>
  <c r="I20" i="1"/>
  <c r="J20" i="1"/>
  <c r="K20" i="1"/>
  <c r="H35" i="1"/>
  <c r="I35" i="1"/>
  <c r="J35" i="1"/>
  <c r="K35" i="1"/>
  <c r="H32" i="1"/>
  <c r="I32" i="1"/>
  <c r="J32" i="1"/>
  <c r="K32" i="1"/>
  <c r="H29" i="1"/>
  <c r="I29" i="1"/>
  <c r="J29" i="1"/>
  <c r="K29" i="1"/>
  <c r="H16" i="1"/>
  <c r="I16" i="1"/>
  <c r="J16" i="1"/>
  <c r="K16" i="1"/>
  <c r="H27" i="1"/>
  <c r="I27" i="1"/>
  <c r="J27" i="1"/>
  <c r="K27" i="1"/>
  <c r="H31" i="1"/>
  <c r="I31" i="1"/>
  <c r="J31" i="1"/>
  <c r="K31" i="1"/>
  <c r="H33" i="1"/>
  <c r="I33" i="1"/>
  <c r="J33" i="1"/>
  <c r="K33" i="1"/>
  <c r="H42" i="1"/>
  <c r="I42" i="1"/>
  <c r="J42" i="1"/>
  <c r="K42" i="1"/>
  <c r="H22" i="1"/>
  <c r="I22" i="1"/>
  <c r="J22" i="1"/>
  <c r="K22" i="1"/>
  <c r="H7" i="1"/>
  <c r="I7" i="1"/>
  <c r="J7" i="1"/>
  <c r="K7" i="1"/>
  <c r="H23" i="1"/>
  <c r="I23" i="1"/>
  <c r="J23" i="1"/>
  <c r="K23" i="1"/>
  <c r="H6" i="1"/>
  <c r="I6" i="1"/>
  <c r="J6" i="1"/>
  <c r="K6" i="1"/>
  <c r="A48" i="1" l="1"/>
  <c r="F48" i="1"/>
  <c r="G48" i="1"/>
  <c r="A47" i="1"/>
  <c r="F47" i="1"/>
  <c r="G47" i="1"/>
  <c r="A46" i="1"/>
  <c r="F46" i="1"/>
  <c r="G46" i="1"/>
  <c r="A45" i="1"/>
  <c r="F45" i="1"/>
  <c r="G45" i="1"/>
  <c r="A44" i="1"/>
  <c r="F44" i="1"/>
  <c r="G44" i="1"/>
  <c r="A42" i="1"/>
  <c r="F42" i="1"/>
  <c r="A41" i="1"/>
  <c r="F41" i="1"/>
  <c r="A40" i="1"/>
  <c r="F40" i="1"/>
  <c r="A39" i="1"/>
  <c r="F39" i="1"/>
  <c r="G39" i="1"/>
  <c r="A35" i="1" l="1"/>
  <c r="F35" i="1"/>
  <c r="A34" i="1"/>
  <c r="F34" i="1"/>
  <c r="A33" i="1"/>
  <c r="F33" i="1"/>
  <c r="A32" i="1"/>
  <c r="F32" i="1"/>
  <c r="A38" i="1" l="1"/>
  <c r="F38" i="1"/>
  <c r="A37" i="1"/>
  <c r="F37" i="1"/>
  <c r="A36" i="1"/>
  <c r="F36" i="1"/>
  <c r="A29" i="1"/>
  <c r="F29" i="1"/>
  <c r="A28" i="1"/>
  <c r="F28" i="1"/>
  <c r="G28" i="1"/>
  <c r="A31" i="1"/>
  <c r="F31" i="1"/>
  <c r="A64" i="16" l="1"/>
  <c r="C64" i="16"/>
  <c r="B70" i="16"/>
  <c r="C69" i="16"/>
  <c r="A69" i="16"/>
  <c r="C68" i="16"/>
  <c r="A68" i="16"/>
  <c r="C67" i="16"/>
  <c r="A67" i="16"/>
  <c r="C66" i="16"/>
  <c r="A66" i="16"/>
  <c r="C65" i="16"/>
  <c r="A65" i="16"/>
  <c r="C63" i="16"/>
  <c r="A63" i="16"/>
  <c r="C62" i="16"/>
  <c r="A62" i="16"/>
  <c r="C61" i="16"/>
  <c r="A61" i="16"/>
  <c r="C60" i="16"/>
  <c r="A60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A56" i="16" s="1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27" i="1" l="1"/>
  <c r="F27" i="1"/>
  <c r="F26" i="1" l="1"/>
  <c r="G26" i="1"/>
  <c r="F25" i="1"/>
  <c r="G25" i="1"/>
  <c r="A26" i="1"/>
  <c r="A25" i="1"/>
  <c r="F24" i="1" l="1"/>
  <c r="F23" i="1"/>
  <c r="F22" i="1"/>
  <c r="F21" i="1"/>
  <c r="G21" i="1"/>
  <c r="F20" i="1"/>
  <c r="A24" i="1"/>
  <c r="A23" i="1"/>
  <c r="A22" i="1"/>
  <c r="A21" i="1"/>
  <c r="A20" i="1"/>
  <c r="F19" i="1" l="1"/>
  <c r="G19" i="1"/>
  <c r="A19" i="1"/>
  <c r="F18" i="1" l="1"/>
  <c r="G18" i="1"/>
  <c r="F17" i="1"/>
  <c r="A18" i="1"/>
  <c r="A17" i="1"/>
  <c r="G15" i="1" l="1"/>
  <c r="F16" i="1"/>
  <c r="F15" i="1"/>
  <c r="A16" i="1"/>
  <c r="A15" i="1"/>
  <c r="F14" i="1" l="1"/>
  <c r="A14" i="1"/>
  <c r="F13" i="1" l="1"/>
  <c r="G13" i="1"/>
  <c r="A13" i="1"/>
  <c r="F12" i="1" l="1"/>
  <c r="G12" i="1"/>
  <c r="A12" i="1"/>
  <c r="F11" i="1" l="1"/>
  <c r="A11" i="1"/>
  <c r="F10" i="1"/>
  <c r="A10" i="1"/>
  <c r="F9" i="1" l="1"/>
  <c r="G9" i="1"/>
  <c r="F8" i="1"/>
  <c r="A9" i="1"/>
  <c r="A8" i="1"/>
  <c r="J1" i="16" l="1"/>
  <c r="H1" i="16"/>
  <c r="F7" i="1"/>
  <c r="F6" i="1"/>
  <c r="A7" i="1"/>
  <c r="A6" i="1"/>
  <c r="I7" i="16" l="1"/>
  <c r="I2" i="16"/>
  <c r="I4" i="16"/>
  <c r="I6" i="16"/>
  <c r="I1" i="16" l="1"/>
  <c r="I5" i="16" s="1"/>
  <c r="I3" i="16"/>
  <c r="G7" i="16"/>
  <c r="A5" i="1" l="1"/>
  <c r="F5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<sst xmlns="http://schemas.openxmlformats.org/spreadsheetml/2006/main" count="13556" uniqueCount="2619">
  <si>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</si>
  <si>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</si>
  <si>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</si>
  <si>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</si>
  <si>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</si>
  <si>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</si>
  <si>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</si>
  <si>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</si>
  <si>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</si>
  <si>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</si>
  <si>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</si>
  <si>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</si>
  <si>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</si>
  <si>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</si>
  <si>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</si>
  <si>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</si>
  <si>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</si>
  <si>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</si>
  <si>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</si>
  <si>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</si>
  <si>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</si>
  <si>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</si>
  <si>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</si>
  <si>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</si>
  <si>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</si>
  <si>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</si>
  <si>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</si>
  <si>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</si>
  <si>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</si>
  <si>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</si>
  <si>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</si>
  <si>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</si>
  <si>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</si>
  <si>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</si>
  <si>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</si>
  <si>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</si>
  <si>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</si>
  <si>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</si>
  <si>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</si>
  <si>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</si>
  <si>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</si>
  <si>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</si>
  <si>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</si>
  <si>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</si>
  <si>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</si>
  <si>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</si>
  <si>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</si>
  <si>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</si>
  <si>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</si>
  <si>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</si>
  <si>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</si>
  <si>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</si>
  <si>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</si>
  <si>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</si>
  <si>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</si>
  <si>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</si>
  <si>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</si>
  <si>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</si>
  <si>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</si>
  <si>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</si>
  <si>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</si>
  <si>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</si>
  <si>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</si>
  <si>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</si>
  <si>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</si>
  <si>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</si>
  <si>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</si>
  <si>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</si>
  <si>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</si>
  <si>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</si>
  <si>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</si>
  <si>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</si>
  <si>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</si>
  <si>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</si>
  <si>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</si>
  <si>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</si>
  <si>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</si>
  <si>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</si>
  <si>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</si>
  <si>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</si>
  <si>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</si>
  <si>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</si>
  <si>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</si>
  <si>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</si>
  <si>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</si>
  <si>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</si>
  <si>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</si>
  <si>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</si>
  <si>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</si>
  <si>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</si>
  <si>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</si>
  <si>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</si>
  <si>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</si>
  <si>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</si>
  <si>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</si>
  <si>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</si>
  <si>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</si>
  <si>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</si>
  <si>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</si>
  <si>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</si>
  <si>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</si>
  <si>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</si>
  <si>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</si>
  <si>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</si>
  <si>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</si>
  <si>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</si>
  <si>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</si>
  <si>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</si>
  <si>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</si>
  <si>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</si>
  <si>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</si>
  <si>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</si>
  <si>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</si>
  <si>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</si>
  <si>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</si>
  <si>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</si>
  <si>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</si>
  <si>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</si>
  <si>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</si>
  <si>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</si>
  <si>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</si>
  <si>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</si>
  <si>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</si>
  <si>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</si>
  <si>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</si>
  <si>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</si>
  <si>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</si>
  <si>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</si>
  <si>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</si>
  <si>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</si>
  <si>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</si>
  <si>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</si>
  <si>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</si>
  <si>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</si>
  <si>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</si>
  <si>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</si>
  <si>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</si>
  <si>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</si>
  <si>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</si>
  <si>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</si>
  <si>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</si>
  <si>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</si>
  <si>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</si>
  <si>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</si>
  <si>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</si>
  <si>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</si>
  <si>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</si>
  <si>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</si>
  <si>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</si>
  <si>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</si>
  <si>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</si>
  <si>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</si>
  <si>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</si>
  <si>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</si>
  <si>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</si>
  <si>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</si>
  <si>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</si>
  <si>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</si>
  <si>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</si>
  <si>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</si>
  <si>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</si>
  <si>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</si>
  <si>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</si>
  <si>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</si>
  <si>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</si>
  <si>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</si>
  <si>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</si>
  <si>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</si>
  <si>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</si>
  <si>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</si>
  <si>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</si>
  <si>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</si>
  <si>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</si>
  <si>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</si>
  <si>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</si>
  <si>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</si>
  <si>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</si>
  <si>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</si>
  <si>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</si>
  <si>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</si>
  <si>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</si>
  <si>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</si>
  <si>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</si>
  <si>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</si>
  <si>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</si>
  <si>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</si>
  <si>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</si>
  <si>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</si>
  <si>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</si>
  <si>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</si>
  <si>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</si>
  <si>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</si>
  <si>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</si>
  <si>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</si>
  <si>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</si>
  <si>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</si>
  <si>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</si>
  <si>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</si>
  <si>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</si>
  <si>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</si>
  <si>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</si>
  <si>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</si>
  <si>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</si>
  <si>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</si>
  <si>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</si>
  <si>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</si>
  <si>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</si>
  <si>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</si>
  <si>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</si>
  <si>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</si>
  <si>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</si>
  <si>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</si>
  <si>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</si>
  <si>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</si>
  <si>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</si>
  <si>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</si>
  <si>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</si>
  <si>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</si>
  <si>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</si>
  <si>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</si>
  <si>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</si>
  <si>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</si>
  <si>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</si>
  <si>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</si>
  <si>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</si>
  <si>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</si>
  <si>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</si>
  <si>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</si>
  <si>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</si>
  <si>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</si>
  <si>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</si>
  <si>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</si>
  <si>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</si>
  <si>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</si>
  <si>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</si>
  <si>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</si>
  <si>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</si>
  <si>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</si>
  <si>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</si>
  <si>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</si>
  <si>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</si>
  <si>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</si>
  <si>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</si>
  <si>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</si>
  <si>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</si>
  <si>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</si>
  <si>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</si>
  <si>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</si>
  <si>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</si>
  <si>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</si>
  <si>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</si>
  <si>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</si>
  <si>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</si>
  <si>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</si>
  <si>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</si>
  <si>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</si>
  <si>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</si>
  <si>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</si>
  <si>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</si>
  <si>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</si>
  <si>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</si>
  <si>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</si>
  <si>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</si>
  <si>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</si>
  <si>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</si>
  <si>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</si>
  <si>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</si>
  <si>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</si>
  <si>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</si>
  <si>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</si>
  <si>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</si>
  <si>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</si>
  <si>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</si>
  <si>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</si>
  <si>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</si>
  <si>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</si>
  <si>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</si>
  <si>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</si>
  <si>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</si>
  <si>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</si>
  <si>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</si>
  <si>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</si>
  <si>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</si>
  <si>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</si>
  <si>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</si>
  <si>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</si>
  <si>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</si>
  <si>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</si>
  <si>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</si>
  <si>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</si>
  <si>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</si>
  <si>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</si>
  <si>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</si>
  <si>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</si>
  <si>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</si>
  <si>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</si>
  <si>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</si>
  <si>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</si>
  <si>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</si>
  <si>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</si>
  <si>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</si>
  <si>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</si>
  <si>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</si>
  <si>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</si>
  <si>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</si>
  <si>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</si>
  <si>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</si>
  <si>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</si>
  <si>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</si>
  <si>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</si>
  <si>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</si>
  <si>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</si>
  <si>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</si>
  <si>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</si>
  <si>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</si>
  <si>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</si>
  <si>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</si>
  <si>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</si>
  <si>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</si>
  <si>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</si>
  <si>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</si>
  <si>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</si>
  <si>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</si>
  <si>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</si>
  <si>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</si>
  <si>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</si>
  <si>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</si>
  <si>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</si>
  <si>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</si>
  <si>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</si>
  <si>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</si>
  <si>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</si>
  <si>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</si>
  <si>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</si>
  <si>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</si>
  <si>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</si>
  <si>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</si>
  <si>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</si>
  <si>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</si>
  <si>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</si>
  <si>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</si>
  <si>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</si>
  <si>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</si>
  <si>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</si>
  <si>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</si>
  <si>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</si>
  <si>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</si>
  <si>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</si>
  <si>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</si>
  <si>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</si>
  <si>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</si>
  <si>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</si>
  <si>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</si>
  <si>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</si>
  <si>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</si>
  <si>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</si>
  <si>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</si>
  <si>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</si>
  <si>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</si>
  <si>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</si>
  <si>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</si>
  <si>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</si>
  <si>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</si>
  <si>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</si>
  <si>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</si>
  <si>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</si>
  <si>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</si>
  <si>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</si>
  <si>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</si>
  <si>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</si>
  <si>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</si>
  <si>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</si>
  <si>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</si>
  <si>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</si>
  <si>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</si>
  <si>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</si>
  <si>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</si>
  <si>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</si>
  <si>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</si>
  <si>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</si>
  <si>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</si>
  <si>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</si>
  <si>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</si>
  <si>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</si>
  <si>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</si>
  <si>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</si>
  <si>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</si>
  <si>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</si>
  <si>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</si>
  <si>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</si>
  <si>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</si>
  <si>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</si>
  <si>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</si>
  <si>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</si>
  <si>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</si>
  <si>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</si>
  <si>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</si>
  <si>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</si>
  <si>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</si>
  <si>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</si>
  <si>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</si>
  <si>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</si>
  <si>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</si>
  <si>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</si>
  <si>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</si>
  <si>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</si>
  <si>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</si>
  <si>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</si>
  <si>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</si>
  <si>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</si>
  <si>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</si>
  <si>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</si>
  <si>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</si>
  <si>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</si>
  <si>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</si>
  <si>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</si>
  <si>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</si>
  <si>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</si>
  <si>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</si>
  <si>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</si>
  <si>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</si>
  <si>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</si>
  <si>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</si>
  <si>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</si>
  <si>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</si>
  <si>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</si>
  <si>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</si>
  <si>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</si>
  <si>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</si>
  <si>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</si>
  <si>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</si>
  <si>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</si>
  <si>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</si>
  <si>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</si>
  <si>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</si>
  <si>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</si>
  <si>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</si>
  <si>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</si>
  <si>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</si>
  <si>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</si>
  <si>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</si>
  <si>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</si>
  <si>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</si>
  <si>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</si>
  <si>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</si>
  <si>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</si>
  <si>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</si>
  <si>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</si>
  <si>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</si>
  <si>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</si>
  <si>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</si>
  <si>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</si>
  <si>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</si>
  <si>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</si>
  <si>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</si>
  <si>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</si>
  <si>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</si>
  <si>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</si>
  <si>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</si>
  <si>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</si>
  <si>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</si>
  <si>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</si>
  <si>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</si>
  <si>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</si>
  <si>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</si>
  <si>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</si>
  <si>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</si>
  <si>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</si>
  <si>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</si>
  <si>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</si>
  <si>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</si>
  <si>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</si>
  <si>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</si>
  <si>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</si>
  <si>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</si>
  <si>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</si>
  <si>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</si>
  <si>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</si>
  <si>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</si>
  <si>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</si>
  <si>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</si>
  <si>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</si>
  <si>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</si>
  <si>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</si>
  <si>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</si>
  <si>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</si>
  <si>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</si>
  <si>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</si>
  <si>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</si>
  <si>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</si>
  <si>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</si>
  <si>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</si>
  <si>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</si>
  <si>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</si>
  <si>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</si>
  <si>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</si>
  <si>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</si>
  <si>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</si>
  <si>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</si>
  <si>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</si>
  <si>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</si>
  <si>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</si>
  <si>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</si>
  <si>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</si>
  <si>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</si>
  <si>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</si>
  <si>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</si>
  <si>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</si>
  <si>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</si>
  <si>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</si>
  <si>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</si>
  <si>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</si>
  <si>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</si>
  <si>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</si>
  <si>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</si>
  <si>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</si>
  <si>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</si>
  <si>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</si>
  <si>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</si>
  <si>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</si>
  <si>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</si>
  <si>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</si>
  <si>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</si>
  <si>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</si>
  <si>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</si>
  <si>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</si>
  <si>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</si>
  <si>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</si>
  <si>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</si>
  <si>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</si>
  <si>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</si>
  <si>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</si>
  <si>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</si>
  <si>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</si>
  <si>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</si>
  <si>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</si>
  <si>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</si>
  <si>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</si>
  <si>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</si>
  <si>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</si>
  <si>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</si>
  <si>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</si>
  <si>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</si>
  <si>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</si>
  <si>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</si>
  <si>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</si>
  <si>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</si>
  <si>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</si>
  <si>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</si>
  <si>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</si>
  <si>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</si>
  <si>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</si>
  <si>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</si>
  <si>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</si>
  <si>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</si>
  <si>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</si>
  <si>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</si>
  <si>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</si>
  <si>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</si>
  <si>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</si>
  <si>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</si>
  <si>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</si>
  <si>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</si>
  <si>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</si>
  <si>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</si>
  <si>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</si>
  <si>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</si>
  <si>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</si>
  <si>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</si>
  <si>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</si>
  <si>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</si>
  <si>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</si>
  <si>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</si>
  <si>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</si>
  <si>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</si>
  <si>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</si>
  <si>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</si>
  <si>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</si>
  <si>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</si>
  <si>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</si>
  <si>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</si>
  <si>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</si>
  <si>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</si>
  <si>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</si>
  <si>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</si>
  <si>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</si>
  <si>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</si>
  <si>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</si>
  <si>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</si>
  <si>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</si>
  <si>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</si>
  <si>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</si>
  <si>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</si>
  <si>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</si>
  <si>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</si>
  <si>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</si>
  <si>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</si>
  <si>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</si>
  <si>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</si>
  <si>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</si>
  <si>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</si>
  <si>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</si>
  <si>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</si>
  <si>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</si>
  <si>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</si>
  <si>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</si>
  <si>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</si>
  <si>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</si>
  <si>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</si>
  <si>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</si>
  <si>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</si>
  <si>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</si>
  <si>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</si>
  <si>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</si>
  <si>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</si>
  <si>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</si>
  <si>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</si>
  <si>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</si>
  <si>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</si>
  <si>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</si>
  <si>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</si>
  <si>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</si>
  <si>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</si>
  <si>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</si>
  <si>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</si>
  <si>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</si>
  <si>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</si>
  <si>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</si>
  <si>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</si>
  <si>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</si>
  <si>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</si>
  <si>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</si>
  <si>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</si>
  <si>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</si>
  <si>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</si>
  <si>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</si>
  <si>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</si>
  <si>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</si>
  <si>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</si>
  <si>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</si>
  <si>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</si>
  <si>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</si>
  <si>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</si>
  <si>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</si>
  <si>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</si>
  <si>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</si>
  <si>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</si>
  <si>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</si>
  <si>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</si>
  <si>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</si>
  <si>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</si>
  <si>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</si>
  <si>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</si>
  <si>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</si>
  <si>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</si>
  <si>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</si>
  <si>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</si>
  <si>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</si>
  <si>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</si>
  <si>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</si>
  <si>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</si>
  <si>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</si>
  <si>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</si>
  <si>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</si>
  <si>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</si>
  <si>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</si>
  <si>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</si>
  <si>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</si>
  <si>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</si>
  <si>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</si>
  <si>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</si>
  <si>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</si>
  <si>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</si>
  <si>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</si>
  <si>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</si>
  <si>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</si>
  <si>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</si>
  <si>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</si>
  <si>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</si>
  <si>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</si>
  <si>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</si>
  <si>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</si>
  <si>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</si>
  <si>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</si>
  <si>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</si>
  <si>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</si>
  <si>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</si>
  <si>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</si>
  <si>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</si>
  <si>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</si>
  <si>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</si>
  <si>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</si>
  <si>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</si>
  <si>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</si>
  <si>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</si>
  <si>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</si>
  <si>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</si>
  <si>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</si>
  <si>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</si>
  <si>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</si>
  <si>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</si>
  <si>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</si>
  <si>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</si>
  <si>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</si>
  <si>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</si>
  <si>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</si>
  <si>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</si>
  <si>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</si>
  <si>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</si>
  <si>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</si>
  <si>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</si>
  <si>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</si>
  <si>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</si>
  <si>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</si>
  <si>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</si>
  <si>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</si>
  <si>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</si>
  <si>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</si>
  <si>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</si>
  <si>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</si>
  <si>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</si>
  <si>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</si>
  <si>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</si>
  <si>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</si>
  <si>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</si>
  <si>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</si>
  <si>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</si>
  <si>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</si>
  <si>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</si>
  <si>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</si>
  <si>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</si>
  <si>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</si>
  <si>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</si>
  <si>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</si>
  <si>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</si>
  <si>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</si>
  <si>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</si>
  <si>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</si>
  <si>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</si>
  <si>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</si>
  <si>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</si>
  <si>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</si>
  <si>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</si>
  <si>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</si>
  <si>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</si>
  <si>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</si>
  <si>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</si>
  <si>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</si>
  <si>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</si>
  <si>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</si>
  <si>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</si>
  <si>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</si>
  <si>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</si>
  <si>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</si>
  <si>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</si>
  <si>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</si>
  <si>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</si>
  <si>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</si>
  <si>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</si>
  <si>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</si>
  <si>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</si>
  <si>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</si>
  <si>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</si>
  <si>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</si>
  <si>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</si>
  <si>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</si>
  <si>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</si>
  <si>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</si>
  <si>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</si>
  <si>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</si>
  <si>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</si>
  <si>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</si>
  <si>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</si>
  <si>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</si>
  <si>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</si>
  <si>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</si>
  <si>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</si>
  <si>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</si>
  <si>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</si>
  <si>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</si>
  <si>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</si>
  <si>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</si>
  <si>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</si>
  <si>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</si>
  <si>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</si>
  <si>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</si>
  <si>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</si>
  <si>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</si>
  <si>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</si>
  <si>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</si>
  <si>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</si>
  <si>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</si>
  <si>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</si>
  <si>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</si>
  <si>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</si>
  <si>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</si>
  <si>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</si>
  <si>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</si>
  <si>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</si>
  <si>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</si>
  <si>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</si>
  <si>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</si>
  <si>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</si>
  <si>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</si>
  <si>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</si>
  <si>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</si>
  <si>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</si>
  <si>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</si>
  <si>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</si>
  <si>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</si>
  <si>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</si>
  <si>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</si>
  <si>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</si>
  <si>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</si>
  <si>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</si>
  <si>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</si>
  <si>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</si>
  <si>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</si>
  <si>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</si>
  <si>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</si>
  <si>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</si>
  <si>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</si>
  <si>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</si>
  <si>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</si>
  <si>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</si>
  <si>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</si>
  <si>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</si>
  <si>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</si>
  <si>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</si>
  <si>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</si>
  <si>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</si>
  <si>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</si>
  <si>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</si>
  <si>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</si>
  <si>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</si>
  <si>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</si>
  <si>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</si>
  <si>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</si>
  <si>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</si>
  <si>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</si>
  <si>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</si>
  <si>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</si>
  <si>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</si>
  <si>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</si>
  <si>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</si>
  <si>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</si>
  <si>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</si>
  <si>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</si>
  <si>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</si>
  <si>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</si>
  <si>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</si>
  <si>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</si>
  <si>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</si>
  <si>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</si>
  <si>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</si>
  <si>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</si>
  <si>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</si>
  <si>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</si>
  <si>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</si>
  <si>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</si>
  <si>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</si>
  <si>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</si>
  <si>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</si>
  <si>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</si>
  <si>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</si>
  <si>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</si>
  <si>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</si>
  <si>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</si>
  <si>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</si>
  <si>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</si>
  <si>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</si>
  <si>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</si>
  <si>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</si>
  <si>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</si>
  <si>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</si>
  <si>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</si>
  <si>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</si>
  <si>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</si>
  <si>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</si>
  <si>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</si>
  <si>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</si>
  <si>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</si>
  <si>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</si>
  <si>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</si>
  <si>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</si>
  <si>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</si>
  <si>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</si>
  <si>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</si>
  <si>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</si>
  <si>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</si>
  <si>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</si>
  <si>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</si>
  <si>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</si>
  <si>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</si>
  <si>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</si>
  <si>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</si>
  <si>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</si>
  <si>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</si>
  <si>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</si>
  <si>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</si>
  <si>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</si>
  <si>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</si>
  <si>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</si>
  <si>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</si>
  <si>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</si>
  <si>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</si>
  <si>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</si>
  <si>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</si>
  <si>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</si>
  <si>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</si>
  <si>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</si>
  <si>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</si>
  <si>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</si>
  <si>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</si>
  <si>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</si>
  <si>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</si>
  <si>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</si>
  <si>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</si>
  <si>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</si>
  <si>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</si>
  <si>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</si>
  <si>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</si>
  <si>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</si>
  <si>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</si>
  <si>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</si>
  <si>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</si>
  <si>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</si>
  <si>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</si>
  <si>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</si>
  <si>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</si>
  <si>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</si>
  <si>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</si>
  <si>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</si>
  <si>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</si>
  <si>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</si>
  <si>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</si>
  <si>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</si>
  <si>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</si>
  <si>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</si>
  <si>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</si>
  <si>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</si>
  <si>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</si>
  <si>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</si>
  <si>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</si>
  <si>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</si>
  <si>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</si>
  <si>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</si>
  <si>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</si>
  <si>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</si>
  <si>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</si>
  <si>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</si>
  <si>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</si>
  <si>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</si>
  <si>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</si>
  <si>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</si>
  <si>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</si>
  <si>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</si>
  <si>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</si>
  <si>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</si>
  <si>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</si>
  <si>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</si>
  <si>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</si>
  <si>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</si>
  <si>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</si>
  <si>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</si>
  <si>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</si>
  <si>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</si>
  <si>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</si>
  <si>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</si>
  <si>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</si>
  <si>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</si>
  <si>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</si>
  <si>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</si>
  <si>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</si>
  <si>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</si>
  <si>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</si>
  <si>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</si>
  <si>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</si>
  <si>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</si>
  <si>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</si>
  <si>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</si>
  <si>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</si>
  <si>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</si>
  <si>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</si>
  <si>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</si>
  <si>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</si>
  <si>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</si>
  <si>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</si>
  <si>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</si>
  <si>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</si>
  <si>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</si>
  <si>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</si>
  <si>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</si>
  <si>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</si>
  <si>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</si>
  <si>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</si>
  <si>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</si>
  <si>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</si>
  <si>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</si>
  <si>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</si>
  <si>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</si>
  <si>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</si>
  <si>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</si>
  <si>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</si>
  <si>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</si>
  <si>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</si>
  <si>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</si>
  <si>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</si>
  <si>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</si>
  <si>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</si>
  <si>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</si>
  <si>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</si>
  <si>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</si>
  <si>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</si>
  <si>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</si>
  <si>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</si>
  <si>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</si>
  <si>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</si>
  <si>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</si>
  <si>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</si>
  <si>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</si>
  <si>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</si>
  <si>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</si>
  <si>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</si>
  <si>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</si>
  <si>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</si>
  <si>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</si>
  <si>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</si>
  <si>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</si>
  <si>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</si>
  <si>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</si>
  <si>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</si>
  <si>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</si>
  <si>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</si>
  <si>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</si>
  <si>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</si>
  <si>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</si>
  <si>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</si>
  <si>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</si>
  <si>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</si>
  <si>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</si>
  <si>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</si>
  <si>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</si>
  <si>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</si>
  <si>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</si>
  <si>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</si>
  <si>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</si>
  <si>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</si>
  <si>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</si>
  <si>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</si>
  <si>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</si>
  <si>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</si>
  <si>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</si>
  <si>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</si>
  <si>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</si>
  <si>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</si>
  <si>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</si>
  <si>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</si>
  <si>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</si>
  <si>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</si>
  <si>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</si>
  <si>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</si>
  <si>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</si>
  <si>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</si>
  <si>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</si>
  <si>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</si>
  <si>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</si>
  <si>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</si>
  <si>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</si>
  <si>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</si>
  <si>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</si>
  <si>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</si>
  <si>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</si>
  <si>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</si>
  <si>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</si>
  <si>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</si>
  <si>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</si>
  <si>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</si>
  <si>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</si>
  <si>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</si>
  <si>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</si>
  <si>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</si>
  <si>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</si>
  <si>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</si>
  <si>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</si>
  <si>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</si>
  <si>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</si>
  <si>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</si>
  <si>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</si>
  <si>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</si>
  <si>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</si>
  <si>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</si>
  <si>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</si>
  <si>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</si>
  <si>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</si>
  <si>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</si>
  <si>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</si>
  <si>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</si>
  <si>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</si>
  <si>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</si>
  <si>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</si>
  <si>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</si>
  <si>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</si>
  <si>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</si>
  <si>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</si>
  <si>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</si>
  <si>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</si>
  <si>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</si>
  <si>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</si>
  <si>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</si>
  <si>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</si>
  <si>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</si>
  <si>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</si>
  <si>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</si>
  <si>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</si>
  <si>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</si>
  <si>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</si>
  <si>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</si>
  <si>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</si>
  <si>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</si>
  <si>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</si>
  <si>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</si>
  <si>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</si>
  <si>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</si>
  <si>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</si>
  <si>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</si>
  <si>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</si>
  <si>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</si>
  <si>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</si>
  <si>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</si>
  <si>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</si>
  <si>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</si>
  <si>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</si>
  <si>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</si>
  <si>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</si>
  <si>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</si>
  <si>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</si>
  <si>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</si>
  <si>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</si>
  <si>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</si>
  <si>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</si>
  <si>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</si>
  <si>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</si>
  <si>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</si>
  <si>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</si>
  <si>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</si>
  <si>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</si>
  <si>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</si>
  <si>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</si>
  <si>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</si>
  <si>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</si>
  <si>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</si>
  <si>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</si>
  <si>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</si>
  <si>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</si>
  <si>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</si>
  <si>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</si>
  <si>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</si>
  <si>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</si>
  <si>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</si>
  <si>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</si>
  <si>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</si>
  <si>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</si>
  <si>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</si>
  <si>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</si>
  <si>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</si>
  <si>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</si>
  <si>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</si>
  <si>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</si>
  <si>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</si>
  <si>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</si>
  <si>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</si>
  <si>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</si>
  <si>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</si>
  <si>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</si>
  <si>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</si>
  <si>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</si>
  <si>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</si>
  <si>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</si>
  <si>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</si>
  <si>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</si>
  <si>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</si>
  <si>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</si>
  <si>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</si>
  <si>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</si>
  <si>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</si>
  <si>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</si>
  <si>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</si>
  <si>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</si>
  <si>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</si>
  <si>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</si>
  <si>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</si>
  <si>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</si>
  <si>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</si>
  <si>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</si>
  <si>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</si>
  <si>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</si>
  <si>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</si>
  <si>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</si>
  <si>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</si>
  <si>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</si>
  <si>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</si>
  <si>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</si>
  <si>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</si>
  <si>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</si>
  <si>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</si>
  <si>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</si>
  <si>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</si>
  <si>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</si>
  <si>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</si>
  <si>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</si>
  <si>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</si>
  <si>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</si>
  <si>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</si>
  <si>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</si>
  <si>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</si>
  <si>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</si>
  <si>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</si>
  <si>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</si>
  <si>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</si>
  <si>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</si>
  <si>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</si>
  <si>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</si>
  <si>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</si>
  <si>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</si>
  <si>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</si>
  <si>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</si>
  <si>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</si>
  <si>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</si>
  <si>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</si>
  <si>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</si>
  <si>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</si>
  <si>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</si>
  <si>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</si>
  <si>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</si>
  <si>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</si>
  <si>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</si>
  <si>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</si>
  <si>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</si>
  <si>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</si>
  <si>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</si>
  <si>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</si>
  <si>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</si>
  <si>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</si>
  <si>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</si>
  <si>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</si>
  <si>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</si>
  <si>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</si>
  <si>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</si>
  <si>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</si>
  <si>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</si>
  <si>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</si>
  <si>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</si>
  <si>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</si>
  <si>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</si>
  <si>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</si>
  <si>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</si>
  <si>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</si>
  <si>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</si>
  <si>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</si>
  <si>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</si>
  <si>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</si>
  <si>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</si>
  <si>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</si>
  <si>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</si>
  <si>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</si>
  <si>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</si>
  <si>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</si>
  <si>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</si>
  <si>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</si>
  <si>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</si>
  <si>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</si>
  <si>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</si>
  <si>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</si>
  <si>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</si>
  <si>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</si>
  <si>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</si>
  <si>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</si>
  <si>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</si>
  <si>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</si>
  <si>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</si>
  <si>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</si>
  <si>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</si>
  <si>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</si>
  <si>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</si>
  <si>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</si>
  <si>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</si>
  <si>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</si>
  <si>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</si>
  <si>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</si>
  <si>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</si>
  <si>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</si>
  <si>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</si>
  <si>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</si>
  <si>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</si>
  <si>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</si>
  <si>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</si>
  <si>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</si>
  <si>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</si>
  <si>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</si>
  <si>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</si>
  <si>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</si>
  <si>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</si>
  <si>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</si>
  <si>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</si>
  <si>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</si>
  <si>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</si>
  <si>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</si>
  <si>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</si>
  <si>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</si>
  <si>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</si>
  <si>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</si>
  <si>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</si>
  <si>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</si>
  <si>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</si>
  <si>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</si>
  <si>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</si>
  <si>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</si>
  <si>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</si>
  <si>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</si>
  <si>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</si>
  <si>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</si>
  <si>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</si>
  <si>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</si>
  <si>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</si>
  <si>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</si>
  <si>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</si>
  <si>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</si>
  <si>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</si>
  <si>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</si>
  <si>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</si>
  <si>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</si>
  <si>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</si>
  <si>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</si>
  <si>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</si>
  <si>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</si>
  <si>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</si>
  <si>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</si>
  <si>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</si>
  <si>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</si>
  <si>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</si>
  <si>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</si>
  <si>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</si>
  <si>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</si>
  <si>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</si>
  <si>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</si>
  <si>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</si>
  <si>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</si>
  <si>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</si>
  <si>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</si>
  <si>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</si>
  <si>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</si>
  <si>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</si>
  <si>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</si>
  <si>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</si>
  <si>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</si>
  <si>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</si>
  <si>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</si>
  <si>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</si>
  <si>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</si>
  <si>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</si>
  <si>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</si>
  <si>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</si>
  <si>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</si>
  <si>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</si>
  <si>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</si>
  <si>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</si>
  <si>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</si>
  <si>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</si>
  <si>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</si>
  <si>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</si>
  <si>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</si>
  <si>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</si>
  <si>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</si>
  <si>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</si>
  <si>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</si>
  <si>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</si>
  <si>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</si>
  <si>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</si>
  <si>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</si>
  <si>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</si>
  <si>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</si>
  <si>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</si>
  <si>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</si>
  <si>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</si>
  <si>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</si>
  <si>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</si>
  <si>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</si>
  <si>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</si>
  <si>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</si>
  <si>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</si>
  <si>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</si>
  <si>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</si>
  <si>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</si>
  <si>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</si>
  <si>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</si>
  <si>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</si>
  <si>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</si>
  <si>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</si>
  <si>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</si>
  <si>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</si>
  <si>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</si>
  <si>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</si>
  <si>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</si>
  <si>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</si>
  <si>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</si>
  <si>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</si>
  <si>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</si>
  <si>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</si>
  <si>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</si>
  <si>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</si>
  <si>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</si>
  <si>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</si>
  <si>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</si>
  <si>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</si>
  <si>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</si>
  <si>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</si>
  <si>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</si>
  <si>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</si>
  <si>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</si>
  <si>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</si>
  <si>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</si>
  <si>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</si>
  <si>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</si>
  <si>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</si>
  <si>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</si>
  <si>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</si>
  <si>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</si>
  <si>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</si>
  <si>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</si>
  <si>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</si>
  <si>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</si>
  <si>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</si>
  <si>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</si>
  <si>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</si>
  <si>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</si>
  <si>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</si>
  <si>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</si>
  <si>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</si>
  <si>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</si>
  <si>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</si>
  <si>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</si>
  <si>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</si>
  <si>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</si>
  <si>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</si>
  <si>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</si>
  <si>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</si>
  <si>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</si>
  <si>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</si>
  <si>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</si>
  <si>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</si>
  <si>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</si>
  <si>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</si>
  <si>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</si>
  <si>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</si>
  <si>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</si>
  <si>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</si>
  <si>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</si>
  <si>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</si>
  <si>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</si>
  <si>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</si>
  <si>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</si>
  <si>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</si>
  <si>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</si>
  <si>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</si>
  <si>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</si>
  <si>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</si>
  <si>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</si>
  <si>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</si>
  <si>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</si>
  <si>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</si>
  <si>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</si>
  <si>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</si>
  <si>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</si>
  <si>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</si>
  <si>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</si>
  <si>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</si>
  <si>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</si>
  <si>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</si>
  <si>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</si>
  <si>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</si>
  <si>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</si>
  <si>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</si>
  <si>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</si>
  <si>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</si>
  <si>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</si>
  <si>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</si>
  <si>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</si>
  <si>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</si>
  <si>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</si>
  <si>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</si>
  <si>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</si>
  <si>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</si>
  <si>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</si>
  <si>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</si>
  <si>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</si>
  <si>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</si>
  <si>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</si>
  <si>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</si>
  <si>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</si>
  <si>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</si>
  <si>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</si>
  <si>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</si>
  <si>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</si>
  <si>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</si>
  <si>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</si>
  <si>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</si>
  <si>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</si>
  <si>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</si>
  <si>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</si>
  <si>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</si>
  <si>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</si>
  <si>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</si>
  <si>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</si>
  <si>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</si>
  <si>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</si>
  <si>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</si>
  <si>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</si>
  <si>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</si>
  <si>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</si>
  <si>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</si>
  <si>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</si>
  <si>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</si>
  <si>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</si>
  <si>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</si>
  <si>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</si>
  <si>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</si>
  <si>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</si>
  <si>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</si>
  <si>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</si>
  <si>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</si>
  <si>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</si>
  <si>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</si>
  <si>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</si>
  <si>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</si>
  <si>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</si>
  <si>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</si>
  <si>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</si>
  <si>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</si>
  <si>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</si>
  <si>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</si>
  <si>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</si>
  <si>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</si>
  <si>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</si>
  <si>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</si>
  <si>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</si>
  <si>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</si>
  <si>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</si>
  <si>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</si>
  <si>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</si>
  <si>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</si>
  <si>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</si>
  <si>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</si>
  <si>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</si>
  <si>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</si>
  <si>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</si>
  <si>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</si>
  <si>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</si>
  <si>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</si>
  <si>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</si>
  <si>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</si>
  <si>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</si>
  <si>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</si>
  <si>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</si>
  <si>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</si>
  <si>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</si>
  <si>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</si>
  <si>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</si>
  <si>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</si>
  <si>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</si>
  <si>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</si>
  <si>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</si>
  <si>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</si>
  <si>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</si>
  <si>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</si>
  <si>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</si>
  <si>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</si>
  <si>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</si>
  <si>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</si>
  <si>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</si>
  <si>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</si>
  <si>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</si>
  <si>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</si>
  <si>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</si>
  <si>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</si>
  <si>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</si>
  <si>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</si>
  <si>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</si>
  <si>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</si>
  <si>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</si>
  <si>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</si>
  <si>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</si>
  <si>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</si>
  <si>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</si>
  <si>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</si>
  <si>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</si>
  <si>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</si>
  <si>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</si>
  <si>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</si>
  <si>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</si>
  <si>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</si>
  <si>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</si>
  <si>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</si>
  <si>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</si>
  <si>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</si>
  <si>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</si>
  <si>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</si>
  <si>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</si>
  <si>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</si>
  <si>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</si>
  <si>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</si>
  <si>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</si>
  <si>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</si>
  <si>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</si>
  <si>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</si>
  <si>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</si>
  <si>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</si>
  <si>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</si>
  <si>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</si>
  <si>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</si>
  <si>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</si>
  <si>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</si>
  <si>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</si>
  <si>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</si>
  <si>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</si>
  <si>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</si>
  <si>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</si>
  <si>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</si>
  <si>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</si>
  <si>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</si>
  <si>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</si>
  <si>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</si>
  <si>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</si>
  <si>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</si>
  <si>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</si>
  <si>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</si>
  <si>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</si>
  <si>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</si>
  <si>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</si>
  <si>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</si>
  <si>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</si>
  <si>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</si>
  <si>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</si>
  <si>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</si>
  <si>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</si>
  <si>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</si>
  <si>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</si>
  <si>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</si>
  <si>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</si>
  <si>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</si>
  <si>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</si>
  <si>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</si>
  <si>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</si>
  <si>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</si>
  <si>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</si>
  <si>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</si>
  <si>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</si>
  <si>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</si>
  <si>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</si>
  <si>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</si>
  <si>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</si>
  <si>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</si>
  <si>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</si>
  <si>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</si>
  <si>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</si>
  <si>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</si>
  <si>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</si>
  <si>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</si>
  <si>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</si>
  <si>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</si>
  <si>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</si>
  <si>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</si>
  <si>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</si>
  <si>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</si>
  <si>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</si>
  <si>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</si>
  <si>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</si>
  <si>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</si>
  <si>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</si>
  <si>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</si>
  <si>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</si>
  <si>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</si>
  <si>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</si>
  <si>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</si>
  <si>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</si>
  <si>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</si>
  <si>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</si>
  <si>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</si>
  <si>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</si>
  <si>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</si>
  <si>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</si>
  <si>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</si>
  <si>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</si>
  <si>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</si>
  <si>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</si>
  <si>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</si>
  <si>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</si>
  <si>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</si>
  <si>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</si>
  <si>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</si>
  <si>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</si>
  <si>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</si>
  <si>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</si>
  <si>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</si>
  <si>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</si>
  <si>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</si>
  <si>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</si>
  <si>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</si>
  <si>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</si>
  <si>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</si>
  <si>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</si>
  <si>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</si>
  <si>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</si>
  <si>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</si>
  <si>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</si>
  <si>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</si>
  <si>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</si>
  <si>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</si>
  <si>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</si>
  <si>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</si>
  <si>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</si>
  <si>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</si>
  <si>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</si>
  <si>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</si>
  <si>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</si>
  <si>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</si>
  <si>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</si>
  <si>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</si>
  <si>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</si>
  <si>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</si>
  <si>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</si>
  <si>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</si>
  <si>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</si>
  <si>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</si>
  <si>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</si>
  <si>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</si>
  <si>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</si>
  <si>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</si>
  <si>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</si>
  <si>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</si>
  <si>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</si>
  <si>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</si>
  <si>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</si>
  <si>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</si>
  <si>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</si>
  <si>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</si>
  <si>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</si>
  <si>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</si>
  <si>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</si>
  <si>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</si>
  <si>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</si>
  <si>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</si>
  <si>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</si>
  <si>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</si>
  <si>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</si>
  <si>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</si>
  <si>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</si>
  <si>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</si>
  <si>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</si>
  <si>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</si>
  <si>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</si>
  <si>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</si>
  <si>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</si>
  <si>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</si>
  <si>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</si>
  <si>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</si>
  <si>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</si>
  <si>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</si>
  <si>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</si>
  <si>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</si>
  <si>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</si>
  <si>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</si>
  <si>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</si>
  <si>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</si>
  <si>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</si>
  <si>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</si>
  <si>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</si>
  <si>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</si>
  <si>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</si>
  <si>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</si>
  <si>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</si>
  <si>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</si>
  <si>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</si>
  <si>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</si>
  <si>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</si>
  <si>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</si>
  <si>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</si>
  <si>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</si>
  <si>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</si>
  <si>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</si>
  <si>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</si>
  <si>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</si>
  <si>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</si>
  <si>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</si>
  <si>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</si>
  <si>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</si>
  <si>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</si>
  <si>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</si>
  <si>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</si>
  <si>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</si>
  <si>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</si>
  <si>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</si>
  <si>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</si>
  <si>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</si>
  <si>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</si>
  <si>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</si>
  <si>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</si>
  <si>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</si>
  <si>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</si>
  <si>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</si>
  <si>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</si>
  <si>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</si>
  <si>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</si>
  <si>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</si>
  <si>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</si>
  <si>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</si>
  <si>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</si>
  <si>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</si>
  <si>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</si>
  <si>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</si>
  <si>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</si>
  <si>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</si>
  <si>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</si>
  <si>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</si>
  <si>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</si>
  <si>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</si>
  <si>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</si>
  <si>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</si>
  <si>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</si>
  <si>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</si>
  <si>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</si>
  <si>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</si>
  <si>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</si>
  <si>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</si>
  <si>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</si>
  <si>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</si>
  <si>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</si>
  <si>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</si>
  <si>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</si>
  <si>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</si>
  <si>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</si>
  <si>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</si>
  <si>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</si>
  <si>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</si>
  <si>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</si>
  <si>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</si>
  <si>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</si>
  <si>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</si>
  <si>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</si>
  <si>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</si>
  <si>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</si>
  <si>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</si>
  <si>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</si>
  <si>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</si>
  <si>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</si>
  <si>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</si>
  <si>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</si>
  <si>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</si>
  <si>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</si>
  <si>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</si>
  <si>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</si>
  <si>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</si>
  <si>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</si>
  <si>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</si>
  <si>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</si>
  <si>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</si>
  <si>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</si>
  <si>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</si>
  <si>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</si>
  <si>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</si>
  <si>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</si>
  <si>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</si>
  <si>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</si>
  <si>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</si>
  <si>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</si>
  <si>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</si>
  <si>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</si>
  <si>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</si>
  <si>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</si>
  <si>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</si>
  <si>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</si>
  <si>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</si>
  <si>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</si>
  <si>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</si>
  <si>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</si>
  <si>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</si>
  <si>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</si>
  <si>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</si>
  <si>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</si>
  <si>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</si>
  <si>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</si>
  <si>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</si>
  <si>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</si>
  <si>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</si>
  <si>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</si>
  <si>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</si>
  <si>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</si>
  <si>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</si>
  <si>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</si>
  <si>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</si>
  <si>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</si>
  <si>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</si>
  <si>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</si>
  <si>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</si>
  <si>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</si>
  <si>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</si>
  <si>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</si>
  <si>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</si>
  <si>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</si>
  <si>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</si>
  <si>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</si>
  <si>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</si>
  <si>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</si>
  <si>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</si>
  <si>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</si>
  <si>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</si>
  <si>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</si>
  <si>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</si>
  <si>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</si>
  <si>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</si>
  <si>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</si>
  <si>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</si>
  <si>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</si>
  <si>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</si>
  <si>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</si>
  <si>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</si>
  <si>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</si>
  <si>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</si>
  <si>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</si>
  <si>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</si>
  <si>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</si>
  <si>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</si>
  <si>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</si>
  <si>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</si>
  <si>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</si>
  <si>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</si>
  <si>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</si>
  <si>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</si>
  <si>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</si>
  <si>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</si>
  <si>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</si>
  <si>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</si>
  <si>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</si>
  <si>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</si>
  <si>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</si>
  <si>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</si>
  <si>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</si>
  <si>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</si>
  <si>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</si>
  <si>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</si>
  <si>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</si>
  <si>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</si>
  <si>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</si>
  <si>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</si>
  <si>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</si>
  <si>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</si>
  <si>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</si>
  <si>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</si>
  <si>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</si>
  <si>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</si>
  <si>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</si>
  <si>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</si>
  <si>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</si>
  <si>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</si>
  <si>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</si>
  <si>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</si>
  <si>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</si>
  <si>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</si>
  <si>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</si>
  <si>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</si>
  <si>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</si>
  <si>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</si>
  <si>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</si>
  <si>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</si>
  <si>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</si>
  <si>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</si>
  <si>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</si>
  <si>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</si>
  <si>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</si>
  <si>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</si>
  <si>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</si>
  <si>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</si>
  <si>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</si>
  <si>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</si>
  <si>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</si>
  <si>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</si>
  <si>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</si>
  <si>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</si>
  <si>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</si>
  <si>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</si>
  <si>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</si>
  <si>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</si>
  <si>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</si>
  <si>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</si>
  <si>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</si>
  <si>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</si>
  <si>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</si>
  <si>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</si>
  <si>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</si>
  <si>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</si>
  <si>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</si>
  <si>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</si>
  <si>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</si>
  <si>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</si>
  <si>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</si>
  <si>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</si>
  <si>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</si>
  <si>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</si>
  <si>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</si>
  <si>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</si>
  <si>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</si>
  <si>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</si>
  <si>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</si>
  <si>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</si>
  <si>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</si>
  <si>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</si>
  <si>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</si>
  <si>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</si>
  <si>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</si>
  <si>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</si>
  <si>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</si>
  <si>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</si>
  <si>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</si>
  <si>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</si>
  <si>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</si>
  <si>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</si>
  <si>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</si>
  <si>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</si>
  <si>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</si>
  <si>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</si>
  <si>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</si>
  <si>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</si>
  <si>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</si>
  <si>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</si>
  <si>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</si>
  <si>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</si>
  <si>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</si>
  <si>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</si>
  <si>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</si>
  <si>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</si>
  <si>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</si>
  <si>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</si>
  <si>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</si>
  <si>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</si>
  <si>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</si>
  <si>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</si>
  <si>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</si>
  <si>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</si>
  <si>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</si>
  <si>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</si>
  <si>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</si>
  <si>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</si>
  <si>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</si>
  <si>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</si>
  <si>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</si>
  <si>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</si>
  <si>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</si>
  <si>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</si>
  <si>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</si>
  <si>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</si>
  <si>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</si>
  <si>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</si>
  <si>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</si>
  <si>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</si>
  <si>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</si>
  <si>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</si>
  <si>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</si>
  <si>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</si>
  <si>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</si>
  <si>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</si>
  <si>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</si>
  <si>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</si>
  <si>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</si>
  <si>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</si>
  <si>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</si>
  <si>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</si>
  <si>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</si>
  <si>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</si>
  <si>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</si>
  <si>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</si>
  <si>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</si>
  <si>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</si>
  <si>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</si>
  <si>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</si>
  <si>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</si>
  <si>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</si>
  <si>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</si>
  <si>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</si>
  <si>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</si>
  <si>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</si>
  <si>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</si>
  <si>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</si>
  <si>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</si>
  <si>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</si>
  <si>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</si>
  <si>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</si>
  <si>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</si>
  <si>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</si>
  <si>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</si>
  <si>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</si>
  <si>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</si>
  <si>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</si>
  <si>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</si>
  <si>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</si>
  <si>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</si>
  <si>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</si>
  <si>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</si>
  <si>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</si>
  <si>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</si>
  <si>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</si>
  <si>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</si>
  <si>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</si>
  <si>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</si>
  <si>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</si>
  <si>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</si>
  <si>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</si>
  <si>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</si>
  <si>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</si>
  <si>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</si>
  <si>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</si>
  <si>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</si>
  <si>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</si>
  <si>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</si>
  <si>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</si>
  <si>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</si>
  <si>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</si>
  <si>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</si>
  <si>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</si>
  <si>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</si>
  <si>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</si>
  <si>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</si>
  <si>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</si>
  <si>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</si>
  <si>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</si>
  <si>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</si>
  <si>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</si>
  <si>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</si>
  <si>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</si>
  <si>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</si>
  <si>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</si>
  <si>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</si>
  <si>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</si>
  <si>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</si>
  <si>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</si>
  <si>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</si>
  <si>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</si>
  <si>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</si>
  <si>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</si>
  <si>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</si>
  <si>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</si>
  <si>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</si>
  <si>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</si>
  <si>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</si>
  <si>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</si>
  <si>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</si>
  <si>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</si>
  <si>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</si>
  <si>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</si>
  <si>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</si>
  <si>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</si>
  <si>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</si>
  <si>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</si>
  <si>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</si>
  <si>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</si>
  <si>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</si>
  <si>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</si>
  <si>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</si>
  <si>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</si>
  <si>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</si>
  <si>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</si>
  <si>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</si>
  <si>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</si>
  <si>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</si>
  <si>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</si>
  <si>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</si>
  <si>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</si>
  <si>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</si>
  <si>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</si>
  <si>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</si>
  <si>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</si>
  <si>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</si>
  <si>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</si>
  <si>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</si>
  <si>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</si>
  <si>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</si>
  <si>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</si>
  <si>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</si>
  <si>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</si>
  <si>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</si>
  <si>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</si>
  <si>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</si>
  <si>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</si>
  <si>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</si>
  <si>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</si>
  <si>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</si>
  <si>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</si>
  <si>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</si>
  <si>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</si>
  <si>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</si>
  <si>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</si>
  <si>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</si>
  <si>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</si>
  <si>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</si>
  <si>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</si>
  <si>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</si>
  <si>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</si>
  <si>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</si>
  <si>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</si>
  <si>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</si>
  <si>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</si>
  <si>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</si>
  <si>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</si>
  <si>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</si>
  <si>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</si>
  <si>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</si>
  <si>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</si>
  <si>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</si>
  <si>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</si>
  <si>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</si>
  <si>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</si>
  <si>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</si>
  <si>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</si>
  <si>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</si>
  <si>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</si>
  <si>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</si>
  <si>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</si>
  <si>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</si>
  <si>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</si>
  <si>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</si>
  <si>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</si>
  <si>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</si>
  <si>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</si>
  <si>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</si>
  <si>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</si>
  <si>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</si>
  <si>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</si>
  <si>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</si>
  <si>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</si>
  <si>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</si>
  <si>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</si>
  <si>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</si>
  <si>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</si>
  <si>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</si>
  <si>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</si>
  <si>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</si>
  <si>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</si>
  <si>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</si>
  <si>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</si>
  <si>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</si>
  <si>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</si>
  <si>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</si>
  <si>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</si>
  <si>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</si>
  <si>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</si>
  <si>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</si>
  <si>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</si>
  <si>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</si>
  <si>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</si>
  <si>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</si>
  <si>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</si>
  <si>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</si>
  <si>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</si>
  <si>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</si>
  <si>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</si>
  <si>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</si>
  <si>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</si>
  <si>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</si>
  <si>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</si>
  <si>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</si>
  <si>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</si>
  <si>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</si>
  <si>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</si>
  <si>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</si>
  <si>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</si>
  <si>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</si>
  <si>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</si>
  <si>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</si>
  <si>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</si>
  <si>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</si>
  <si>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</si>
  <si>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</si>
  <si>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</si>
  <si>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</si>
  <si>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</si>
  <si>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</si>
  <si>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</si>
  <si>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</si>
  <si>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</si>
  <si>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</si>
  <si>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</si>
  <si>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</si>
  <si>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</si>
  <si>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</si>
  <si>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</si>
  <si>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</si>
  <si>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</si>
  <si>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</si>
  <si>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</si>
  <si>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</si>
  <si>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</si>
  <si>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</si>
  <si>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</si>
  <si>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</si>
  <si>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</si>
  <si>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</si>
  <si>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</si>
  <si>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</si>
  <si>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</si>
  <si>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</si>
  <si>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</si>
  <si>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</si>
  <si>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</si>
  <si>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</si>
  <si>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</si>
  <si>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</si>
  <si>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</si>
  <si>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</si>
  <si>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</si>
  <si>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</si>
  <si>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</si>
  <si>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</si>
  <si>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</si>
  <si>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</si>
  <si>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</si>
  <si>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</si>
  <si>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</si>
  <si>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</si>
  <si>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</si>
  <si>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</si>
  <si>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</si>
  <si>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</si>
  <si>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</si>
  <si>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</si>
  <si>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</si>
  <si>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</si>
  <si>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</si>
  <si>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</si>
  <si>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</si>
  <si>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</si>
  <si>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</si>
  <si>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</si>
  <si>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</si>
  <si>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</si>
  <si>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</si>
  <si>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</si>
  <si>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</si>
  <si>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</si>
  <si>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</si>
  <si>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</si>
  <si>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</si>
  <si>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</si>
  <si>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</si>
  <si>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</si>
  <si>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</si>
  <si>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</si>
  <si>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</si>
  <si>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</si>
  <si>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</si>
  <si>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</si>
  <si>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</si>
  <si>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</si>
  <si>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</si>
  <si>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</si>
  <si>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</si>
  <si>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</si>
  <si>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</si>
  <si>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</si>
  <si>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</si>
  <si>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</si>
  <si>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</si>
  <si>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</si>
  <si>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</si>
  <si>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</si>
  <si>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</si>
  <si>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</si>
  <si>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</si>
  <si>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</si>
  <si>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</si>
  <si>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</si>
  <si>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</si>
  <si>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</si>
  <si>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</si>
  <si>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</si>
  <si>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</si>
  <si>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</si>
  <si>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</si>
  <si>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</si>
  <si>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</si>
  <si>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</si>
  <si>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</si>
  <si>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</si>
  <si>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</si>
  <si>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</si>
  <si>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</si>
  <si>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</si>
  <si>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</si>
  <si>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</si>
  <si>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</si>
  <si>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</si>
  <si>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</si>
  <si>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</si>
  <si>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</si>
  <si>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</si>
  <si>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</si>
  <si>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</si>
  <si>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</si>
  <si>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</si>
  <si>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</si>
  <si>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</si>
  <si>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</si>
  <si>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</si>
  <si>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</si>
  <si>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</si>
  <si>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</si>
  <si>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</si>
  <si>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</si>
  <si>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</si>
  <si>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</si>
  <si>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</si>
  <si>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</si>
  <si>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</si>
  <si>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</si>
  <si>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</si>
  <si>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</si>
  <si>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</si>
  <si>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</si>
  <si>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</si>
  <si>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</si>
  <si>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</si>
  <si>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</si>
  <si>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</si>
  <si>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</si>
  <si>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</si>
  <si>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</si>
  <si>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</si>
  <si>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</si>
  <si>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</si>
  <si>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</si>
  <si>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</si>
  <si>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</si>
  <si>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</si>
  <si>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</si>
  <si>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</si>
  <si>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</si>
  <si>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</si>
  <si>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</si>
  <si>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</si>
  <si>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</si>
  <si>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</si>
  <si>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</si>
  <si>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</si>
  <si>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</si>
  <si>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</si>
  <si>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</si>
  <si>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</si>
  <si>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</si>
  <si>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</si>
  <si>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</si>
  <si>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</si>
  <si>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</si>
  <si>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</si>
  <si>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</si>
  <si>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</si>
  <si>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</si>
  <si>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</si>
  <si>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</si>
  <si>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</si>
  <si>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</si>
  <si>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</si>
  <si>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</si>
  <si>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</si>
  <si>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</si>
  <si>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</si>
  <si>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</si>
  <si>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</si>
  <si>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</si>
  <si>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</si>
  <si>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</si>
  <si>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</si>
  <si>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</si>
  <si>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</si>
  <si>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</si>
  <si>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</si>
  <si>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</si>
  <si>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</si>
  <si>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</si>
  <si>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</si>
  <si>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</si>
  <si>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</si>
  <si>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</si>
  <si>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</si>
  <si>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</si>
  <si>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</si>
  <si>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</si>
  <si>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</si>
  <si>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</si>
  <si>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</si>
  <si>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</si>
  <si>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</si>
  <si>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</si>
  <si>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</si>
  <si>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</si>
  <si>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</si>
  <si>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</si>
  <si>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</si>
  <si>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</si>
  <si>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</si>
  <si>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</si>
  <si>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</si>
  <si>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</si>
  <si>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</si>
  <si>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</si>
  <si>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</si>
  <si>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</si>
  <si>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</si>
  <si>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</si>
  <si>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</si>
  <si>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</si>
  <si>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</si>
  <si>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</si>
  <si>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</si>
  <si>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</si>
  <si>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</si>
  <si>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</si>
  <si>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</si>
  <si>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</si>
  <si>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</si>
  <si>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</si>
  <si>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</si>
  <si>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</si>
  <si>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</si>
  <si>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</si>
  <si>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</si>
  <si>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</si>
  <si>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</si>
  <si>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</si>
  <si>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</si>
  <si>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</si>
  <si>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</si>
  <si>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</si>
  <si>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</si>
  <si>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</si>
  <si>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</si>
  <si>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</si>
  <si>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</si>
  <si>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</si>
  <si>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</si>
  <si>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</si>
  <si>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</si>
  <si>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</si>
  <si>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</si>
  <si>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</si>
  <si>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</si>
  <si>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</si>
  <si>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</si>
  <si>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</si>
  <si>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</si>
  <si>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</si>
  <si>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</si>
  <si>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</si>
  <si>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</si>
  <si>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</si>
  <si>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</si>
  <si>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</si>
  <si>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</si>
  <si>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</si>
  <si>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</si>
  <si>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</si>
  <si>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</si>
  <si>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</si>
  <si>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</si>
  <si>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REINICIO FALLIDO POR LECTOR</t>
  </si>
  <si>
    <t>3335924365 </t>
  </si>
  <si>
    <t>3335924678 </t>
  </si>
  <si>
    <t>2 Gavetas Vacías + 1 Fallando</t>
  </si>
  <si>
    <t>3335924931 </t>
  </si>
  <si>
    <t>3335925349 </t>
  </si>
  <si>
    <t>3335925503 </t>
  </si>
  <si>
    <t>Closed</t>
  </si>
  <si>
    <t>LECTOR</t>
  </si>
  <si>
    <t>SIN ACTIVIDAD DE RETIRO</t>
  </si>
  <si>
    <t>GAVETAS PROBLEMAS</t>
  </si>
  <si>
    <t>ATM Base Naval Las Caletas</t>
  </si>
  <si>
    <t>DRBR348</t>
  </si>
  <si>
    <t>REINICIO FALLIDO</t>
  </si>
  <si>
    <t xml:space="preserve">Gonzalez Ceballos, Dionisio </t>
  </si>
  <si>
    <t>Maria Pichardo, Glaufo Rafael</t>
  </si>
  <si>
    <t>20 Junio de 2021</t>
  </si>
  <si>
    <t>3335925901</t>
  </si>
  <si>
    <t>3335925900</t>
  </si>
  <si>
    <t>3335925898</t>
  </si>
  <si>
    <t>3335925897</t>
  </si>
  <si>
    <t>Acevedo Dominguez, Victor Leonardo</t>
  </si>
  <si>
    <t>3335925914</t>
  </si>
  <si>
    <t>3335925912</t>
  </si>
  <si>
    <t>3335925911</t>
  </si>
  <si>
    <t>3335925910</t>
  </si>
  <si>
    <t>3335925909</t>
  </si>
  <si>
    <t>3335925908</t>
  </si>
  <si>
    <t>3335925907</t>
  </si>
  <si>
    <t>3335925949</t>
  </si>
  <si>
    <t>3335925948</t>
  </si>
  <si>
    <t>3335925947</t>
  </si>
  <si>
    <t>3335925945</t>
  </si>
  <si>
    <t>3335925944</t>
  </si>
  <si>
    <t>3335925943</t>
  </si>
  <si>
    <t>3335925942</t>
  </si>
  <si>
    <t>3335925937</t>
  </si>
  <si>
    <t>3335925931</t>
  </si>
  <si>
    <t>Aybar Villa, Guillermo Emigdio</t>
  </si>
  <si>
    <t>3335925957</t>
  </si>
  <si>
    <t>3335925956</t>
  </si>
  <si>
    <t>3335925955</t>
  </si>
  <si>
    <t>Triinet</t>
  </si>
  <si>
    <t>3335925954</t>
  </si>
  <si>
    <t>3335925953</t>
  </si>
  <si>
    <t>3335925952</t>
  </si>
  <si>
    <t>3335925951</t>
  </si>
  <si>
    <t xml:space="preserve">Perez Almonte, Franklin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</si>
</sst>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6"/>
      <tableStyleElement type="headerRow" dxfId="165"/>
      <tableStyleElement type="totalRow" dxfId="164"/>
      <tableStyleElement type="firstColumn" dxfId="163"/>
      <tableStyleElement type="lastColumn" dxfId="162"/>
      <tableStyleElement type="firstRowStripe" dxfId="161"/>
      <tableStyleElement type="firstColumnStripe" dxfId="16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41.8324421296275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44367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44367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74" priority="99275"/>
  </conditionalFormatting>
  <conditionalFormatting sqref="B7">
    <cfRule type="duplicateValues" dxfId="73" priority="59"/>
    <cfRule type="duplicateValues" dxfId="72" priority="60"/>
    <cfRule type="duplicateValues" dxfId="71" priority="61"/>
  </conditionalFormatting>
  <conditionalFormatting sqref="B7">
    <cfRule type="duplicateValues" dxfId="70" priority="58"/>
  </conditionalFormatting>
  <conditionalFormatting sqref="B7">
    <cfRule type="duplicateValues" dxfId="69" priority="56"/>
    <cfRule type="duplicateValues" dxfId="68" priority="57"/>
  </conditionalFormatting>
  <conditionalFormatting sqref="B7">
    <cfRule type="duplicateValues" dxfId="67" priority="53"/>
    <cfRule type="duplicateValues" dxfId="66" priority="54"/>
    <cfRule type="duplicateValues" dxfId="65" priority="55"/>
  </conditionalFormatting>
  <conditionalFormatting sqref="B7">
    <cfRule type="duplicateValues" dxfId="64" priority="52"/>
  </conditionalFormatting>
  <conditionalFormatting sqref="B7">
    <cfRule type="duplicateValues" dxfId="63" priority="50"/>
    <cfRule type="duplicateValues" dxfId="62" priority="51"/>
  </conditionalFormatting>
  <conditionalFormatting sqref="B7">
    <cfRule type="duplicateValues" dxfId="61" priority="49"/>
  </conditionalFormatting>
  <conditionalFormatting sqref="B7">
    <cfRule type="duplicateValues" dxfId="60" priority="46"/>
    <cfRule type="duplicateValues" dxfId="59" priority="47"/>
    <cfRule type="duplicateValues" dxfId="58" priority="48"/>
  </conditionalFormatting>
  <conditionalFormatting sqref="B7">
    <cfRule type="duplicateValues" dxfId="57" priority="45"/>
  </conditionalFormatting>
  <conditionalFormatting sqref="B7">
    <cfRule type="duplicateValues" dxfId="56" priority="44"/>
  </conditionalFormatting>
  <conditionalFormatting sqref="B9">
    <cfRule type="duplicateValues" dxfId="55" priority="43"/>
  </conditionalFormatting>
  <conditionalFormatting sqref="B9">
    <cfRule type="duplicateValues" dxfId="54" priority="40"/>
    <cfRule type="duplicateValues" dxfId="53" priority="41"/>
    <cfRule type="duplicateValues" dxfId="52" priority="42"/>
  </conditionalFormatting>
  <conditionalFormatting sqref="B9">
    <cfRule type="duplicateValues" dxfId="51" priority="38"/>
    <cfRule type="duplicateValues" dxfId="50" priority="39"/>
  </conditionalFormatting>
  <conditionalFormatting sqref="B9">
    <cfRule type="duplicateValues" dxfId="49" priority="35"/>
    <cfRule type="duplicateValues" dxfId="48" priority="36"/>
    <cfRule type="duplicateValues" dxfId="47" priority="37"/>
  </conditionalFormatting>
  <conditionalFormatting sqref="B9">
    <cfRule type="duplicateValues" dxfId="46" priority="34"/>
  </conditionalFormatting>
  <conditionalFormatting sqref="B9">
    <cfRule type="duplicateValues" dxfId="45" priority="33"/>
  </conditionalFormatting>
  <conditionalFormatting sqref="B9">
    <cfRule type="duplicateValues" dxfId="44" priority="32"/>
  </conditionalFormatting>
  <conditionalFormatting sqref="B9">
    <cfRule type="duplicateValues" dxfId="43" priority="29"/>
    <cfRule type="duplicateValues" dxfId="42" priority="30"/>
    <cfRule type="duplicateValues" dxfId="41" priority="31"/>
  </conditionalFormatting>
  <conditionalFormatting sqref="B9">
    <cfRule type="duplicateValues" dxfId="40" priority="27"/>
    <cfRule type="duplicateValues" dxfId="39" priority="28"/>
  </conditionalFormatting>
  <conditionalFormatting sqref="C9">
    <cfRule type="duplicateValues" dxfId="38" priority="26"/>
  </conditionalFormatting>
  <conditionalFormatting sqref="E3">
    <cfRule type="duplicateValues" dxfId="37" priority="121638"/>
  </conditionalFormatting>
  <conditionalFormatting sqref="E3">
    <cfRule type="duplicateValues" dxfId="36" priority="121639"/>
    <cfRule type="duplicateValues" dxfId="35" priority="121640"/>
  </conditionalFormatting>
  <conditionalFormatting sqref="E3">
    <cfRule type="duplicateValues" dxfId="34" priority="121641"/>
    <cfRule type="duplicateValues" dxfId="33" priority="121642"/>
    <cfRule type="duplicateValues" dxfId="32" priority="121643"/>
    <cfRule type="duplicateValues" dxfId="31" priority="121644"/>
  </conditionalFormatting>
  <conditionalFormatting sqref="B3">
    <cfRule type="duplicateValues" dxfId="30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2583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5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9" priority="2"/>
  </conditionalFormatting>
  <conditionalFormatting sqref="B1:B1048576">
    <cfRule type="duplicateValues" dxfId="2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6"/>
  <sheetViews>
    <sheetView tabSelected="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11.28515625" defaultRowHeight="15" x14ac:dyDescent="0.25"/>
  <cols>
    <col min="1" max="1" width="25.5703125" style="87" bestFit="1" customWidth="1"/>
    <col min="2" max="2" width="20.140625" style="94" bestFit="1" customWidth="1"/>
    <col min="3" max="3" width="17.7109375" style="44" bestFit="1" customWidth="1"/>
    <col min="4" max="4" width="29.28515625" style="87" bestFit="1" customWidth="1"/>
    <col min="5" max="5" width="10.42578125" style="82" customWidth="1"/>
    <col min="6" max="6" width="11.85546875" style="45" customWidth="1"/>
    <col min="7" max="7" width="60.42578125" style="45" customWidth="1"/>
    <col min="8" max="11" width="6.42578125" style="45" customWidth="1"/>
    <col min="12" max="12" width="51.85546875" style="45" customWidth="1"/>
    <col min="13" max="13" width="20" style="87" bestFit="1" customWidth="1"/>
    <col min="14" max="14" width="17.85546875" style="87" customWidth="1"/>
    <col min="15" max="15" width="42.5703125" style="87" customWidth="1"/>
    <col min="16" max="16" width="25.8554687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2587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DISTRITO NACIONAL</v>
      </c>
      <c r="B5" s="140">
        <v>3335910002</v>
      </c>
      <c r="C5" s="110">
        <v>44351.65902777778</v>
      </c>
      <c r="D5" s="110" t="s">
        <v>2180</v>
      </c>
      <c r="E5" s="136">
        <v>744</v>
      </c>
      <c r="F5" s="117" t="str">
        <f>VLOOKUP(E5,VIP!$A$2:$O13694,2,0)</f>
        <v>DRBR289</v>
      </c>
      <c r="G5" s="117" t="str">
        <f>VLOOKUP(E5,'LISTADO ATM'!$A$2:$B$897,2,0)</f>
        <v xml:space="preserve">ATM Multicentro La Sirena Venezuela </v>
      </c>
      <c r="H5" s="117" t="str">
        <f>VLOOKUP(E5,VIP!$A$2:$O18828,7,FALSE)</f>
        <v>Si</v>
      </c>
      <c r="I5" s="117" t="str">
        <f>VLOOKUP(E5,VIP!$A$2:$O10793,8,FALSE)</f>
        <v>Si</v>
      </c>
      <c r="J5" s="117" t="str">
        <f>VLOOKUP(E5,VIP!$A$2:$O10743,8,FALSE)</f>
        <v>Si</v>
      </c>
      <c r="K5" s="117" t="str">
        <f>VLOOKUP(E5,VIP!$A$2:$O14317,6,0)</f>
        <v>SI</v>
      </c>
      <c r="L5" s="110" t="s">
        <v>2245</v>
      </c>
      <c r="M5" s="109" t="s">
        <v>2446</v>
      </c>
      <c r="N5" s="109" t="s">
        <v>2558</v>
      </c>
      <c r="O5" s="117" t="s">
        <v>2455</v>
      </c>
      <c r="P5" s="109"/>
      <c r="Q5" s="109" t="s">
        <v>2245</v>
      </c>
    </row>
    <row r="6" spans="1:17" s="118" customFormat="1" ht="18" x14ac:dyDescent="0.25">
      <c r="A6" s="117" t="str">
        <f>VLOOKUP(E6,'LISTADO ATM'!$A$2:$C$898,3,0)</f>
        <v>DISTRITO NACIONAL</v>
      </c>
      <c r="B6" s="140">
        <v>3335920397</v>
      </c>
      <c r="C6" s="110">
        <v>44362.423842592594</v>
      </c>
      <c r="D6" s="110" t="s">
        <v>2180</v>
      </c>
      <c r="E6" s="136">
        <v>961</v>
      </c>
      <c r="F6" s="117" t="str">
        <f>VLOOKUP(E6,VIP!$A$2:$O13818,2,0)</f>
        <v>DRBR03H</v>
      </c>
      <c r="G6" s="117" t="str">
        <f>VLOOKUP(E6,'LISTADO ATM'!$A$2:$B$897,2,0)</f>
        <v xml:space="preserve">ATM Listín Diario </v>
      </c>
      <c r="H6" s="117" t="str">
        <f>VLOOKUP(E6,VIP!$A$2:$O18852,7,FALSE)</f>
        <v>Si</v>
      </c>
      <c r="I6" s="117" t="str">
        <f>VLOOKUP(E6,VIP!$A$2:$O10817,8,FALSE)</f>
        <v>Si</v>
      </c>
      <c r="J6" s="117" t="str">
        <f>VLOOKUP(E6,VIP!$A$2:$O10767,8,FALSE)</f>
        <v>Si</v>
      </c>
      <c r="K6" s="117" t="str">
        <f>VLOOKUP(E6,VIP!$A$2:$O14341,6,0)</f>
        <v>NO</v>
      </c>
      <c r="L6" s="148" t="s">
        <v>2245</v>
      </c>
      <c r="M6" s="109" t="s">
        <v>2446</v>
      </c>
      <c r="N6" s="109" t="s">
        <v>2558</v>
      </c>
      <c r="O6" s="117" t="s">
        <v>2455</v>
      </c>
      <c r="P6" s="117"/>
      <c r="Q6" s="109" t="s">
        <v>2245</v>
      </c>
    </row>
    <row r="7" spans="1:17" s="118" customFormat="1" ht="18" x14ac:dyDescent="0.25">
      <c r="A7" s="117" t="str">
        <f>VLOOKUP(E7,'LISTADO ATM'!$A$2:$C$898,3,0)</f>
        <v>DISTRITO NACIONAL</v>
      </c>
      <c r="B7" s="140">
        <v>3335920777</v>
      </c>
      <c r="C7" s="110">
        <v>44362.50141203704</v>
      </c>
      <c r="D7" s="110" t="s">
        <v>2180</v>
      </c>
      <c r="E7" s="136">
        <v>909</v>
      </c>
      <c r="F7" s="117" t="str">
        <f>VLOOKUP(E7,VIP!$A$2:$O13798,2,0)</f>
        <v>DRBR01A</v>
      </c>
      <c r="G7" s="117" t="str">
        <f>VLOOKUP(E7,'LISTADO ATM'!$A$2:$B$897,2,0)</f>
        <v xml:space="preserve">ATM UNP UASD </v>
      </c>
      <c r="H7" s="117" t="str">
        <f>VLOOKUP(E7,VIP!$A$2:$O18849,7,FALSE)</f>
        <v>Si</v>
      </c>
      <c r="I7" s="117" t="str">
        <f>VLOOKUP(E7,VIP!$A$2:$O10814,8,FALSE)</f>
        <v>Si</v>
      </c>
      <c r="J7" s="117" t="str">
        <f>VLOOKUP(E7,VIP!$A$2:$O10764,8,FALSE)</f>
        <v>Si</v>
      </c>
      <c r="K7" s="117" t="str">
        <f>VLOOKUP(E7,VIP!$A$2:$O14338,6,0)</f>
        <v>SI</v>
      </c>
      <c r="L7" s="148" t="s">
        <v>2245</v>
      </c>
      <c r="M7" s="109" t="s">
        <v>2446</v>
      </c>
      <c r="N7" s="109" t="s">
        <v>2558</v>
      </c>
      <c r="O7" s="117" t="s">
        <v>2455</v>
      </c>
      <c r="P7" s="117"/>
      <c r="Q7" s="109" t="s">
        <v>2245</v>
      </c>
    </row>
    <row r="8" spans="1:17" s="118" customFormat="1" ht="18" x14ac:dyDescent="0.25">
      <c r="A8" s="117" t="str">
        <f>VLOOKUP(E8,'LISTADO ATM'!$A$2:$C$898,3,0)</f>
        <v>DISTRITO NACIONAL</v>
      </c>
      <c r="B8" s="140">
        <v>3335922570</v>
      </c>
      <c r="C8" s="110">
        <v>44363.597233796296</v>
      </c>
      <c r="D8" s="110" t="s">
        <v>2180</v>
      </c>
      <c r="E8" s="136">
        <v>686</v>
      </c>
      <c r="F8" s="117" t="str">
        <f>VLOOKUP(E8,VIP!$A$2:$O13825,2,0)</f>
        <v>DRBR686</v>
      </c>
      <c r="G8" s="117" t="str">
        <f>VLOOKUP(E8,'LISTADO ATM'!$A$2:$B$897,2,0)</f>
        <v>ATM Autoservicio Oficina Máximo Gómez</v>
      </c>
      <c r="H8" s="117" t="str">
        <f>VLOOKUP(E8,VIP!$A$2:$O18821,7,FALSE)</f>
        <v>Si</v>
      </c>
      <c r="I8" s="117" t="str">
        <f>VLOOKUP(E8,VIP!$A$2:$O10786,8,FALSE)</f>
        <v>Si</v>
      </c>
      <c r="J8" s="117" t="str">
        <f>VLOOKUP(E8,VIP!$A$2:$O10736,8,FALSE)</f>
        <v>Si</v>
      </c>
      <c r="K8" s="117" t="str">
        <f>VLOOKUP(E8,VIP!$A$2:$O14310,6,0)</f>
        <v>NO</v>
      </c>
      <c r="L8" s="148" t="s">
        <v>2219</v>
      </c>
      <c r="M8" s="109" t="s">
        <v>2446</v>
      </c>
      <c r="N8" s="109" t="s">
        <v>2558</v>
      </c>
      <c r="O8" s="117" t="s">
        <v>2455</v>
      </c>
      <c r="P8" s="117"/>
      <c r="Q8" s="109" t="s">
        <v>2219</v>
      </c>
    </row>
    <row r="9" spans="1:17" s="118" customFormat="1" ht="18.75" customHeight="1" x14ac:dyDescent="0.25">
      <c r="A9" s="117" t="str">
        <f>VLOOKUP(E9,'LISTADO ATM'!$A$2:$C$898,3,0)</f>
        <v>DISTRITO NACIONAL</v>
      </c>
      <c r="B9" s="140">
        <v>3335922576</v>
      </c>
      <c r="C9" s="110">
        <v>44363.600219907406</v>
      </c>
      <c r="D9" s="110" t="s">
        <v>2180</v>
      </c>
      <c r="E9" s="136">
        <v>139</v>
      </c>
      <c r="F9" s="117" t="str">
        <f>VLOOKUP(E9,VIP!$A$2:$O13824,2,0)</f>
        <v>DRBR139</v>
      </c>
      <c r="G9" s="117" t="str">
        <f>VLOOKUP(E9,'LISTADO ATM'!$A$2:$B$897,2,0)</f>
        <v xml:space="preserve">ATM Oficina Plaza Lama Zona Oriental I </v>
      </c>
      <c r="H9" s="117" t="str">
        <f>VLOOKUP(E9,VIP!$A$2:$O18756,7,FALSE)</f>
        <v>Si</v>
      </c>
      <c r="I9" s="117" t="str">
        <f>VLOOKUP(E9,VIP!$A$2:$O10721,8,FALSE)</f>
        <v>Si</v>
      </c>
      <c r="J9" s="117" t="str">
        <f>VLOOKUP(E9,VIP!$A$2:$O10671,8,FALSE)</f>
        <v>Si</v>
      </c>
      <c r="K9" s="117" t="str">
        <f>VLOOKUP(E9,VIP!$A$2:$O14245,6,0)</f>
        <v>NO</v>
      </c>
      <c r="L9" s="148" t="s">
        <v>2219</v>
      </c>
      <c r="M9" s="109" t="s">
        <v>2446</v>
      </c>
      <c r="N9" s="109" t="s">
        <v>2558</v>
      </c>
      <c r="O9" s="117" t="s">
        <v>2455</v>
      </c>
      <c r="P9" s="117"/>
      <c r="Q9" s="109" t="s">
        <v>2219</v>
      </c>
    </row>
    <row r="10" spans="1:17" s="118" customFormat="1" ht="18.75" customHeight="1" x14ac:dyDescent="0.25">
      <c r="A10" s="117" t="str">
        <f>VLOOKUP(E10,'LISTADO ATM'!$A$2:$C$898,3,0)</f>
        <v>DISTRITO NACIONAL</v>
      </c>
      <c r="B10" s="140">
        <v>3335923863</v>
      </c>
      <c r="C10" s="110">
        <v>44364.586064814815</v>
      </c>
      <c r="D10" s="110" t="s">
        <v>2180</v>
      </c>
      <c r="E10" s="136">
        <v>487</v>
      </c>
      <c r="F10" s="117" t="str">
        <f>VLOOKUP(E10,VIP!$A$2:$O13835,2,0)</f>
        <v>DRBR487</v>
      </c>
      <c r="G10" s="117" t="str">
        <f>VLOOKUP(E10,'LISTADO ATM'!$A$2:$B$897,2,0)</f>
        <v xml:space="preserve">ATM Olé Hainamosa </v>
      </c>
      <c r="H10" s="117" t="str">
        <f>VLOOKUP(E10,VIP!$A$2:$O18796,7,FALSE)</f>
        <v>Si</v>
      </c>
      <c r="I10" s="117" t="str">
        <f>VLOOKUP(E10,VIP!$A$2:$O10761,8,FALSE)</f>
        <v>Si</v>
      </c>
      <c r="J10" s="117" t="str">
        <f>VLOOKUP(E10,VIP!$A$2:$O10711,8,FALSE)</f>
        <v>Si</v>
      </c>
      <c r="K10" s="117" t="str">
        <f>VLOOKUP(E10,VIP!$A$2:$O14285,6,0)</f>
        <v>SI</v>
      </c>
      <c r="L10" s="148" t="s">
        <v>2219</v>
      </c>
      <c r="M10" s="109" t="s">
        <v>2446</v>
      </c>
      <c r="N10" s="109" t="s">
        <v>2578</v>
      </c>
      <c r="O10" s="117" t="s">
        <v>2455</v>
      </c>
      <c r="P10" s="117"/>
      <c r="Q10" s="109" t="s">
        <v>2219</v>
      </c>
    </row>
    <row r="11" spans="1:17" s="118" customFormat="1" ht="18.75" customHeight="1" x14ac:dyDescent="0.25">
      <c r="A11" s="117" t="str">
        <f>VLOOKUP(E11,'LISTADO ATM'!$A$2:$C$898,3,0)</f>
        <v>DISTRITO NACIONAL</v>
      </c>
      <c r="B11" s="140">
        <v>3335923938</v>
      </c>
      <c r="C11" s="110">
        <v>44364.625694444447</v>
      </c>
      <c r="D11" s="110" t="s">
        <v>2449</v>
      </c>
      <c r="E11" s="136">
        <v>394</v>
      </c>
      <c r="F11" s="117" t="str">
        <f>VLOOKUP(E11,VIP!$A$2:$O13836,2,0)</f>
        <v>DRBR394</v>
      </c>
      <c r="G11" s="117" t="str">
        <f>VLOOKUP(E11,'LISTADO ATM'!$A$2:$B$897,2,0)</f>
        <v xml:space="preserve">ATM Multicentro La Sirena Luperón </v>
      </c>
      <c r="H11" s="117" t="str">
        <f>VLOOKUP(E11,VIP!$A$2:$O18789,7,FALSE)</f>
        <v>Si</v>
      </c>
      <c r="I11" s="117" t="str">
        <f>VLOOKUP(E11,VIP!$A$2:$O10754,8,FALSE)</f>
        <v>Si</v>
      </c>
      <c r="J11" s="117" t="str">
        <f>VLOOKUP(E11,VIP!$A$2:$O10704,8,FALSE)</f>
        <v>Si</v>
      </c>
      <c r="K11" s="117" t="str">
        <f>VLOOKUP(E11,VIP!$A$2:$O14278,6,0)</f>
        <v>NO</v>
      </c>
      <c r="L11" s="148" t="s">
        <v>2418</v>
      </c>
      <c r="M11" s="109" t="s">
        <v>2446</v>
      </c>
      <c r="N11" s="109" t="s">
        <v>2453</v>
      </c>
      <c r="O11" s="117" t="s">
        <v>2454</v>
      </c>
      <c r="P11" s="117"/>
      <c r="Q11" s="109" t="s">
        <v>2418</v>
      </c>
    </row>
    <row r="12" spans="1:17" s="118" customFormat="1" ht="18.75" customHeight="1" x14ac:dyDescent="0.25">
      <c r="A12" s="117" t="str">
        <f>VLOOKUP(E12,'LISTADO ATM'!$A$2:$C$898,3,0)</f>
        <v>SUR</v>
      </c>
      <c r="B12" s="140">
        <v>3335924000</v>
      </c>
      <c r="C12" s="110">
        <v>44364.643206018518</v>
      </c>
      <c r="D12" s="110" t="s">
        <v>2180</v>
      </c>
      <c r="E12" s="136">
        <v>6</v>
      </c>
      <c r="F12" s="117" t="str">
        <f>VLOOKUP(E12,VIP!$A$2:$O13841,2,0)</f>
        <v>DRBR006</v>
      </c>
      <c r="G12" s="117" t="str">
        <f>VLOOKUP(E12,'LISTADO ATM'!$A$2:$B$897,2,0)</f>
        <v xml:space="preserve">ATM Plaza WAO San Juan </v>
      </c>
      <c r="H12" s="117" t="str">
        <f>VLOOKUP(E12,VIP!$A$2:$O18745,7,FALSE)</f>
        <v>N/A</v>
      </c>
      <c r="I12" s="117" t="str">
        <f>VLOOKUP(E12,VIP!$A$2:$O10710,8,FALSE)</f>
        <v>N/A</v>
      </c>
      <c r="J12" s="117" t="str">
        <f>VLOOKUP(E12,VIP!$A$2:$O10660,8,FALSE)</f>
        <v>N/A</v>
      </c>
      <c r="K12" s="117" t="str">
        <f>VLOOKUP(E12,VIP!$A$2:$O14234,6,0)</f>
        <v/>
      </c>
      <c r="L12" s="148" t="s">
        <v>2219</v>
      </c>
      <c r="M12" s="109" t="s">
        <v>2446</v>
      </c>
      <c r="N12" s="109" t="s">
        <v>2558</v>
      </c>
      <c r="O12" s="117" t="s">
        <v>2455</v>
      </c>
      <c r="P12" s="117"/>
      <c r="Q12" s="109" t="s">
        <v>2219</v>
      </c>
    </row>
    <row r="13" spans="1:17" s="118" customFormat="1" ht="18.75" customHeight="1" x14ac:dyDescent="0.25">
      <c r="A13" s="117" t="str">
        <f>VLOOKUP(E13,'LISTADO ATM'!$A$2:$C$898,3,0)</f>
        <v>SUR</v>
      </c>
      <c r="B13" s="140">
        <v>3335924216</v>
      </c>
      <c r="C13" s="110">
        <v>44364.713842592595</v>
      </c>
      <c r="D13" s="110" t="s">
        <v>2180</v>
      </c>
      <c r="E13" s="136">
        <v>5</v>
      </c>
      <c r="F13" s="117" t="str">
        <f>VLOOKUP(E13,VIP!$A$2:$O13841,2,0)</f>
        <v>DRBR005</v>
      </c>
      <c r="G13" s="117" t="str">
        <f>VLOOKUP(E13,'LISTADO ATM'!$A$2:$B$897,2,0)</f>
        <v>ATM Oficina Autoservicio Villa Ofelia (San Juan)</v>
      </c>
      <c r="H13" s="117" t="str">
        <f>VLOOKUP(E13,VIP!$A$2:$O18744,7,FALSE)</f>
        <v>Si</v>
      </c>
      <c r="I13" s="117" t="str">
        <f>VLOOKUP(E13,VIP!$A$2:$O10709,8,FALSE)</f>
        <v>Si</v>
      </c>
      <c r="J13" s="117" t="str">
        <f>VLOOKUP(E13,VIP!$A$2:$O10659,8,FALSE)</f>
        <v>Si</v>
      </c>
      <c r="K13" s="117" t="str">
        <f>VLOOKUP(E13,VIP!$A$2:$O14233,6,0)</f>
        <v>NO</v>
      </c>
      <c r="L13" s="148" t="s">
        <v>2219</v>
      </c>
      <c r="M13" s="109" t="s">
        <v>2446</v>
      </c>
      <c r="N13" s="109" t="s">
        <v>2453</v>
      </c>
      <c r="O13" s="117" t="s">
        <v>2455</v>
      </c>
      <c r="P13" s="117"/>
      <c r="Q13" s="109" t="s">
        <v>2219</v>
      </c>
    </row>
    <row r="14" spans="1:17" s="118" customFormat="1" ht="18.75" customHeight="1" x14ac:dyDescent="0.25">
      <c r="A14" s="117" t="str">
        <f>VLOOKUP(E14,'LISTADO ATM'!$A$2:$C$898,3,0)</f>
        <v>DISTRITO NACIONAL</v>
      </c>
      <c r="B14" s="140">
        <v>3335924309</v>
      </c>
      <c r="C14" s="110">
        <v>44364.817673611113</v>
      </c>
      <c r="D14" s="110" t="s">
        <v>2180</v>
      </c>
      <c r="E14" s="136">
        <v>722</v>
      </c>
      <c r="F14" s="117" t="str">
        <f>VLOOKUP(E14,VIP!$A$2:$O13826,2,0)</f>
        <v>DRBR393</v>
      </c>
      <c r="G14" s="117" t="str">
        <f>VLOOKUP(E14,'LISTADO ATM'!$A$2:$B$897,2,0)</f>
        <v xml:space="preserve">ATM Oficina Charles de Gaulle III </v>
      </c>
      <c r="H14" s="117" t="str">
        <f>VLOOKUP(E14,VIP!$A$2:$O18827,7,FALSE)</f>
        <v>Si</v>
      </c>
      <c r="I14" s="117" t="str">
        <f>VLOOKUP(E14,VIP!$A$2:$O10792,8,FALSE)</f>
        <v>Si</v>
      </c>
      <c r="J14" s="117" t="str">
        <f>VLOOKUP(E14,VIP!$A$2:$O10742,8,FALSE)</f>
        <v>Si</v>
      </c>
      <c r="K14" s="117" t="str">
        <f>VLOOKUP(E14,VIP!$A$2:$O14316,6,0)</f>
        <v>SI</v>
      </c>
      <c r="L14" s="148" t="s">
        <v>2219</v>
      </c>
      <c r="M14" s="109" t="s">
        <v>2446</v>
      </c>
      <c r="N14" s="109" t="s">
        <v>2453</v>
      </c>
      <c r="O14" s="117" t="s">
        <v>2455</v>
      </c>
      <c r="P14" s="117"/>
      <c r="Q14" s="109" t="s">
        <v>2219</v>
      </c>
    </row>
    <row r="15" spans="1:17" s="118" customFormat="1" ht="18.75" customHeight="1" x14ac:dyDescent="0.25">
      <c r="A15" s="117" t="e">
        <f>VLOOKUP(L15,'LISTADO ATM'!$A$2:$C$898,3,0)</f>
        <v>#N/A</v>
      </c>
      <c r="B15" s="140">
        <v>3335924354</v>
      </c>
      <c r="C15" s="110">
        <v>44365.3124537037</v>
      </c>
      <c r="D15" s="110" t="s">
        <v>2180</v>
      </c>
      <c r="E15" s="136">
        <v>224</v>
      </c>
      <c r="F15" s="117" t="str">
        <f>VLOOKUP(E15,VIP!$A$2:$O13843,2,0)</f>
        <v>DRBR224</v>
      </c>
      <c r="G15" s="117" t="str">
        <f>VLOOKUP(E15,'LISTADO ATM'!$A$2:$B$897,2,0)</f>
        <v xml:space="preserve">ATM S/M Nacional El Millón (Núñez de Cáceres) </v>
      </c>
      <c r="H15" s="117" t="str">
        <f>VLOOKUP(E15,VIP!$A$2:$O18766,7,FALSE)</f>
        <v>Si</v>
      </c>
      <c r="I15" s="117" t="str">
        <f>VLOOKUP(E15,VIP!$A$2:$O10731,8,FALSE)</f>
        <v>Si</v>
      </c>
      <c r="J15" s="117" t="str">
        <f>VLOOKUP(E15,VIP!$A$2:$O10681,8,FALSE)</f>
        <v>Si</v>
      </c>
      <c r="K15" s="117" t="str">
        <f>VLOOKUP(E15,VIP!$A$2:$O14255,6,0)</f>
        <v>SI</v>
      </c>
      <c r="L15" s="148" t="s">
        <v>2571</v>
      </c>
      <c r="M15" s="109" t="s">
        <v>2446</v>
      </c>
      <c r="N15" s="109" t="s">
        <v>2558</v>
      </c>
      <c r="O15" s="117" t="s">
        <v>2455</v>
      </c>
      <c r="P15" s="109"/>
      <c r="Q15" s="109" t="s">
        <v>2571</v>
      </c>
    </row>
    <row r="16" spans="1:17" s="118" customFormat="1" ht="18.75" customHeight="1" x14ac:dyDescent="0.25">
      <c r="A16" s="117" t="e">
        <f>VLOOKUP(L16,'LISTADO ATM'!$A$2:$C$898,3,0)</f>
        <v>#N/A</v>
      </c>
      <c r="B16" s="140">
        <v>3335924355</v>
      </c>
      <c r="C16" s="110">
        <v>44365.313171296293</v>
      </c>
      <c r="D16" s="110" t="s">
        <v>2180</v>
      </c>
      <c r="E16" s="136">
        <v>812</v>
      </c>
      <c r="F16" s="117" t="str">
        <f>VLOOKUP(E16,VIP!$A$2:$O13842,2,0)</f>
        <v>DRBR812</v>
      </c>
      <c r="G16" s="117" t="str">
        <f>VLOOKUP(E16,'LISTADO ATM'!$A$2:$B$897,2,0)</f>
        <v xml:space="preserve">ATM Canasta del Pueblo </v>
      </c>
      <c r="H16" s="117" t="str">
        <f>VLOOKUP(E16,VIP!$A$2:$O18838,7,FALSE)</f>
        <v>Si</v>
      </c>
      <c r="I16" s="117" t="str">
        <f>VLOOKUP(E16,VIP!$A$2:$O10803,8,FALSE)</f>
        <v>Si</v>
      </c>
      <c r="J16" s="117" t="str">
        <f>VLOOKUP(E16,VIP!$A$2:$O10753,8,FALSE)</f>
        <v>Si</v>
      </c>
      <c r="K16" s="117" t="str">
        <f>VLOOKUP(E16,VIP!$A$2:$O14327,6,0)</f>
        <v>NO</v>
      </c>
      <c r="L16" s="148" t="s">
        <v>2245</v>
      </c>
      <c r="M16" s="109" t="s">
        <v>2446</v>
      </c>
      <c r="N16" s="109" t="s">
        <v>2578</v>
      </c>
      <c r="O16" s="117" t="s">
        <v>2455</v>
      </c>
      <c r="P16" s="117"/>
      <c r="Q16" s="109" t="s">
        <v>2245</v>
      </c>
    </row>
    <row r="17" spans="1:17" s="118" customFormat="1" ht="18.75" customHeight="1" x14ac:dyDescent="0.25">
      <c r="A17" s="117" t="str">
        <f>VLOOKUP(E17,'LISTADO ATM'!$A$2:$C$898,3,0)</f>
        <v>DISTRITO NACIONAL</v>
      </c>
      <c r="B17" s="140">
        <v>3335924661</v>
      </c>
      <c r="C17" s="110">
        <v>44365.425543981481</v>
      </c>
      <c r="D17" s="110" t="s">
        <v>2180</v>
      </c>
      <c r="E17" s="136">
        <v>542</v>
      </c>
      <c r="F17" s="117" t="str">
        <f>VLOOKUP(E17,VIP!$A$2:$O13849,2,0)</f>
        <v>DRBR542</v>
      </c>
      <c r="G17" s="117" t="str">
        <f>VLOOKUP(E17,'LISTADO ATM'!$A$2:$B$897,2,0)</f>
        <v>ATM S/M la Cadena Carretera Mella</v>
      </c>
      <c r="H17" s="117" t="str">
        <f>VLOOKUP(E17,VIP!$A$2:$O18804,7,FALSE)</f>
        <v>NO</v>
      </c>
      <c r="I17" s="117" t="str">
        <f>VLOOKUP(E17,VIP!$A$2:$O10769,8,FALSE)</f>
        <v>SI</v>
      </c>
      <c r="J17" s="117" t="str">
        <f>VLOOKUP(E17,VIP!$A$2:$O10719,8,FALSE)</f>
        <v>SI</v>
      </c>
      <c r="K17" s="117" t="str">
        <f>VLOOKUP(E17,VIP!$A$2:$O14293,6,0)</f>
        <v>NO</v>
      </c>
      <c r="L17" s="148" t="s">
        <v>2219</v>
      </c>
      <c r="M17" s="196" t="s">
        <v>2550</v>
      </c>
      <c r="N17" s="109" t="s">
        <v>2453</v>
      </c>
      <c r="O17" s="117" t="s">
        <v>2455</v>
      </c>
      <c r="P17" s="117"/>
      <c r="Q17" s="197">
        <v>44367.457118055558</v>
      </c>
    </row>
    <row r="18" spans="1:17" s="118" customFormat="1" ht="18.75" customHeight="1" x14ac:dyDescent="0.25">
      <c r="A18" s="117" t="str">
        <f>VLOOKUP(E18,'LISTADO ATM'!$A$2:$C$898,3,0)</f>
        <v>SUR</v>
      </c>
      <c r="B18" s="140">
        <v>3335924678</v>
      </c>
      <c r="C18" s="110">
        <v>44365.428900462961</v>
      </c>
      <c r="D18" s="110" t="s">
        <v>2449</v>
      </c>
      <c r="E18" s="136">
        <v>249</v>
      </c>
      <c r="F18" s="117" t="str">
        <f>VLOOKUP(E18,VIP!$A$2:$O13845,2,0)</f>
        <v>DRBR249</v>
      </c>
      <c r="G18" s="117" t="str">
        <f>VLOOKUP(E18,'LISTADO ATM'!$A$2:$B$897,2,0)</f>
        <v xml:space="preserve">ATM Banco Agrícola Neiba </v>
      </c>
      <c r="H18" s="117" t="str">
        <f>VLOOKUP(E18,VIP!$A$2:$O18768,7,FALSE)</f>
        <v>Si</v>
      </c>
      <c r="I18" s="117" t="str">
        <f>VLOOKUP(E18,VIP!$A$2:$O10733,8,FALSE)</f>
        <v>Si</v>
      </c>
      <c r="J18" s="117" t="str">
        <f>VLOOKUP(E18,VIP!$A$2:$O10683,8,FALSE)</f>
        <v>Si</v>
      </c>
      <c r="K18" s="117" t="str">
        <f>VLOOKUP(E18,VIP!$A$2:$O14257,6,0)</f>
        <v>NO</v>
      </c>
      <c r="L18" s="148" t="s">
        <v>2418</v>
      </c>
      <c r="M18" s="109" t="s">
        <v>2446</v>
      </c>
      <c r="N18" s="109" t="s">
        <v>2453</v>
      </c>
      <c r="O18" s="117" t="s">
        <v>2454</v>
      </c>
      <c r="P18" s="117"/>
      <c r="Q18" s="109" t="s">
        <v>2418</v>
      </c>
    </row>
    <row r="19" spans="1:17" s="118" customFormat="1" ht="18.75" customHeight="1" x14ac:dyDescent="0.25">
      <c r="A19" s="117" t="str">
        <f>VLOOKUP(E19,'LISTADO ATM'!$A$2:$C$898,3,0)</f>
        <v>DISTRITO NACIONAL</v>
      </c>
      <c r="B19" s="140">
        <v>3335925042</v>
      </c>
      <c r="C19" s="110">
        <v>44365.562743055554</v>
      </c>
      <c r="D19" s="110" t="s">
        <v>2181</v>
      </c>
      <c r="E19" s="136">
        <v>348</v>
      </c>
      <c r="F19" s="117" t="str">
        <f>VLOOKUP(E19,VIP!$A$2:$O13861,2,0)</f>
        <v>DRBR348</v>
      </c>
      <c r="G19" s="117" t="str">
        <f>VLOOKUP(E19,'LISTADO ATM'!$A$2:$B$897,2,0)</f>
        <v>ATM VILLA FLORES</v>
      </c>
      <c r="H19" s="117" t="str">
        <f>VLOOKUP(E19,VIP!$A$2:$O18781,7,FALSE)</f>
        <v>N/A</v>
      </c>
      <c r="I19" s="117" t="str">
        <f>VLOOKUP(E19,VIP!$A$2:$O10746,8,FALSE)</f>
        <v>N/A</v>
      </c>
      <c r="J19" s="117" t="str">
        <f>VLOOKUP(E19,VIP!$A$2:$O10696,8,FALSE)</f>
        <v>N/A</v>
      </c>
      <c r="K19" s="117" t="str">
        <f>VLOOKUP(E19,VIP!$A$2:$O14270,6,0)</f>
        <v>N/A</v>
      </c>
      <c r="L19" s="148" t="s">
        <v>2219</v>
      </c>
      <c r="M19" s="109" t="s">
        <v>2446</v>
      </c>
      <c r="N19" s="109" t="s">
        <v>2453</v>
      </c>
      <c r="O19" s="117" t="s">
        <v>2567</v>
      </c>
      <c r="P19" s="117"/>
      <c r="Q19" s="109" t="s">
        <v>2219</v>
      </c>
    </row>
    <row r="20" spans="1:17" s="118" customFormat="1" ht="18.75" customHeight="1" x14ac:dyDescent="0.25">
      <c r="A20" s="117" t="str">
        <f>VLOOKUP(E20,'LISTADO ATM'!$A$2:$C$898,3,0)</f>
        <v>DISTRITO NACIONAL</v>
      </c>
      <c r="B20" s="140">
        <v>3335925368</v>
      </c>
      <c r="C20" s="110">
        <v>44365.681527777779</v>
      </c>
      <c r="D20" s="110" t="s">
        <v>2470</v>
      </c>
      <c r="E20" s="136">
        <v>745</v>
      </c>
      <c r="F20" s="117" t="str">
        <f>VLOOKUP(E20,VIP!$A$2:$O13902,2,0)</f>
        <v>DRBR027</v>
      </c>
      <c r="G20" s="117" t="str">
        <f>VLOOKUP(E20,'LISTADO ATM'!$A$2:$B$897,2,0)</f>
        <v xml:space="preserve">ATM Oficina Ave. Duarte </v>
      </c>
      <c r="H20" s="117" t="str">
        <f>VLOOKUP(E20,VIP!$A$2:$O18829,7,FALSE)</f>
        <v>No</v>
      </c>
      <c r="I20" s="117" t="str">
        <f>VLOOKUP(E20,VIP!$A$2:$O10794,8,FALSE)</f>
        <v>No</v>
      </c>
      <c r="J20" s="117" t="str">
        <f>VLOOKUP(E20,VIP!$A$2:$O10744,8,FALSE)</f>
        <v>No</v>
      </c>
      <c r="K20" s="117" t="str">
        <f>VLOOKUP(E20,VIP!$A$2:$O14318,6,0)</f>
        <v>NO</v>
      </c>
      <c r="L20" s="148" t="s">
        <v>2442</v>
      </c>
      <c r="M20" s="109" t="s">
        <v>2446</v>
      </c>
      <c r="N20" s="109" t="s">
        <v>2453</v>
      </c>
      <c r="O20" s="117" t="s">
        <v>2471</v>
      </c>
      <c r="P20" s="117"/>
      <c r="Q20" s="109" t="s">
        <v>2442</v>
      </c>
    </row>
    <row r="21" spans="1:17" s="118" customFormat="1" ht="18.75" customHeight="1" x14ac:dyDescent="0.25">
      <c r="A21" s="117" t="str">
        <f>VLOOKUP(E21,'LISTADO ATM'!$A$2:$C$898,3,0)</f>
        <v>ESTE</v>
      </c>
      <c r="B21" s="140">
        <v>3335925372</v>
      </c>
      <c r="C21" s="110">
        <v>44365.684432870374</v>
      </c>
      <c r="D21" s="110" t="s">
        <v>2470</v>
      </c>
      <c r="E21" s="136">
        <v>117</v>
      </c>
      <c r="F21" s="117" t="str">
        <f>VLOOKUP(E21,VIP!$A$2:$O13900,2,0)</f>
        <v>DRBR117</v>
      </c>
      <c r="G21" s="117" t="str">
        <f>VLOOKUP(E21,'LISTADO ATM'!$A$2:$B$897,2,0)</f>
        <v xml:space="preserve">ATM Oficina El Seybo </v>
      </c>
      <c r="H21" s="117" t="str">
        <f>VLOOKUP(E21,VIP!$A$2:$O18754,7,FALSE)</f>
        <v>Si</v>
      </c>
      <c r="I21" s="117" t="str">
        <f>VLOOKUP(E21,VIP!$A$2:$O10719,8,FALSE)</f>
        <v>Si</v>
      </c>
      <c r="J21" s="117" t="str">
        <f>VLOOKUP(E21,VIP!$A$2:$O10669,8,FALSE)</f>
        <v>Si</v>
      </c>
      <c r="K21" s="117" t="str">
        <f>VLOOKUP(E21,VIP!$A$2:$O14243,6,0)</f>
        <v>SI</v>
      </c>
      <c r="L21" s="148" t="s">
        <v>2568</v>
      </c>
      <c r="M21" s="109" t="s">
        <v>2446</v>
      </c>
      <c r="N21" s="109" t="s">
        <v>2453</v>
      </c>
      <c r="O21" s="117" t="s">
        <v>2471</v>
      </c>
      <c r="P21" s="117"/>
      <c r="Q21" s="109" t="s">
        <v>2568</v>
      </c>
    </row>
    <row r="22" spans="1:17" s="118" customFormat="1" ht="18.75" customHeight="1" x14ac:dyDescent="0.25">
      <c r="A22" s="117" t="str">
        <f>VLOOKUP(E22,'LISTADO ATM'!$A$2:$C$898,3,0)</f>
        <v>SUR</v>
      </c>
      <c r="B22" s="140">
        <v>3335925374</v>
      </c>
      <c r="C22" s="110">
        <v>44365.686666666668</v>
      </c>
      <c r="D22" s="110" t="s">
        <v>2470</v>
      </c>
      <c r="E22" s="136">
        <v>880</v>
      </c>
      <c r="F22" s="117" t="str">
        <f>VLOOKUP(E22,VIP!$A$2:$O13899,2,0)</f>
        <v>DRBR880</v>
      </c>
      <c r="G22" s="117" t="str">
        <f>VLOOKUP(E22,'LISTADO ATM'!$A$2:$B$897,2,0)</f>
        <v xml:space="preserve">ATM Autoservicio Barahona II </v>
      </c>
      <c r="H22" s="117" t="str">
        <f>VLOOKUP(E22,VIP!$A$2:$O18847,7,FALSE)</f>
        <v>Si</v>
      </c>
      <c r="I22" s="117" t="str">
        <f>VLOOKUP(E22,VIP!$A$2:$O10812,8,FALSE)</f>
        <v>Si</v>
      </c>
      <c r="J22" s="117" t="str">
        <f>VLOOKUP(E22,VIP!$A$2:$O10762,8,FALSE)</f>
        <v>Si</v>
      </c>
      <c r="K22" s="117" t="str">
        <f>VLOOKUP(E22,VIP!$A$2:$O14336,6,0)</f>
        <v>SI</v>
      </c>
      <c r="L22" s="148" t="s">
        <v>2568</v>
      </c>
      <c r="M22" s="109" t="s">
        <v>2446</v>
      </c>
      <c r="N22" s="109" t="s">
        <v>2453</v>
      </c>
      <c r="O22" s="117" t="s">
        <v>2471</v>
      </c>
      <c r="P22" s="117"/>
      <c r="Q22" s="109" t="s">
        <v>2568</v>
      </c>
    </row>
    <row r="23" spans="1:17" s="118" customFormat="1" ht="18.75" customHeight="1" x14ac:dyDescent="0.25">
      <c r="A23" s="117" t="str">
        <f>VLOOKUP(E23,'LISTADO ATM'!$A$2:$C$898,3,0)</f>
        <v>DISTRITO NACIONAL</v>
      </c>
      <c r="B23" s="140">
        <v>3335925383</v>
      </c>
      <c r="C23" s="110">
        <v>44365.689027777778</v>
      </c>
      <c r="D23" s="110" t="s">
        <v>2470</v>
      </c>
      <c r="E23" s="136">
        <v>946</v>
      </c>
      <c r="F23" s="117" t="str">
        <f>VLOOKUP(E23,VIP!$A$2:$O13898,2,0)</f>
        <v>DRBR24R</v>
      </c>
      <c r="G23" s="117" t="str">
        <f>VLOOKUP(E23,'LISTADO ATM'!$A$2:$B$897,2,0)</f>
        <v xml:space="preserve">ATM Oficina Núñez de Cáceres I </v>
      </c>
      <c r="H23" s="117" t="str">
        <f>VLOOKUP(E23,VIP!$A$2:$O18850,7,FALSE)</f>
        <v>Si</v>
      </c>
      <c r="I23" s="117" t="str">
        <f>VLOOKUP(E23,VIP!$A$2:$O10815,8,FALSE)</f>
        <v>Si</v>
      </c>
      <c r="J23" s="117" t="str">
        <f>VLOOKUP(E23,VIP!$A$2:$O10765,8,FALSE)</f>
        <v>Si</v>
      </c>
      <c r="K23" s="117" t="str">
        <f>VLOOKUP(E23,VIP!$A$2:$O14339,6,0)</f>
        <v>NO</v>
      </c>
      <c r="L23" s="148" t="s">
        <v>2418</v>
      </c>
      <c r="M23" s="109" t="s">
        <v>2446</v>
      </c>
      <c r="N23" s="109" t="s">
        <v>2453</v>
      </c>
      <c r="O23" s="117" t="s">
        <v>2471</v>
      </c>
      <c r="P23" s="117"/>
      <c r="Q23" s="109" t="s">
        <v>2418</v>
      </c>
    </row>
    <row r="24" spans="1:17" s="118" customFormat="1" ht="18.75" customHeight="1" x14ac:dyDescent="0.25">
      <c r="A24" s="117" t="str">
        <f>VLOOKUP(E24,'LISTADO ATM'!$A$2:$C$898,3,0)</f>
        <v>ESTE</v>
      </c>
      <c r="B24" s="140">
        <v>3335925455</v>
      </c>
      <c r="C24" s="110">
        <v>44365.767557870371</v>
      </c>
      <c r="D24" s="110" t="s">
        <v>2180</v>
      </c>
      <c r="E24" s="136">
        <v>609</v>
      </c>
      <c r="F24" s="117" t="str">
        <f>VLOOKUP(E24,VIP!$A$2:$O13892,2,0)</f>
        <v>DRBR120</v>
      </c>
      <c r="G24" s="117" t="str">
        <f>VLOOKUP(E24,'LISTADO ATM'!$A$2:$B$897,2,0)</f>
        <v xml:space="preserve">ATM S/M Jumbo (San Pedro) </v>
      </c>
      <c r="H24" s="117" t="str">
        <f>VLOOKUP(E24,VIP!$A$2:$O18811,7,FALSE)</f>
        <v>Si</v>
      </c>
      <c r="I24" s="117" t="str">
        <f>VLOOKUP(E24,VIP!$A$2:$O10776,8,FALSE)</f>
        <v>Si</v>
      </c>
      <c r="J24" s="117" t="str">
        <f>VLOOKUP(E24,VIP!$A$2:$O10726,8,FALSE)</f>
        <v>Si</v>
      </c>
      <c r="K24" s="117" t="str">
        <f>VLOOKUP(E24,VIP!$A$2:$O14300,6,0)</f>
        <v>NO</v>
      </c>
      <c r="L24" s="148" t="s">
        <v>2219</v>
      </c>
      <c r="M24" s="109" t="s">
        <v>2446</v>
      </c>
      <c r="N24" s="109" t="s">
        <v>2453</v>
      </c>
      <c r="O24" s="117" t="s">
        <v>2455</v>
      </c>
      <c r="P24" s="117"/>
      <c r="Q24" s="109" t="s">
        <v>2219</v>
      </c>
    </row>
    <row r="25" spans="1:17" s="118" customFormat="1" ht="18.75" customHeight="1" x14ac:dyDescent="0.25">
      <c r="A25" s="117" t="str">
        <f>VLOOKUP(E25,'LISTADO ATM'!$A$2:$C$898,3,0)</f>
        <v>NORTE</v>
      </c>
      <c r="B25" s="140">
        <v>3335925489</v>
      </c>
      <c r="C25" s="110">
        <v>44365.849791666667</v>
      </c>
      <c r="D25" s="110" t="s">
        <v>2569</v>
      </c>
      <c r="E25" s="136">
        <v>291</v>
      </c>
      <c r="F25" s="117" t="str">
        <f>VLOOKUP(E25,VIP!$A$2:$O13884,2,0)</f>
        <v>DRBR291</v>
      </c>
      <c r="G25" s="117" t="str">
        <f>VLOOKUP(E25,'LISTADO ATM'!$A$2:$B$897,2,0)</f>
        <v xml:space="preserve">ATM S/M Jumbo Las Colinas </v>
      </c>
      <c r="H25" s="117" t="str">
        <f>VLOOKUP(E25,VIP!$A$2:$O18773,7,FALSE)</f>
        <v>Si</v>
      </c>
      <c r="I25" s="117" t="str">
        <f>VLOOKUP(E25,VIP!$A$2:$O10738,8,FALSE)</f>
        <v>Si</v>
      </c>
      <c r="J25" s="117" t="str">
        <f>VLOOKUP(E25,VIP!$A$2:$O10688,8,FALSE)</f>
        <v>Si</v>
      </c>
      <c r="K25" s="117" t="str">
        <f>VLOOKUP(E25,VIP!$A$2:$O14262,6,0)</f>
        <v>NO</v>
      </c>
      <c r="L25" s="148" t="s">
        <v>2568</v>
      </c>
      <c r="M25" s="109" t="s">
        <v>2446</v>
      </c>
      <c r="N25" s="109" t="s">
        <v>2453</v>
      </c>
      <c r="O25" s="117" t="s">
        <v>2570</v>
      </c>
      <c r="P25" s="117"/>
      <c r="Q25" s="109" t="s">
        <v>2568</v>
      </c>
    </row>
    <row r="26" spans="1:17" s="118" customFormat="1" ht="18.75" customHeight="1" x14ac:dyDescent="0.25">
      <c r="A26" s="117" t="str">
        <f>VLOOKUP(E26,'LISTADO ATM'!$A$2:$C$898,3,0)</f>
        <v>ESTE</v>
      </c>
      <c r="B26" s="140">
        <v>3335925490</v>
      </c>
      <c r="C26" s="110">
        <v>44365.851064814815</v>
      </c>
      <c r="D26" s="110" t="s">
        <v>2470</v>
      </c>
      <c r="E26" s="136">
        <v>158</v>
      </c>
      <c r="F26" s="117" t="str">
        <f>VLOOKUP(E26,VIP!$A$2:$O13883,2,0)</f>
        <v>DRBR158</v>
      </c>
      <c r="G26" s="117" t="str">
        <f>VLOOKUP(E26,'LISTADO ATM'!$A$2:$B$897,2,0)</f>
        <v xml:space="preserve">ATM Oficina Romana Norte </v>
      </c>
      <c r="H26" s="117" t="str">
        <f>VLOOKUP(E26,VIP!$A$2:$O18760,7,FALSE)</f>
        <v>Si</v>
      </c>
      <c r="I26" s="117" t="str">
        <f>VLOOKUP(E26,VIP!$A$2:$O10725,8,FALSE)</f>
        <v>Si</v>
      </c>
      <c r="J26" s="117" t="str">
        <f>VLOOKUP(E26,VIP!$A$2:$O10675,8,FALSE)</f>
        <v>Si</v>
      </c>
      <c r="K26" s="117" t="str">
        <f>VLOOKUP(E26,VIP!$A$2:$O14249,6,0)</f>
        <v>SI</v>
      </c>
      <c r="L26" s="148" t="s">
        <v>2568</v>
      </c>
      <c r="M26" s="109" t="s">
        <v>2446</v>
      </c>
      <c r="N26" s="109" t="s">
        <v>2453</v>
      </c>
      <c r="O26" s="117" t="s">
        <v>2471</v>
      </c>
      <c r="P26" s="117"/>
      <c r="Q26" s="109" t="s">
        <v>2568</v>
      </c>
    </row>
    <row r="27" spans="1:17" s="118" customFormat="1" ht="18.75" customHeight="1" x14ac:dyDescent="0.25">
      <c r="A27" s="117" t="str">
        <f>VLOOKUP(E27,'LISTADO ATM'!$A$2:$C$898,3,0)</f>
        <v>DISTRITO NACIONAL</v>
      </c>
      <c r="B27" s="140">
        <v>3335925503</v>
      </c>
      <c r="C27" s="110">
        <v>44366.059652777774</v>
      </c>
      <c r="D27" s="110" t="s">
        <v>2449</v>
      </c>
      <c r="E27" s="136">
        <v>823</v>
      </c>
      <c r="F27" s="117" t="str">
        <f>VLOOKUP(E27,VIP!$A$2:$O13880,2,0)</f>
        <v>DRBR823</v>
      </c>
      <c r="G27" s="117" t="str">
        <f>VLOOKUP(E27,'LISTADO ATM'!$A$2:$B$897,2,0)</f>
        <v xml:space="preserve">ATM UNP El Carril (Haina) </v>
      </c>
      <c r="H27" s="117" t="str">
        <f>VLOOKUP(E27,VIP!$A$2:$O18839,7,FALSE)</f>
        <v>Si</v>
      </c>
      <c r="I27" s="117" t="str">
        <f>VLOOKUP(E27,VIP!$A$2:$O10804,8,FALSE)</f>
        <v>Si</v>
      </c>
      <c r="J27" s="117" t="str">
        <f>VLOOKUP(E27,VIP!$A$2:$O10754,8,FALSE)</f>
        <v>Si</v>
      </c>
      <c r="K27" s="117" t="str">
        <f>VLOOKUP(E27,VIP!$A$2:$O14328,6,0)</f>
        <v>NO</v>
      </c>
      <c r="L27" s="148" t="s">
        <v>2442</v>
      </c>
      <c r="M27" s="109" t="s">
        <v>2446</v>
      </c>
      <c r="N27" s="109" t="s">
        <v>2453</v>
      </c>
      <c r="O27" s="117" t="s">
        <v>2454</v>
      </c>
      <c r="P27" s="117"/>
      <c r="Q27" s="109" t="s">
        <v>2442</v>
      </c>
    </row>
    <row r="28" spans="1:17" s="118" customFormat="1" ht="18.75" customHeight="1" x14ac:dyDescent="0.25">
      <c r="A28" s="117" t="str">
        <f>VLOOKUP(E28,'LISTADO ATM'!$A$2:$C$898,3,0)</f>
        <v>ESTE</v>
      </c>
      <c r="B28" s="140">
        <v>3335925509</v>
      </c>
      <c r="C28" s="110">
        <v>44366.321215277778</v>
      </c>
      <c r="D28" s="110" t="s">
        <v>2449</v>
      </c>
      <c r="E28" s="136">
        <v>289</v>
      </c>
      <c r="F28" s="117" t="str">
        <f>VLOOKUP(E28,VIP!$A$2:$O13885,2,0)</f>
        <v>DRBR910</v>
      </c>
      <c r="G28" s="117" t="str">
        <f>VLOOKUP(E28,'LISTADO ATM'!$A$2:$B$897,2,0)</f>
        <v>ATM Oficina Bávaro II</v>
      </c>
      <c r="H28" s="117" t="str">
        <f>VLOOKUP(E28,VIP!$A$2:$O18772,7,FALSE)</f>
        <v>Si</v>
      </c>
      <c r="I28" s="117" t="str">
        <f>VLOOKUP(E28,VIP!$A$2:$O10737,8,FALSE)</f>
        <v>Si</v>
      </c>
      <c r="J28" s="117" t="str">
        <f>VLOOKUP(E28,VIP!$A$2:$O10687,8,FALSE)</f>
        <v>Si</v>
      </c>
      <c r="K28" s="117" t="str">
        <f>VLOOKUP(E28,VIP!$A$2:$O14261,6,0)</f>
        <v>NO</v>
      </c>
      <c r="L28" s="148" t="s">
        <v>2442</v>
      </c>
      <c r="M28" s="109" t="s">
        <v>2446</v>
      </c>
      <c r="N28" s="109" t="s">
        <v>2453</v>
      </c>
      <c r="O28" s="117" t="s">
        <v>2454</v>
      </c>
      <c r="P28" s="117"/>
      <c r="Q28" s="116" t="s">
        <v>2442</v>
      </c>
    </row>
    <row r="29" spans="1:17" s="118" customFormat="1" ht="18.75" customHeight="1" x14ac:dyDescent="0.25">
      <c r="A29" s="117" t="str">
        <f>VLOOKUP(E29,'LISTADO ATM'!$A$2:$C$898,3,0)</f>
        <v>DISTRITO NACIONAL</v>
      </c>
      <c r="B29" s="140">
        <v>3335925513</v>
      </c>
      <c r="C29" s="110">
        <v>44366.34983796296</v>
      </c>
      <c r="D29" s="110" t="s">
        <v>2180</v>
      </c>
      <c r="E29" s="136">
        <v>810</v>
      </c>
      <c r="F29" s="117" t="str">
        <f>VLOOKUP(E29,VIP!$A$2:$O13882,2,0)</f>
        <v>DRBR810</v>
      </c>
      <c r="G29" s="117" t="str">
        <f>VLOOKUP(E29,'LISTADO ATM'!$A$2:$B$897,2,0)</f>
        <v xml:space="preserve">ATM UNP Multicentro La Sirena José Contreras </v>
      </c>
      <c r="H29" s="117" t="str">
        <f>VLOOKUP(E29,VIP!$A$2:$O18837,7,FALSE)</f>
        <v>Si</v>
      </c>
      <c r="I29" s="117" t="str">
        <f>VLOOKUP(E29,VIP!$A$2:$O10802,8,FALSE)</f>
        <v>Si</v>
      </c>
      <c r="J29" s="117" t="str">
        <f>VLOOKUP(E29,VIP!$A$2:$O10752,8,FALSE)</f>
        <v>Si</v>
      </c>
      <c r="K29" s="117" t="str">
        <f>VLOOKUP(E29,VIP!$A$2:$O14326,6,0)</f>
        <v>NO</v>
      </c>
      <c r="L29" s="148" t="s">
        <v>2219</v>
      </c>
      <c r="M29" s="109" t="s">
        <v>2446</v>
      </c>
      <c r="N29" s="109" t="s">
        <v>2453</v>
      </c>
      <c r="O29" s="117" t="s">
        <v>2455</v>
      </c>
      <c r="P29" s="117"/>
      <c r="Q29" s="116" t="s">
        <v>2219</v>
      </c>
    </row>
    <row r="30" spans="1:17" s="118" customFormat="1" ht="18.75" customHeight="1" x14ac:dyDescent="0.25">
      <c r="A30" s="117" t="str">
        <f>VLOOKUP(E30,'LISTADO ATM'!$A$2:$C$898,3,0)</f>
        <v>DISTRITO NACIONAL</v>
      </c>
      <c r="B30" s="140">
        <v>3335925590</v>
      </c>
      <c r="C30" s="110">
        <v>44366.400694444441</v>
      </c>
      <c r="D30" s="110" t="s">
        <v>2470</v>
      </c>
      <c r="E30" s="136">
        <v>527</v>
      </c>
      <c r="F30" s="117" t="str">
        <f>VLOOKUP(E30,VIP!$A$2:$O13697,2,0)</f>
        <v>DRBR527</v>
      </c>
      <c r="G30" s="117" t="str">
        <f>VLOOKUP(E30,'LISTADO ATM'!$A$2:$B$897,2,0)</f>
        <v>ATM Oficina Zona Oriental II</v>
      </c>
      <c r="H30" s="117" t="str">
        <f>VLOOKUP(E30,VIP!$A$2:$O18831,7,FALSE)</f>
        <v>Si</v>
      </c>
      <c r="I30" s="117" t="str">
        <f>VLOOKUP(E30,VIP!$A$2:$O10796,8,FALSE)</f>
        <v>Si</v>
      </c>
      <c r="J30" s="117" t="str">
        <f>VLOOKUP(E30,VIP!$A$2:$O10746,8,FALSE)</f>
        <v>Si</v>
      </c>
      <c r="K30" s="117" t="str">
        <f>VLOOKUP(E30,VIP!$A$2:$O14320,6,0)</f>
        <v>SI</v>
      </c>
      <c r="L30" s="148" t="s">
        <v>2418</v>
      </c>
      <c r="M30" s="109" t="s">
        <v>2446</v>
      </c>
      <c r="N30" s="109" t="s">
        <v>2453</v>
      </c>
      <c r="O30" s="117" t="s">
        <v>2471</v>
      </c>
      <c r="P30" s="117"/>
      <c r="Q30" s="109" t="s">
        <v>2418</v>
      </c>
    </row>
    <row r="31" spans="1:17" s="118" customFormat="1" ht="18.75" customHeight="1" x14ac:dyDescent="0.25">
      <c r="A31" s="117" t="str">
        <f>VLOOKUP(E31,'LISTADO ATM'!$A$2:$C$898,3,0)</f>
        <v>ESTE</v>
      </c>
      <c r="B31" s="140">
        <v>3335925664</v>
      </c>
      <c r="C31" s="110">
        <v>44366.45884259259</v>
      </c>
      <c r="D31" s="110" t="s">
        <v>2180</v>
      </c>
      <c r="E31" s="136">
        <v>824</v>
      </c>
      <c r="F31" s="117" t="str">
        <f>VLOOKUP(E31,VIP!$A$2:$O13891,2,0)</f>
        <v>DRBR824</v>
      </c>
      <c r="G31" s="117" t="str">
        <f>VLOOKUP(E31,'LISTADO ATM'!$A$2:$B$897,2,0)</f>
        <v xml:space="preserve">ATM Multiplaza (Higuey) </v>
      </c>
      <c r="H31" s="117" t="str">
        <f>VLOOKUP(E31,VIP!$A$2:$O18840,7,FALSE)</f>
        <v>Si</v>
      </c>
      <c r="I31" s="117" t="str">
        <f>VLOOKUP(E31,VIP!$A$2:$O10805,8,FALSE)</f>
        <v>Si</v>
      </c>
      <c r="J31" s="117" t="str">
        <f>VLOOKUP(E31,VIP!$A$2:$O10755,8,FALSE)</f>
        <v>Si</v>
      </c>
      <c r="K31" s="117" t="str">
        <f>VLOOKUP(E31,VIP!$A$2:$O14329,6,0)</f>
        <v>NO</v>
      </c>
      <c r="L31" s="148" t="s">
        <v>2580</v>
      </c>
      <c r="M31" s="109" t="s">
        <v>2446</v>
      </c>
      <c r="N31" s="109" t="s">
        <v>2453</v>
      </c>
      <c r="O31" s="117" t="s">
        <v>2455</v>
      </c>
      <c r="P31" s="109" t="s">
        <v>2584</v>
      </c>
      <c r="Q31" s="116" t="s">
        <v>2580</v>
      </c>
    </row>
    <row r="32" spans="1:17" s="118" customFormat="1" ht="18.75" customHeight="1" x14ac:dyDescent="0.25">
      <c r="A32" s="117" t="str">
        <f>VLOOKUP(E32,'LISTADO ATM'!$A$2:$C$898,3,0)</f>
        <v>DISTRITO NACIONAL</v>
      </c>
      <c r="B32" s="140">
        <v>3335925743</v>
      </c>
      <c r="C32" s="110">
        <v>44366.49114583333</v>
      </c>
      <c r="D32" s="110" t="s">
        <v>2470</v>
      </c>
      <c r="E32" s="136">
        <v>791</v>
      </c>
      <c r="F32" s="117" t="str">
        <f>VLOOKUP(E32,VIP!$A$2:$O13903,2,0)</f>
        <v>DRBR791</v>
      </c>
      <c r="G32" s="117" t="str">
        <f>VLOOKUP(E32,'LISTADO ATM'!$A$2:$B$897,2,0)</f>
        <v xml:space="preserve">ATM Oficina Sans Soucí </v>
      </c>
      <c r="H32" s="117" t="str">
        <f>VLOOKUP(E32,VIP!$A$2:$O18836,7,FALSE)</f>
        <v>Si</v>
      </c>
      <c r="I32" s="117" t="str">
        <f>VLOOKUP(E32,VIP!$A$2:$O10801,8,FALSE)</f>
        <v>No</v>
      </c>
      <c r="J32" s="117" t="str">
        <f>VLOOKUP(E32,VIP!$A$2:$O10751,8,FALSE)</f>
        <v>No</v>
      </c>
      <c r="K32" s="117" t="str">
        <f>VLOOKUP(E32,VIP!$A$2:$O14325,6,0)</f>
        <v>NO</v>
      </c>
      <c r="L32" s="148" t="s">
        <v>2418</v>
      </c>
      <c r="M32" s="109" t="s">
        <v>2446</v>
      </c>
      <c r="N32" s="109" t="s">
        <v>2453</v>
      </c>
      <c r="O32" s="117" t="s">
        <v>2471</v>
      </c>
      <c r="P32" s="117"/>
      <c r="Q32" s="116" t="s">
        <v>2418</v>
      </c>
    </row>
    <row r="33" spans="1:17" s="118" customFormat="1" ht="18.75" customHeight="1" x14ac:dyDescent="0.25">
      <c r="A33" s="117" t="str">
        <f>VLOOKUP(E33,'LISTADO ATM'!$A$2:$C$898,3,0)</f>
        <v>SUR</v>
      </c>
      <c r="B33" s="140">
        <v>3335925749</v>
      </c>
      <c r="C33" s="110">
        <v>44366.496435185189</v>
      </c>
      <c r="D33" s="110" t="s">
        <v>2470</v>
      </c>
      <c r="E33" s="136">
        <v>825</v>
      </c>
      <c r="F33" s="117" t="str">
        <f>VLOOKUP(E33,VIP!$A$2:$O13901,2,0)</f>
        <v>DRBR825</v>
      </c>
      <c r="G33" s="117" t="str">
        <f>VLOOKUP(E33,'LISTADO ATM'!$A$2:$B$897,2,0)</f>
        <v xml:space="preserve">ATM Estacion Eco Cibeles (Las Matas de Farfán) </v>
      </c>
      <c r="H33" s="117" t="str">
        <f>VLOOKUP(E33,VIP!$A$2:$O18841,7,FALSE)</f>
        <v>Si</v>
      </c>
      <c r="I33" s="117" t="str">
        <f>VLOOKUP(E33,VIP!$A$2:$O10806,8,FALSE)</f>
        <v>Si</v>
      </c>
      <c r="J33" s="117" t="str">
        <f>VLOOKUP(E33,VIP!$A$2:$O10756,8,FALSE)</f>
        <v>Si</v>
      </c>
      <c r="K33" s="117" t="str">
        <f>VLOOKUP(E33,VIP!$A$2:$O14330,6,0)</f>
        <v>NO</v>
      </c>
      <c r="L33" s="148" t="s">
        <v>2442</v>
      </c>
      <c r="M33" s="196" t="s">
        <v>2550</v>
      </c>
      <c r="N33" s="109" t="s">
        <v>2453</v>
      </c>
      <c r="O33" s="117" t="s">
        <v>2471</v>
      </c>
      <c r="P33" s="117"/>
      <c r="Q33" s="197">
        <v>44367.585324074076</v>
      </c>
    </row>
    <row r="34" spans="1:17" s="118" customFormat="1" ht="18.75" customHeight="1" x14ac:dyDescent="0.25">
      <c r="A34" s="117" t="str">
        <f>VLOOKUP(E34,'LISTADO ATM'!$A$2:$C$898,3,0)</f>
        <v>DISTRITO NACIONAL</v>
      </c>
      <c r="B34" s="140">
        <v>3335925756</v>
      </c>
      <c r="C34" s="110">
        <v>44366.498495370368</v>
      </c>
      <c r="D34" s="110" t="s">
        <v>2470</v>
      </c>
      <c r="E34" s="136">
        <v>721</v>
      </c>
      <c r="F34" s="117" t="str">
        <f>VLOOKUP(E34,VIP!$A$2:$O13900,2,0)</f>
        <v>DRBR23A</v>
      </c>
      <c r="G34" s="117" t="str">
        <f>VLOOKUP(E34,'LISTADO ATM'!$A$2:$B$897,2,0)</f>
        <v xml:space="preserve">ATM Oficina Charles de Gaulle II </v>
      </c>
      <c r="H34" s="117" t="str">
        <f>VLOOKUP(E34,VIP!$A$2:$O18826,7,FALSE)</f>
        <v>Si</v>
      </c>
      <c r="I34" s="117" t="str">
        <f>VLOOKUP(E34,VIP!$A$2:$O10791,8,FALSE)</f>
        <v>Si</v>
      </c>
      <c r="J34" s="117" t="str">
        <f>VLOOKUP(E34,VIP!$A$2:$O10741,8,FALSE)</f>
        <v>Si</v>
      </c>
      <c r="K34" s="117" t="str">
        <f>VLOOKUP(E34,VIP!$A$2:$O14315,6,0)</f>
        <v>NO</v>
      </c>
      <c r="L34" s="148" t="s">
        <v>2418</v>
      </c>
      <c r="M34" s="109" t="s">
        <v>2446</v>
      </c>
      <c r="N34" s="109" t="s">
        <v>2453</v>
      </c>
      <c r="O34" s="117" t="s">
        <v>2471</v>
      </c>
      <c r="P34" s="117"/>
      <c r="Q34" s="116" t="s">
        <v>2418</v>
      </c>
    </row>
    <row r="35" spans="1:17" s="118" customFormat="1" ht="18.75" customHeight="1" x14ac:dyDescent="0.25">
      <c r="A35" s="117" t="str">
        <f>VLOOKUP(E35,'LISTADO ATM'!$A$2:$C$898,3,0)</f>
        <v>SUR</v>
      </c>
      <c r="B35" s="140">
        <v>3335925762</v>
      </c>
      <c r="C35" s="110">
        <v>44366.500138888892</v>
      </c>
      <c r="D35" s="110" t="s">
        <v>2470</v>
      </c>
      <c r="E35" s="136">
        <v>767</v>
      </c>
      <c r="F35" s="117" t="str">
        <f>VLOOKUP(E35,VIP!$A$2:$O13899,2,0)</f>
        <v>DRBR059</v>
      </c>
      <c r="G35" s="117" t="str">
        <f>VLOOKUP(E35,'LISTADO ATM'!$A$2:$B$897,2,0)</f>
        <v xml:space="preserve">ATM S/M Diverso (Azua) </v>
      </c>
      <c r="H35" s="117" t="str">
        <f>VLOOKUP(E35,VIP!$A$2:$O18834,7,FALSE)</f>
        <v>Si</v>
      </c>
      <c r="I35" s="117" t="str">
        <f>VLOOKUP(E35,VIP!$A$2:$O10799,8,FALSE)</f>
        <v>No</v>
      </c>
      <c r="J35" s="117" t="str">
        <f>VLOOKUP(E35,VIP!$A$2:$O10749,8,FALSE)</f>
        <v>No</v>
      </c>
      <c r="K35" s="117" t="str">
        <f>VLOOKUP(E35,VIP!$A$2:$O14323,6,0)</f>
        <v>NO</v>
      </c>
      <c r="L35" s="148" t="s">
        <v>2442</v>
      </c>
      <c r="M35" s="109" t="s">
        <v>2446</v>
      </c>
      <c r="N35" s="109" t="s">
        <v>2453</v>
      </c>
      <c r="O35" s="117" t="s">
        <v>2471</v>
      </c>
      <c r="P35" s="117"/>
      <c r="Q35" s="116" t="s">
        <v>2581</v>
      </c>
    </row>
    <row r="36" spans="1:17" s="118" customFormat="1" ht="18.75" customHeight="1" x14ac:dyDescent="0.25">
      <c r="A36" s="117" t="str">
        <f>VLOOKUP(E36,'LISTADO ATM'!$A$2:$C$898,3,0)</f>
        <v>DISTRITO NACIONAL</v>
      </c>
      <c r="B36" s="140">
        <v>3335925824</v>
      </c>
      <c r="C36" s="110">
        <v>44366.579861111109</v>
      </c>
      <c r="D36" s="110" t="s">
        <v>2180</v>
      </c>
      <c r="E36" s="136">
        <v>517</v>
      </c>
      <c r="F36" s="117" t="str">
        <f>VLOOKUP(E36,VIP!$A$2:$O13897,2,0)</f>
        <v>DRBR517</v>
      </c>
      <c r="G36" s="117" t="str">
        <f>VLOOKUP(E36,'LISTADO ATM'!$A$2:$B$897,2,0)</f>
        <v xml:space="preserve">ATM Autobanco Oficina Sans Soucí </v>
      </c>
      <c r="H36" s="117" t="str">
        <f>VLOOKUP(E36,VIP!$A$2:$O18801,7,FALSE)</f>
        <v>Si</v>
      </c>
      <c r="I36" s="117" t="str">
        <f>VLOOKUP(E36,VIP!$A$2:$O10766,8,FALSE)</f>
        <v>Si</v>
      </c>
      <c r="J36" s="117" t="str">
        <f>VLOOKUP(E36,VIP!$A$2:$O10716,8,FALSE)</f>
        <v>Si</v>
      </c>
      <c r="K36" s="117" t="str">
        <f>VLOOKUP(E36,VIP!$A$2:$O14290,6,0)</f>
        <v>SI</v>
      </c>
      <c r="L36" s="148" t="s">
        <v>2219</v>
      </c>
      <c r="M36" s="109" t="s">
        <v>2446</v>
      </c>
      <c r="N36" s="109" t="s">
        <v>2453</v>
      </c>
      <c r="O36" s="117" t="s">
        <v>2455</v>
      </c>
      <c r="P36" s="117"/>
      <c r="Q36" s="116" t="s">
        <v>2219</v>
      </c>
    </row>
    <row r="37" spans="1:17" s="118" customFormat="1" ht="18.75" customHeight="1" x14ac:dyDescent="0.25">
      <c r="A37" s="117" t="str">
        <f>VLOOKUP(E37,'LISTADO ATM'!$A$2:$C$898,3,0)</f>
        <v>DISTRITO NACIONAL</v>
      </c>
      <c r="B37" s="140">
        <v>3335925826</v>
      </c>
      <c r="C37" s="110">
        <v>44366.597662037035</v>
      </c>
      <c r="D37" s="110" t="s">
        <v>2470</v>
      </c>
      <c r="E37" s="136">
        <v>554</v>
      </c>
      <c r="F37" s="117" t="str">
        <f>VLOOKUP(E37,VIP!$A$2:$O13896,2,0)</f>
        <v>DRBR011</v>
      </c>
      <c r="G37" s="117" t="str">
        <f>VLOOKUP(E37,'LISTADO ATM'!$A$2:$B$897,2,0)</f>
        <v xml:space="preserve">ATM Oficina Isabel La Católica I </v>
      </c>
      <c r="H37" s="117" t="str">
        <f>VLOOKUP(E37,VIP!$A$2:$O18807,7,FALSE)</f>
        <v>Si</v>
      </c>
      <c r="I37" s="117" t="str">
        <f>VLOOKUP(E37,VIP!$A$2:$O10772,8,FALSE)</f>
        <v>Si</v>
      </c>
      <c r="J37" s="117" t="str">
        <f>VLOOKUP(E37,VIP!$A$2:$O10722,8,FALSE)</f>
        <v>Si</v>
      </c>
      <c r="K37" s="117" t="str">
        <f>VLOOKUP(E37,VIP!$A$2:$O14296,6,0)</f>
        <v>NO</v>
      </c>
      <c r="L37" s="148" t="s">
        <v>2418</v>
      </c>
      <c r="M37" s="109" t="s">
        <v>2446</v>
      </c>
      <c r="N37" s="109" t="s">
        <v>2453</v>
      </c>
      <c r="O37" s="117" t="s">
        <v>2471</v>
      </c>
      <c r="P37" s="117"/>
      <c r="Q37" s="116" t="s">
        <v>2418</v>
      </c>
    </row>
    <row r="38" spans="1:17" s="118" customFormat="1" ht="18.75" customHeight="1" x14ac:dyDescent="0.25">
      <c r="A38" s="117" t="str">
        <f>VLOOKUP(E38,'LISTADO ATM'!$A$2:$C$898,3,0)</f>
        <v>ESTE</v>
      </c>
      <c r="B38" s="140">
        <v>3335925827</v>
      </c>
      <c r="C38" s="110">
        <v>44366.600312499999</v>
      </c>
      <c r="D38" s="110" t="s">
        <v>2449</v>
      </c>
      <c r="E38" s="136">
        <v>429</v>
      </c>
      <c r="F38" s="117" t="str">
        <f>VLOOKUP(E38,VIP!$A$2:$O13895,2,0)</f>
        <v>DRBR429</v>
      </c>
      <c r="G38" s="117" t="str">
        <f>VLOOKUP(E38,'LISTADO ATM'!$A$2:$B$897,2,0)</f>
        <v xml:space="preserve">ATM Oficina Jumbo La Romana </v>
      </c>
      <c r="H38" s="117" t="str">
        <f>VLOOKUP(E38,VIP!$A$2:$O18793,7,FALSE)</f>
        <v>Si</v>
      </c>
      <c r="I38" s="117" t="str">
        <f>VLOOKUP(E38,VIP!$A$2:$O10758,8,FALSE)</f>
        <v>Si</v>
      </c>
      <c r="J38" s="117" t="str">
        <f>VLOOKUP(E38,VIP!$A$2:$O10708,8,FALSE)</f>
        <v>Si</v>
      </c>
      <c r="K38" s="117" t="str">
        <f>VLOOKUP(E38,VIP!$A$2:$O14282,6,0)</f>
        <v>NO</v>
      </c>
      <c r="L38" s="148" t="s">
        <v>2418</v>
      </c>
      <c r="M38" s="109" t="s">
        <v>2446</v>
      </c>
      <c r="N38" s="109" t="s">
        <v>2453</v>
      </c>
      <c r="O38" s="117" t="s">
        <v>2454</v>
      </c>
      <c r="P38" s="117"/>
      <c r="Q38" s="116" t="s">
        <v>2418</v>
      </c>
    </row>
    <row r="39" spans="1:17" s="118" customFormat="1" ht="18.75" customHeight="1" x14ac:dyDescent="0.25">
      <c r="A39" s="117" t="str">
        <f>VLOOKUP(E39,'LISTADO ATM'!$A$2:$C$898,3,0)</f>
        <v>DISTRITO NACIONAL</v>
      </c>
      <c r="B39" s="140">
        <v>3335925840</v>
      </c>
      <c r="C39" s="110">
        <v>44366.647731481484</v>
      </c>
      <c r="D39" s="110" t="s">
        <v>2180</v>
      </c>
      <c r="E39" s="136">
        <v>160</v>
      </c>
      <c r="F39" s="117" t="str">
        <f>VLOOKUP(E39,VIP!$A$2:$O13924,2,0)</f>
        <v>DRBR160</v>
      </c>
      <c r="G39" s="117" t="str">
        <f>VLOOKUP(E39,'LISTADO ATM'!$A$2:$B$897,2,0)</f>
        <v xml:space="preserve">ATM Oficina Herrera </v>
      </c>
      <c r="H39" s="117" t="str">
        <f>VLOOKUP(E39,VIP!$A$2:$O18762,7,FALSE)</f>
        <v>Si</v>
      </c>
      <c r="I39" s="117" t="str">
        <f>VLOOKUP(E39,VIP!$A$2:$O10727,8,FALSE)</f>
        <v>Si</v>
      </c>
      <c r="J39" s="117" t="str">
        <f>VLOOKUP(E39,VIP!$A$2:$O10677,8,FALSE)</f>
        <v>Si</v>
      </c>
      <c r="K39" s="117" t="str">
        <f>VLOOKUP(E39,VIP!$A$2:$O14251,6,0)</f>
        <v>NO</v>
      </c>
      <c r="L39" s="148" t="s">
        <v>2219</v>
      </c>
      <c r="M39" s="109" t="s">
        <v>2446</v>
      </c>
      <c r="N39" s="109" t="s">
        <v>2453</v>
      </c>
      <c r="O39" s="117" t="s">
        <v>2455</v>
      </c>
      <c r="P39" s="117"/>
      <c r="Q39" s="116" t="s">
        <v>2219</v>
      </c>
    </row>
    <row r="40" spans="1:17" s="118" customFormat="1" ht="18.75" customHeight="1" x14ac:dyDescent="0.25">
      <c r="A40" s="117" t="str">
        <f>VLOOKUP(E40,'LISTADO ATM'!$A$2:$C$898,3,0)</f>
        <v>DISTRITO NACIONAL</v>
      </c>
      <c r="B40" s="140">
        <v>3335925841</v>
      </c>
      <c r="C40" s="110">
        <v>44366.648460648146</v>
      </c>
      <c r="D40" s="110" t="s">
        <v>2180</v>
      </c>
      <c r="E40" s="136">
        <v>375</v>
      </c>
      <c r="F40" s="117" t="str">
        <f>VLOOKUP(E40,VIP!$A$2:$O13923,2,0)</f>
        <v>DRBR375</v>
      </c>
      <c r="G40" s="117" t="str">
        <f>VLOOKUP(E40,'LISTADO ATM'!$A$2:$B$897,2,0)</f>
        <v>ATM Base Naval Las Caletas</v>
      </c>
      <c r="H40" s="117" t="str">
        <f>VLOOKUP(E40,VIP!$A$2:$O18787,7,FALSE)</f>
        <v>N/A</v>
      </c>
      <c r="I40" s="117" t="str">
        <f>VLOOKUP(E40,VIP!$A$2:$O10752,8,FALSE)</f>
        <v>N/A</v>
      </c>
      <c r="J40" s="117" t="str">
        <f>VLOOKUP(E40,VIP!$A$2:$O10702,8,FALSE)</f>
        <v>N/A</v>
      </c>
      <c r="K40" s="117" t="str">
        <f>VLOOKUP(E40,VIP!$A$2:$O14276,6,0)</f>
        <v>N/A</v>
      </c>
      <c r="L40" s="148" t="s">
        <v>2219</v>
      </c>
      <c r="M40" s="109" t="s">
        <v>2446</v>
      </c>
      <c r="N40" s="109" t="s">
        <v>2453</v>
      </c>
      <c r="O40" s="117" t="s">
        <v>2455</v>
      </c>
      <c r="P40" s="117"/>
      <c r="Q40" s="116" t="s">
        <v>2219</v>
      </c>
    </row>
    <row r="41" spans="1:17" s="118" customFormat="1" ht="18.75" customHeight="1" x14ac:dyDescent="0.25">
      <c r="A41" s="117" t="str">
        <f>VLOOKUP(E41,'LISTADO ATM'!$A$2:$C$898,3,0)</f>
        <v>DISTRITO NACIONAL</v>
      </c>
      <c r="B41" s="140">
        <v>3335925842</v>
      </c>
      <c r="C41" s="110">
        <v>44366.649305555555</v>
      </c>
      <c r="D41" s="110" t="s">
        <v>2180</v>
      </c>
      <c r="E41" s="136">
        <v>545</v>
      </c>
      <c r="F41" s="117" t="str">
        <f>VLOOKUP(E41,VIP!$A$2:$O13922,2,0)</f>
        <v>DRBR995</v>
      </c>
      <c r="G41" s="117" t="str">
        <f>VLOOKUP(E41,'LISTADO ATM'!$A$2:$B$897,2,0)</f>
        <v xml:space="preserve">ATM Oficina Isabel La Católica II  </v>
      </c>
      <c r="H41" s="117" t="str">
        <f>VLOOKUP(E41,VIP!$A$2:$O18805,7,FALSE)</f>
        <v>Si</v>
      </c>
      <c r="I41" s="117" t="str">
        <f>VLOOKUP(E41,VIP!$A$2:$O10770,8,FALSE)</f>
        <v>Si</v>
      </c>
      <c r="J41" s="117" t="str">
        <f>VLOOKUP(E41,VIP!$A$2:$O10720,8,FALSE)</f>
        <v>Si</v>
      </c>
      <c r="K41" s="117" t="str">
        <f>VLOOKUP(E41,VIP!$A$2:$O14294,6,0)</f>
        <v>NO</v>
      </c>
      <c r="L41" s="148" t="s">
        <v>2219</v>
      </c>
      <c r="M41" s="109" t="s">
        <v>2446</v>
      </c>
      <c r="N41" s="109" t="s">
        <v>2453</v>
      </c>
      <c r="O41" s="117" t="s">
        <v>2455</v>
      </c>
      <c r="P41" s="117"/>
      <c r="Q41" s="116" t="s">
        <v>2219</v>
      </c>
    </row>
    <row r="42" spans="1:17" s="118" customFormat="1" ht="18.75" customHeight="1" x14ac:dyDescent="0.25">
      <c r="A42" s="117" t="str">
        <f>VLOOKUP(E42,'LISTADO ATM'!$A$2:$C$898,3,0)</f>
        <v>SUR</v>
      </c>
      <c r="B42" s="140">
        <v>3335925843</v>
      </c>
      <c r="C42" s="110">
        <v>44366.651342592595</v>
      </c>
      <c r="D42" s="110" t="s">
        <v>2180</v>
      </c>
      <c r="E42" s="136">
        <v>829</v>
      </c>
      <c r="F42" s="117" t="str">
        <f>VLOOKUP(E42,VIP!$A$2:$O13921,2,0)</f>
        <v>DRBR829</v>
      </c>
      <c r="G42" s="117" t="str">
        <f>VLOOKUP(E42,'LISTADO ATM'!$A$2:$B$897,2,0)</f>
        <v xml:space="preserve">ATM UNP Multicentro Sirena Baní </v>
      </c>
      <c r="H42" s="117" t="str">
        <f>VLOOKUP(E42,VIP!$A$2:$O18843,7,FALSE)</f>
        <v>Si</v>
      </c>
      <c r="I42" s="117" t="str">
        <f>VLOOKUP(E42,VIP!$A$2:$O10808,8,FALSE)</f>
        <v>Si</v>
      </c>
      <c r="J42" s="117" t="str">
        <f>VLOOKUP(E42,VIP!$A$2:$O10758,8,FALSE)</f>
        <v>Si</v>
      </c>
      <c r="K42" s="117" t="str">
        <f>VLOOKUP(E42,VIP!$A$2:$O14332,6,0)</f>
        <v>NO</v>
      </c>
      <c r="L42" s="148" t="s">
        <v>2219</v>
      </c>
      <c r="M42" s="109" t="s">
        <v>2446</v>
      </c>
      <c r="N42" s="109" t="s">
        <v>2453</v>
      </c>
      <c r="O42" s="117" t="s">
        <v>2455</v>
      </c>
      <c r="P42" s="117"/>
      <c r="Q42" s="116" t="s">
        <v>2219</v>
      </c>
    </row>
    <row r="43" spans="1:17" s="118" customFormat="1" ht="18.75" customHeight="1" x14ac:dyDescent="0.25">
      <c r="A43" s="117" t="str">
        <f>VLOOKUP(E43,'LISTADO ATM'!$A$2:$C$898,3,0)</f>
        <v>DISTRITO NACIONAL</v>
      </c>
      <c r="B43" s="140">
        <v>3335925845</v>
      </c>
      <c r="C43" s="110">
        <v>44366.651388888888</v>
      </c>
      <c r="D43" s="110" t="s">
        <v>2449</v>
      </c>
      <c r="E43" s="136">
        <v>377</v>
      </c>
      <c r="F43" s="117" t="str">
        <f>VLOOKUP(E43,VIP!$A$2:$O13697,2,0)</f>
        <v>DRBR377</v>
      </c>
      <c r="G43" s="117" t="str">
        <f>VLOOKUP(E43,'LISTADO ATM'!$A$2:$B$897,2,0)</f>
        <v>ATM Estación del Metro Eduardo Brito</v>
      </c>
      <c r="H43" s="117" t="str">
        <f>VLOOKUP(E43,VIP!$A$2:$O18831,7,FALSE)</f>
        <v>Si</v>
      </c>
      <c r="I43" s="117" t="str">
        <f>VLOOKUP(E43,VIP!$A$2:$O10796,8,FALSE)</f>
        <v>Si</v>
      </c>
      <c r="J43" s="117" t="str">
        <f>VLOOKUP(E43,VIP!$A$2:$O10746,8,FALSE)</f>
        <v>Si</v>
      </c>
      <c r="K43" s="117" t="str">
        <f>VLOOKUP(E43,VIP!$A$2:$O14320,6,0)</f>
        <v>NO</v>
      </c>
      <c r="L43" s="148" t="s">
        <v>2442</v>
      </c>
      <c r="M43" s="109" t="s">
        <v>2446</v>
      </c>
      <c r="N43" s="109" t="s">
        <v>2453</v>
      </c>
      <c r="O43" s="117" t="s">
        <v>2454</v>
      </c>
      <c r="P43" s="117"/>
      <c r="Q43" s="109" t="s">
        <v>2442</v>
      </c>
    </row>
    <row r="44" spans="1:17" s="118" customFormat="1" ht="18.75" customHeight="1" x14ac:dyDescent="0.25">
      <c r="A44" s="117" t="str">
        <f>VLOOKUP(E44,'LISTADO ATM'!$A$2:$C$898,3,0)</f>
        <v>SUR</v>
      </c>
      <c r="B44" s="140">
        <v>3335925844</v>
      </c>
      <c r="C44" s="110">
        <v>44366.651701388888</v>
      </c>
      <c r="D44" s="110" t="s">
        <v>2449</v>
      </c>
      <c r="E44" s="136">
        <v>252</v>
      </c>
      <c r="F44" s="117" t="str">
        <f>VLOOKUP(E44,VIP!$A$2:$O13919,2,0)</f>
        <v>DRBR252</v>
      </c>
      <c r="G44" s="117" t="str">
        <f>VLOOKUP(E44,'LISTADO ATM'!$A$2:$B$897,2,0)</f>
        <v xml:space="preserve">ATM Banco Agrícola (Barahona) </v>
      </c>
      <c r="H44" s="117" t="str">
        <f>VLOOKUP(E44,VIP!$A$2:$O18769,7,FALSE)</f>
        <v>Si</v>
      </c>
      <c r="I44" s="117" t="str">
        <f>VLOOKUP(E44,VIP!$A$2:$O10734,8,FALSE)</f>
        <v>Si</v>
      </c>
      <c r="J44" s="117" t="str">
        <f>VLOOKUP(E44,VIP!$A$2:$O10684,8,FALSE)</f>
        <v>Si</v>
      </c>
      <c r="K44" s="117" t="str">
        <f>VLOOKUP(E44,VIP!$A$2:$O14258,6,0)</f>
        <v>NO</v>
      </c>
      <c r="L44" s="148" t="s">
        <v>2418</v>
      </c>
      <c r="M44" s="109" t="s">
        <v>2446</v>
      </c>
      <c r="N44" s="109" t="s">
        <v>2453</v>
      </c>
      <c r="O44" s="117" t="s">
        <v>2454</v>
      </c>
      <c r="P44" s="117"/>
      <c r="Q44" s="116" t="s">
        <v>2418</v>
      </c>
    </row>
    <row r="45" spans="1:17" s="118" customFormat="1" ht="18.75" customHeight="1" x14ac:dyDescent="0.25">
      <c r="A45" s="117" t="str">
        <f>VLOOKUP(E45,'LISTADO ATM'!$A$2:$C$898,3,0)</f>
        <v>ESTE</v>
      </c>
      <c r="B45" s="140">
        <v>3335925846</v>
      </c>
      <c r="C45" s="110">
        <v>44366.65184027778</v>
      </c>
      <c r="D45" s="110" t="s">
        <v>2180</v>
      </c>
      <c r="E45" s="136">
        <v>330</v>
      </c>
      <c r="F45" s="117" t="str">
        <f>VLOOKUP(E45,VIP!$A$2:$O13918,2,0)</f>
        <v>DRBR330</v>
      </c>
      <c r="G45" s="117" t="str">
        <f>VLOOKUP(E45,'LISTADO ATM'!$A$2:$B$897,2,0)</f>
        <v xml:space="preserve">ATM Oficina Boulevard (Higuey) </v>
      </c>
      <c r="H45" s="117" t="str">
        <f>VLOOKUP(E45,VIP!$A$2:$O18780,7,FALSE)</f>
        <v>Si</v>
      </c>
      <c r="I45" s="117" t="str">
        <f>VLOOKUP(E45,VIP!$A$2:$O10745,8,FALSE)</f>
        <v>Si</v>
      </c>
      <c r="J45" s="117" t="str">
        <f>VLOOKUP(E45,VIP!$A$2:$O10695,8,FALSE)</f>
        <v>Si</v>
      </c>
      <c r="K45" s="117" t="str">
        <f>VLOOKUP(E45,VIP!$A$2:$O14269,6,0)</f>
        <v>SI</v>
      </c>
      <c r="L45" s="148" t="s">
        <v>2466</v>
      </c>
      <c r="M45" s="196" t="s">
        <v>2550</v>
      </c>
      <c r="N45" s="109" t="s">
        <v>2453</v>
      </c>
      <c r="O45" s="117" t="s">
        <v>2455</v>
      </c>
      <c r="P45" s="117"/>
      <c r="Q45" s="197">
        <v>44367.584629629629</v>
      </c>
    </row>
    <row r="46" spans="1:17" s="118" customFormat="1" ht="18.75" customHeight="1" x14ac:dyDescent="0.25">
      <c r="A46" s="117" t="str">
        <f>VLOOKUP(E46,'LISTADO ATM'!$A$2:$C$898,3,0)</f>
        <v>NORTE</v>
      </c>
      <c r="B46" s="140">
        <v>3335925847</v>
      </c>
      <c r="C46" s="110">
        <v>44366.652581018519</v>
      </c>
      <c r="D46" s="110" t="s">
        <v>2470</v>
      </c>
      <c r="E46" s="136">
        <v>142</v>
      </c>
      <c r="F46" s="117" t="str">
        <f>VLOOKUP(E46,VIP!$A$2:$O13917,2,0)</f>
        <v>DRBR142</v>
      </c>
      <c r="G46" s="117" t="str">
        <f>VLOOKUP(E46,'LISTADO ATM'!$A$2:$B$897,2,0)</f>
        <v xml:space="preserve">ATM Centro de Caja Galerías Bonao </v>
      </c>
      <c r="H46" s="117" t="str">
        <f>VLOOKUP(E46,VIP!$A$2:$O18757,7,FALSE)</f>
        <v>Si</v>
      </c>
      <c r="I46" s="117" t="str">
        <f>VLOOKUP(E46,VIP!$A$2:$O10722,8,FALSE)</f>
        <v>Si</v>
      </c>
      <c r="J46" s="117" t="str">
        <f>VLOOKUP(E46,VIP!$A$2:$O10672,8,FALSE)</f>
        <v>Si</v>
      </c>
      <c r="K46" s="117" t="str">
        <f>VLOOKUP(E46,VIP!$A$2:$O14246,6,0)</f>
        <v>SI</v>
      </c>
      <c r="L46" s="148" t="s">
        <v>2418</v>
      </c>
      <c r="M46" s="109" t="s">
        <v>2446</v>
      </c>
      <c r="N46" s="109" t="s">
        <v>2453</v>
      </c>
      <c r="O46" s="117" t="s">
        <v>2471</v>
      </c>
      <c r="P46" s="117"/>
      <c r="Q46" s="116" t="s">
        <v>2418</v>
      </c>
    </row>
    <row r="47" spans="1:17" s="118" customFormat="1" ht="18.75" customHeight="1" x14ac:dyDescent="0.25">
      <c r="A47" s="117" t="str">
        <f>VLOOKUP(E47,'LISTADO ATM'!$A$2:$C$898,3,0)</f>
        <v>DISTRITO NACIONAL</v>
      </c>
      <c r="B47" s="140">
        <v>3335925849</v>
      </c>
      <c r="C47" s="110">
        <v>44366.653298611112</v>
      </c>
      <c r="D47" s="110" t="s">
        <v>2180</v>
      </c>
      <c r="E47" s="136">
        <v>363</v>
      </c>
      <c r="F47" s="117" t="str">
        <f>VLOOKUP(E47,VIP!$A$2:$O13915,2,0)</f>
        <v>DRBR363</v>
      </c>
      <c r="G47" s="117" t="str">
        <f>VLOOKUP(E47,'LISTADO ATM'!$A$2:$B$897,2,0)</f>
        <v>ATM Sirena Villa Mella</v>
      </c>
      <c r="H47" s="117" t="str">
        <f>VLOOKUP(E47,VIP!$A$2:$O18785,7,FALSE)</f>
        <v>N/A</v>
      </c>
      <c r="I47" s="117" t="str">
        <f>VLOOKUP(E47,VIP!$A$2:$O10750,8,FALSE)</f>
        <v>N/A</v>
      </c>
      <c r="J47" s="117" t="str">
        <f>VLOOKUP(E47,VIP!$A$2:$O10700,8,FALSE)</f>
        <v>N/A</v>
      </c>
      <c r="K47" s="117" t="str">
        <f>VLOOKUP(E47,VIP!$A$2:$O14274,6,0)</f>
        <v>N/A</v>
      </c>
      <c r="L47" s="110" t="s">
        <v>2245</v>
      </c>
      <c r="M47" s="109" t="s">
        <v>2446</v>
      </c>
      <c r="N47" s="109" t="s">
        <v>2453</v>
      </c>
      <c r="O47" s="117" t="s">
        <v>2455</v>
      </c>
      <c r="P47" s="117"/>
      <c r="Q47" s="116" t="s">
        <v>2245</v>
      </c>
    </row>
    <row r="48" spans="1:17" s="118" customFormat="1" ht="18.75" customHeight="1" x14ac:dyDescent="0.25">
      <c r="A48" s="117" t="str">
        <f>VLOOKUP(E48,'LISTADO ATM'!$A$2:$C$898,3,0)</f>
        <v>SUR</v>
      </c>
      <c r="B48" s="140">
        <v>3335925850</v>
      </c>
      <c r="C48" s="110">
        <v>44366.653854166667</v>
      </c>
      <c r="D48" s="110" t="s">
        <v>2180</v>
      </c>
      <c r="E48" s="136">
        <v>360</v>
      </c>
      <c r="F48" s="117" t="str">
        <f>VLOOKUP(E48,VIP!$A$2:$O13914,2,0)</f>
        <v>DRBR360</v>
      </c>
      <c r="G48" s="117" t="str">
        <f>VLOOKUP(E48,'LISTADO ATM'!$A$2:$B$897,2,0)</f>
        <v>ATM Ayuntamiento Guayabal</v>
      </c>
      <c r="H48" s="117" t="str">
        <f>VLOOKUP(E48,VIP!$A$2:$O18784,7,FALSE)</f>
        <v>si</v>
      </c>
      <c r="I48" s="117" t="str">
        <f>VLOOKUP(E48,VIP!$A$2:$O10749,8,FALSE)</f>
        <v>si</v>
      </c>
      <c r="J48" s="117" t="str">
        <f>VLOOKUP(E48,VIP!$A$2:$O10699,8,FALSE)</f>
        <v>si</v>
      </c>
      <c r="K48" s="117" t="str">
        <f>VLOOKUP(E48,VIP!$A$2:$O14273,6,0)</f>
        <v>NO</v>
      </c>
      <c r="L48" s="110" t="s">
        <v>2245</v>
      </c>
      <c r="M48" s="196" t="s">
        <v>2550</v>
      </c>
      <c r="N48" s="109" t="s">
        <v>2453</v>
      </c>
      <c r="O48" s="117" t="s">
        <v>2455</v>
      </c>
      <c r="P48" s="117"/>
      <c r="Q48" s="197">
        <v>44367.557673611111</v>
      </c>
    </row>
    <row r="49" spans="1:17" s="118" customFormat="1" ht="18.75" customHeight="1" x14ac:dyDescent="0.25">
      <c r="A49" s="117" t="str">
        <f>VLOOKUP(E49,'LISTADO ATM'!$A$2:$C$898,3,0)</f>
        <v>SUR</v>
      </c>
      <c r="B49" s="140">
        <v>3335925864</v>
      </c>
      <c r="C49" s="110">
        <v>44366.693124999998</v>
      </c>
      <c r="D49" s="110" t="s">
        <v>2449</v>
      </c>
      <c r="E49" s="136">
        <v>301</v>
      </c>
      <c r="F49" s="117" t="str">
        <f>VLOOKUP(E49,VIP!$A$2:$O13700,2,0)</f>
        <v>DRBR301</v>
      </c>
      <c r="G49" s="117" t="str">
        <f>VLOOKUP(E49,'LISTADO ATM'!$A$2:$B$897,2,0)</f>
        <v xml:space="preserve">ATM UNP Alfa y Omega (Barahona) </v>
      </c>
      <c r="H49" s="117" t="str">
        <f>VLOOKUP(E49,VIP!$A$2:$O18834,7,FALSE)</f>
        <v>Si</v>
      </c>
      <c r="I49" s="117" t="str">
        <f>VLOOKUP(E49,VIP!$A$2:$O10799,8,FALSE)</f>
        <v>Si</v>
      </c>
      <c r="J49" s="117" t="str">
        <f>VLOOKUP(E49,VIP!$A$2:$O10749,8,FALSE)</f>
        <v>Si</v>
      </c>
      <c r="K49" s="117" t="str">
        <f>VLOOKUP(E49,VIP!$A$2:$O14323,6,0)</f>
        <v>NO</v>
      </c>
      <c r="L49" s="110" t="s">
        <v>2418</v>
      </c>
      <c r="M49" s="196" t="s">
        <v>2550</v>
      </c>
      <c r="N49" s="109" t="s">
        <v>2453</v>
      </c>
      <c r="O49" s="117" t="s">
        <v>2454</v>
      </c>
      <c r="P49" s="109"/>
      <c r="Q49" s="197">
        <v>44367.557673611111</v>
      </c>
    </row>
    <row r="50" spans="1:17" s="118" customFormat="1" ht="18.75" customHeight="1" x14ac:dyDescent="0.25">
      <c r="A50" s="117" t="str">
        <f>VLOOKUP(E50,'LISTADO ATM'!$A$2:$C$898,3,0)</f>
        <v>SUR</v>
      </c>
      <c r="B50" s="140">
        <v>3335925865</v>
      </c>
      <c r="C50" s="110">
        <v>44366.694675925923</v>
      </c>
      <c r="D50" s="110" t="s">
        <v>2470</v>
      </c>
      <c r="E50" s="136">
        <v>962</v>
      </c>
      <c r="F50" s="117" t="str">
        <f>VLOOKUP(E50,VIP!$A$2:$O13699,2,0)</f>
        <v>DRBR962</v>
      </c>
      <c r="G50" s="117" t="str">
        <f>VLOOKUP(E50,'LISTADO ATM'!$A$2:$B$897,2,0)</f>
        <v xml:space="preserve">ATM Oficina Villa Ofelia II (San Juan) </v>
      </c>
      <c r="H50" s="117" t="str">
        <f>VLOOKUP(E50,VIP!$A$2:$O18833,7,FALSE)</f>
        <v>Si</v>
      </c>
      <c r="I50" s="117" t="str">
        <f>VLOOKUP(E50,VIP!$A$2:$O10798,8,FALSE)</f>
        <v>Si</v>
      </c>
      <c r="J50" s="117" t="str">
        <f>VLOOKUP(E50,VIP!$A$2:$O10748,8,FALSE)</f>
        <v>Si</v>
      </c>
      <c r="K50" s="117" t="str">
        <f>VLOOKUP(E50,VIP!$A$2:$O14322,6,0)</f>
        <v>NO</v>
      </c>
      <c r="L50" s="110" t="s">
        <v>2442</v>
      </c>
      <c r="M50" s="109" t="s">
        <v>2446</v>
      </c>
      <c r="N50" s="109" t="s">
        <v>2453</v>
      </c>
      <c r="O50" s="117" t="s">
        <v>2585</v>
      </c>
      <c r="P50" s="109"/>
      <c r="Q50" s="116" t="s">
        <v>2442</v>
      </c>
    </row>
    <row r="51" spans="1:17" s="118" customFormat="1" ht="18.75" customHeight="1" x14ac:dyDescent="0.25">
      <c r="A51" s="117" t="str">
        <f>VLOOKUP(E51,'LISTADO ATM'!$A$2:$C$898,3,0)</f>
        <v>ESTE</v>
      </c>
      <c r="B51" s="140">
        <v>3335925867</v>
      </c>
      <c r="C51" s="110">
        <v>44366.728067129632</v>
      </c>
      <c r="D51" s="110" t="s">
        <v>2449</v>
      </c>
      <c r="E51" s="136">
        <v>114</v>
      </c>
      <c r="F51" s="117" t="str">
        <f>VLOOKUP(E51,VIP!$A$2:$O13698,2,0)</f>
        <v>DRBR114</v>
      </c>
      <c r="G51" s="117" t="str">
        <f>VLOOKUP(E51,'LISTADO ATM'!$A$2:$B$897,2,0)</f>
        <v xml:space="preserve">ATM Oficina Hato Mayor </v>
      </c>
      <c r="H51" s="117" t="str">
        <f>VLOOKUP(E51,VIP!$A$2:$O18832,7,FALSE)</f>
        <v>Si</v>
      </c>
      <c r="I51" s="117" t="str">
        <f>VLOOKUP(E51,VIP!$A$2:$O10797,8,FALSE)</f>
        <v>Si</v>
      </c>
      <c r="J51" s="117" t="str">
        <f>VLOOKUP(E51,VIP!$A$2:$O10747,8,FALSE)</f>
        <v>Si</v>
      </c>
      <c r="K51" s="117" t="str">
        <f>VLOOKUP(E51,VIP!$A$2:$O14321,6,0)</f>
        <v>NO</v>
      </c>
      <c r="L51" s="110" t="s">
        <v>2418</v>
      </c>
      <c r="M51" s="109" t="s">
        <v>2446</v>
      </c>
      <c r="N51" s="109" t="s">
        <v>2453</v>
      </c>
      <c r="O51" s="117" t="s">
        <v>2454</v>
      </c>
      <c r="P51" s="109"/>
      <c r="Q51" s="116" t="s">
        <v>2418</v>
      </c>
    </row>
    <row r="52" spans="1:17" s="118" customFormat="1" ht="18.75" customHeight="1" x14ac:dyDescent="0.25">
      <c r="A52" s="117" t="str">
        <f>VLOOKUP(E52,'LISTADO ATM'!$A$2:$C$898,3,0)</f>
        <v>DISTRITO NACIONAL</v>
      </c>
      <c r="B52" s="140">
        <v>3335925868</v>
      </c>
      <c r="C52" s="110">
        <v>44366.731145833335</v>
      </c>
      <c r="D52" s="110" t="s">
        <v>2470</v>
      </c>
      <c r="E52" s="136">
        <v>409</v>
      </c>
      <c r="F52" s="117" t="str">
        <f>VLOOKUP(E52,VIP!$A$2:$O13697,2,0)</f>
        <v>DRBR409</v>
      </c>
      <c r="G52" s="117" t="str">
        <f>VLOOKUP(E52,'LISTADO ATM'!$A$2:$B$897,2,0)</f>
        <v xml:space="preserve">ATM Oficina Las Palmas de Herrera I </v>
      </c>
      <c r="H52" s="117" t="str">
        <f>VLOOKUP(E52,VIP!$A$2:$O18831,7,FALSE)</f>
        <v>Si</v>
      </c>
      <c r="I52" s="117" t="str">
        <f>VLOOKUP(E52,VIP!$A$2:$O10796,8,FALSE)</f>
        <v>Si</v>
      </c>
      <c r="J52" s="117" t="str">
        <f>VLOOKUP(E52,VIP!$A$2:$O10746,8,FALSE)</f>
        <v>Si</v>
      </c>
      <c r="K52" s="117" t="str">
        <f>VLOOKUP(E52,VIP!$A$2:$O14320,6,0)</f>
        <v>NO</v>
      </c>
      <c r="L52" s="110" t="s">
        <v>2442</v>
      </c>
      <c r="M52" s="109" t="s">
        <v>2446</v>
      </c>
      <c r="N52" s="109" t="s">
        <v>2453</v>
      </c>
      <c r="O52" s="117" t="s">
        <v>2585</v>
      </c>
      <c r="P52" s="109"/>
      <c r="Q52" s="116" t="s">
        <v>2442</v>
      </c>
    </row>
    <row r="53" spans="1:17" s="118" customFormat="1" ht="18.75" customHeight="1" x14ac:dyDescent="0.25">
      <c r="A53" s="117" t="str">
        <f>VLOOKUP(E53,'LISTADO ATM'!$A$2:$C$898,3,0)</f>
        <v>DISTRITO NACIONAL</v>
      </c>
      <c r="B53" s="140">
        <v>3335925869</v>
      </c>
      <c r="C53" s="110">
        <v>44366.755370370367</v>
      </c>
      <c r="D53" s="110" t="s">
        <v>2180</v>
      </c>
      <c r="E53" s="136">
        <v>925</v>
      </c>
      <c r="F53" s="117" t="str">
        <f>VLOOKUP(E53,VIP!$A$2:$O13696,2,0)</f>
        <v>DRBR24L</v>
      </c>
      <c r="G53" s="117" t="str">
        <f>VLOOKUP(E53,'LISTADO ATM'!$A$2:$B$897,2,0)</f>
        <v xml:space="preserve">ATM Oficina Plaza Lama Av. 27 de Febrero </v>
      </c>
      <c r="H53" s="117" t="str">
        <f>VLOOKUP(E53,VIP!$A$2:$O18830,7,FALSE)</f>
        <v>Si</v>
      </c>
      <c r="I53" s="117" t="str">
        <f>VLOOKUP(E53,VIP!$A$2:$O10795,8,FALSE)</f>
        <v>Si</v>
      </c>
      <c r="J53" s="117" t="str">
        <f>VLOOKUP(E53,VIP!$A$2:$O10745,8,FALSE)</f>
        <v>Si</v>
      </c>
      <c r="K53" s="117" t="str">
        <f>VLOOKUP(E53,VIP!$A$2:$O14319,6,0)</f>
        <v>SI</v>
      </c>
      <c r="L53" s="110" t="s">
        <v>2466</v>
      </c>
      <c r="M53" s="196" t="s">
        <v>2550</v>
      </c>
      <c r="N53" s="109" t="s">
        <v>2453</v>
      </c>
      <c r="O53" s="117" t="s">
        <v>2455</v>
      </c>
      <c r="P53" s="109"/>
      <c r="Q53" s="197">
        <v>44367.447060185186</v>
      </c>
    </row>
    <row r="54" spans="1:17" s="118" customFormat="1" ht="18.75" customHeight="1" x14ac:dyDescent="0.25">
      <c r="A54" s="117" t="str">
        <f>VLOOKUP(E54,'LISTADO ATM'!$A$2:$C$898,3,0)</f>
        <v>DISTRITO NACIONAL</v>
      </c>
      <c r="B54" s="140">
        <v>3335925870</v>
      </c>
      <c r="C54" s="110">
        <v>44366.756412037037</v>
      </c>
      <c r="D54" s="110" t="s">
        <v>2180</v>
      </c>
      <c r="E54" s="136">
        <v>390</v>
      </c>
      <c r="F54" s="117" t="str">
        <f>VLOOKUP(E54,VIP!$A$2:$O13695,2,0)</f>
        <v>DRBR390</v>
      </c>
      <c r="G54" s="117" t="str">
        <f>VLOOKUP(E54,'LISTADO ATM'!$A$2:$B$897,2,0)</f>
        <v xml:space="preserve">ATM Oficina Boca Chica II </v>
      </c>
      <c r="H54" s="117" t="str">
        <f>VLOOKUP(E54,VIP!$A$2:$O18829,7,FALSE)</f>
        <v>Si</v>
      </c>
      <c r="I54" s="117" t="str">
        <f>VLOOKUP(E54,VIP!$A$2:$O10794,8,FALSE)</f>
        <v>Si</v>
      </c>
      <c r="J54" s="117" t="str">
        <f>VLOOKUP(E54,VIP!$A$2:$O10744,8,FALSE)</f>
        <v>Si</v>
      </c>
      <c r="K54" s="117" t="str">
        <f>VLOOKUP(E54,VIP!$A$2:$O14318,6,0)</f>
        <v>NO</v>
      </c>
      <c r="L54" s="110" t="s">
        <v>2466</v>
      </c>
      <c r="M54" s="109" t="s">
        <v>2446</v>
      </c>
      <c r="N54" s="109" t="s">
        <v>2453</v>
      </c>
      <c r="O54" s="117" t="s">
        <v>2455</v>
      </c>
      <c r="P54" s="109"/>
      <c r="Q54" s="116" t="s">
        <v>2466</v>
      </c>
    </row>
    <row r="55" spans="1:17" s="118" customFormat="1" ht="18.75" customHeight="1" x14ac:dyDescent="0.25">
      <c r="A55" s="117" t="str">
        <f>VLOOKUP(E55,'LISTADO ATM'!$A$2:$C$898,3,0)</f>
        <v>ESTE</v>
      </c>
      <c r="B55" s="140">
        <v>3335925871</v>
      </c>
      <c r="C55" s="110">
        <v>44366.821828703702</v>
      </c>
      <c r="D55" s="110" t="s">
        <v>2449</v>
      </c>
      <c r="E55" s="136">
        <v>912</v>
      </c>
      <c r="F55" s="117" t="str">
        <f>VLOOKUP(E55,VIP!$A$2:$O13705,2,0)</f>
        <v>DRBR973</v>
      </c>
      <c r="G55" s="117" t="str">
        <f>VLOOKUP(E55,'LISTADO ATM'!$A$2:$B$897,2,0)</f>
        <v xml:space="preserve">ATM Oficina San Pedro II </v>
      </c>
      <c r="H55" s="117" t="str">
        <f>VLOOKUP(E55,VIP!$A$2:$O18839,7,FALSE)</f>
        <v>Si</v>
      </c>
      <c r="I55" s="117" t="str">
        <f>VLOOKUP(E55,VIP!$A$2:$O10804,8,FALSE)</f>
        <v>Si</v>
      </c>
      <c r="J55" s="117" t="str">
        <f>VLOOKUP(E55,VIP!$A$2:$O10754,8,FALSE)</f>
        <v>Si</v>
      </c>
      <c r="K55" s="117" t="str">
        <f>VLOOKUP(E55,VIP!$A$2:$O14328,6,0)</f>
        <v>SI</v>
      </c>
      <c r="L55" s="148" t="s">
        <v>2418</v>
      </c>
      <c r="M55" s="109" t="s">
        <v>2446</v>
      </c>
      <c r="N55" s="109" t="s">
        <v>2453</v>
      </c>
      <c r="O55" s="117" t="s">
        <v>2454</v>
      </c>
      <c r="P55" s="109"/>
      <c r="Q55" s="116" t="s">
        <v>2418</v>
      </c>
    </row>
    <row r="56" spans="1:17" s="118" customFormat="1" ht="18.75" customHeight="1" x14ac:dyDescent="0.25">
      <c r="A56" s="117" t="str">
        <f>VLOOKUP(E56,'LISTADO ATM'!$A$2:$C$898,3,0)</f>
        <v>DISTRITO NACIONAL</v>
      </c>
      <c r="B56" s="140">
        <v>3335925873</v>
      </c>
      <c r="C56" s="110">
        <v>44366.869166666664</v>
      </c>
      <c r="D56" s="110" t="s">
        <v>2180</v>
      </c>
      <c r="E56" s="136">
        <v>587</v>
      </c>
      <c r="F56" s="117" t="str">
        <f>VLOOKUP(E56,VIP!$A$2:$O13704,2,0)</f>
        <v>DRBR123</v>
      </c>
      <c r="G56" s="117" t="str">
        <f>VLOOKUP(E56,'LISTADO ATM'!$A$2:$B$897,2,0)</f>
        <v xml:space="preserve">ATM Cuerpo de Ayudantes Militares </v>
      </c>
      <c r="H56" s="117" t="str">
        <f>VLOOKUP(E56,VIP!$A$2:$O18838,7,FALSE)</f>
        <v>Si</v>
      </c>
      <c r="I56" s="117" t="str">
        <f>VLOOKUP(E56,VIP!$A$2:$O10803,8,FALSE)</f>
        <v>Si</v>
      </c>
      <c r="J56" s="117" t="str">
        <f>VLOOKUP(E56,VIP!$A$2:$O10753,8,FALSE)</f>
        <v>Si</v>
      </c>
      <c r="K56" s="117" t="str">
        <f>VLOOKUP(E56,VIP!$A$2:$O14327,6,0)</f>
        <v>NO</v>
      </c>
      <c r="L56" s="148" t="s">
        <v>2466</v>
      </c>
      <c r="M56" s="109" t="s">
        <v>2446</v>
      </c>
      <c r="N56" s="109" t="s">
        <v>2453</v>
      </c>
      <c r="O56" s="117" t="s">
        <v>2455</v>
      </c>
      <c r="P56" s="109"/>
      <c r="Q56" s="116" t="s">
        <v>2466</v>
      </c>
    </row>
    <row r="57" spans="1:17" s="118" customFormat="1" ht="18.75" customHeight="1" x14ac:dyDescent="0.25">
      <c r="A57" s="117" t="str">
        <f>VLOOKUP(E57,'LISTADO ATM'!$A$2:$C$898,3,0)</f>
        <v>NORTE</v>
      </c>
      <c r="B57" s="140">
        <v>3335925875</v>
      </c>
      <c r="C57" s="110">
        <v>44366.883356481485</v>
      </c>
      <c r="D57" s="110" t="s">
        <v>2569</v>
      </c>
      <c r="E57" s="136">
        <v>888</v>
      </c>
      <c r="F57" s="117" t="str">
        <f>VLOOKUP(E57,VIP!$A$2:$O13703,2,0)</f>
        <v>DRBR888</v>
      </c>
      <c r="G57" s="117" t="str">
        <f>VLOOKUP(E57,'LISTADO ATM'!$A$2:$B$897,2,0)</f>
        <v>ATM Oficina galeria 56 II (SFM)</v>
      </c>
      <c r="H57" s="117" t="str">
        <f>VLOOKUP(E57,VIP!$A$2:$O18837,7,FALSE)</f>
        <v>Si</v>
      </c>
      <c r="I57" s="117" t="str">
        <f>VLOOKUP(E57,VIP!$A$2:$O10802,8,FALSE)</f>
        <v>Si</v>
      </c>
      <c r="J57" s="117" t="str">
        <f>VLOOKUP(E57,VIP!$A$2:$O10752,8,FALSE)</f>
        <v>Si</v>
      </c>
      <c r="K57" s="117" t="str">
        <f>VLOOKUP(E57,VIP!$A$2:$O14326,6,0)</f>
        <v>SI</v>
      </c>
      <c r="L57" s="148" t="s">
        <v>2566</v>
      </c>
      <c r="M57" s="109" t="s">
        <v>2446</v>
      </c>
      <c r="N57" s="109" t="s">
        <v>2453</v>
      </c>
      <c r="O57" s="117" t="s">
        <v>2586</v>
      </c>
      <c r="P57" s="109"/>
      <c r="Q57" s="116" t="s">
        <v>2566</v>
      </c>
    </row>
    <row r="58" spans="1:17" s="118" customFormat="1" ht="18.75" customHeight="1" x14ac:dyDescent="0.25">
      <c r="A58" s="117" t="str">
        <f>VLOOKUP(E58,'LISTADO ATM'!$A$2:$C$898,3,0)</f>
        <v>NORTE</v>
      </c>
      <c r="B58" s="140">
        <v>3335925876</v>
      </c>
      <c r="C58" s="110">
        <v>44366.885625000003</v>
      </c>
      <c r="D58" s="110" t="s">
        <v>2181</v>
      </c>
      <c r="E58" s="136">
        <v>666</v>
      </c>
      <c r="F58" s="117" t="str">
        <f>VLOOKUP(E58,VIP!$A$2:$O13702,2,0)</f>
        <v>DRBR666</v>
      </c>
      <c r="G58" s="117" t="str">
        <f>VLOOKUP(E58,'LISTADO ATM'!$A$2:$B$897,2,0)</f>
        <v>ATM S/M El Porvernir Libert</v>
      </c>
      <c r="H58" s="117" t="str">
        <f>VLOOKUP(E58,VIP!$A$2:$O18836,7,FALSE)</f>
        <v>N/A</v>
      </c>
      <c r="I58" s="117" t="str">
        <f>VLOOKUP(E58,VIP!$A$2:$O10801,8,FALSE)</f>
        <v>N/A</v>
      </c>
      <c r="J58" s="117" t="str">
        <f>VLOOKUP(E58,VIP!$A$2:$O10751,8,FALSE)</f>
        <v>N/A</v>
      </c>
      <c r="K58" s="117" t="str">
        <f>VLOOKUP(E58,VIP!$A$2:$O14325,6,0)</f>
        <v>N/A</v>
      </c>
      <c r="L58" s="110" t="s">
        <v>2245</v>
      </c>
      <c r="M58" s="196" t="s">
        <v>2550</v>
      </c>
      <c r="N58" s="109" t="s">
        <v>2453</v>
      </c>
      <c r="O58" s="117" t="s">
        <v>2567</v>
      </c>
      <c r="P58" s="109"/>
      <c r="Q58" s="197">
        <v>44367.446817129632</v>
      </c>
    </row>
    <row r="59" spans="1:17" s="118" customFormat="1" ht="18.75" customHeight="1" x14ac:dyDescent="0.25">
      <c r="A59" s="117" t="str">
        <f>VLOOKUP(E59,'LISTADO ATM'!$A$2:$C$898,3,0)</f>
        <v>DISTRITO NACIONAL</v>
      </c>
      <c r="B59" s="140">
        <v>3335925877</v>
      </c>
      <c r="C59" s="110">
        <v>44366.887361111112</v>
      </c>
      <c r="D59" s="110" t="s">
        <v>2181</v>
      </c>
      <c r="E59" s="136">
        <v>87</v>
      </c>
      <c r="F59" s="117" t="str">
        <f>VLOOKUP(E59,VIP!$A$2:$O13701,2,0)</f>
        <v>DRBR087</v>
      </c>
      <c r="G59" s="117" t="str">
        <f>VLOOKUP(E59,'LISTADO ATM'!$A$2:$B$897,2,0)</f>
        <v xml:space="preserve">ATM Autoservicio Sarasota </v>
      </c>
      <c r="H59" s="117" t="str">
        <f>VLOOKUP(E59,VIP!$A$2:$O18835,7,FALSE)</f>
        <v>Si</v>
      </c>
      <c r="I59" s="117" t="str">
        <f>VLOOKUP(E59,VIP!$A$2:$O10800,8,FALSE)</f>
        <v>Si</v>
      </c>
      <c r="J59" s="117" t="str">
        <f>VLOOKUP(E59,VIP!$A$2:$O10750,8,FALSE)</f>
        <v>Si</v>
      </c>
      <c r="K59" s="117" t="str">
        <f>VLOOKUP(E59,VIP!$A$2:$O14324,6,0)</f>
        <v>NO</v>
      </c>
      <c r="L59" s="110" t="s">
        <v>2245</v>
      </c>
      <c r="M59" s="109" t="s">
        <v>2446</v>
      </c>
      <c r="N59" s="109" t="s">
        <v>2453</v>
      </c>
      <c r="O59" s="117" t="s">
        <v>2567</v>
      </c>
      <c r="P59" s="109"/>
      <c r="Q59" s="116" t="s">
        <v>2245</v>
      </c>
    </row>
    <row r="60" spans="1:17" s="118" customFormat="1" ht="18.75" customHeight="1" x14ac:dyDescent="0.25">
      <c r="A60" s="117" t="str">
        <f>VLOOKUP(E60,'LISTADO ATM'!$A$2:$C$898,3,0)</f>
        <v>SUR</v>
      </c>
      <c r="B60" s="140">
        <v>3335925880</v>
      </c>
      <c r="C60" s="110">
        <v>44366.894861111112</v>
      </c>
      <c r="D60" s="110" t="s">
        <v>2181</v>
      </c>
      <c r="E60" s="136">
        <v>84</v>
      </c>
      <c r="F60" s="117" t="str">
        <f>VLOOKUP(E60,VIP!$A$2:$O13699,2,0)</f>
        <v>DRBR084</v>
      </c>
      <c r="G60" s="117" t="str">
        <f>VLOOKUP(E60,'LISTADO ATM'!$A$2:$B$897,2,0)</f>
        <v xml:space="preserve">ATM Oficina Multicentro Sirena San Cristóbal </v>
      </c>
      <c r="H60" s="117" t="str">
        <f>VLOOKUP(E60,VIP!$A$2:$O18833,7,FALSE)</f>
        <v>Si</v>
      </c>
      <c r="I60" s="117" t="str">
        <f>VLOOKUP(E60,VIP!$A$2:$O10798,8,FALSE)</f>
        <v>Si</v>
      </c>
      <c r="J60" s="117" t="str">
        <f>VLOOKUP(E60,VIP!$A$2:$O10748,8,FALSE)</f>
        <v>Si</v>
      </c>
      <c r="K60" s="117" t="str">
        <f>VLOOKUP(E60,VIP!$A$2:$O14322,6,0)</f>
        <v>SI</v>
      </c>
      <c r="L60" s="148" t="s">
        <v>2219</v>
      </c>
      <c r="M60" s="109" t="s">
        <v>2446</v>
      </c>
      <c r="N60" s="109" t="s">
        <v>2453</v>
      </c>
      <c r="O60" s="117" t="s">
        <v>2567</v>
      </c>
      <c r="P60" s="109"/>
      <c r="Q60" s="116" t="s">
        <v>2219</v>
      </c>
    </row>
    <row r="61" spans="1:17" s="118" customFormat="1" ht="18.75" customHeight="1" x14ac:dyDescent="0.25">
      <c r="A61" s="117" t="str">
        <f>VLOOKUP(E61,'LISTADO ATM'!$A$2:$C$898,3,0)</f>
        <v>DISTRITO NACIONAL</v>
      </c>
      <c r="B61" s="140">
        <v>3335925881</v>
      </c>
      <c r="C61" s="110">
        <v>44366.896226851852</v>
      </c>
      <c r="D61" s="110" t="s">
        <v>2180</v>
      </c>
      <c r="E61" s="136">
        <v>785</v>
      </c>
      <c r="F61" s="117" t="str">
        <f>VLOOKUP(E61,VIP!$A$2:$O13698,2,0)</f>
        <v>DRBR785</v>
      </c>
      <c r="G61" s="117" t="str">
        <f>VLOOKUP(E61,'LISTADO ATM'!$A$2:$B$897,2,0)</f>
        <v xml:space="preserve">ATM S/M Nacional Máximo Gómez </v>
      </c>
      <c r="H61" s="117" t="str">
        <f>VLOOKUP(E61,VIP!$A$2:$O18832,7,FALSE)</f>
        <v>Si</v>
      </c>
      <c r="I61" s="117" t="str">
        <f>VLOOKUP(E61,VIP!$A$2:$O10797,8,FALSE)</f>
        <v>Si</v>
      </c>
      <c r="J61" s="117" t="str">
        <f>VLOOKUP(E61,VIP!$A$2:$O10747,8,FALSE)</f>
        <v>Si</v>
      </c>
      <c r="K61" s="117" t="str">
        <f>VLOOKUP(E61,VIP!$A$2:$O14321,6,0)</f>
        <v>NO</v>
      </c>
      <c r="L61" s="148" t="s">
        <v>2219</v>
      </c>
      <c r="M61" s="196" t="s">
        <v>2550</v>
      </c>
      <c r="N61" s="109" t="s">
        <v>2453</v>
      </c>
      <c r="O61" s="117" t="s">
        <v>2455</v>
      </c>
      <c r="P61" s="109"/>
      <c r="Q61" s="197">
        <v>44367.432256944441</v>
      </c>
    </row>
    <row r="62" spans="1:17" ht="18" x14ac:dyDescent="0.25">
      <c r="A62" s="117" t="str">
        <f>VLOOKUP(E62,'LISTADO ATM'!$A$2:$C$898,3,0)</f>
        <v>DISTRITO NACIONAL</v>
      </c>
      <c r="B62" s="140">
        <v>3335925882</v>
      </c>
      <c r="C62" s="110">
        <v>44366.897673611114</v>
      </c>
      <c r="D62" s="110" t="s">
        <v>2181</v>
      </c>
      <c r="E62" s="136">
        <v>684</v>
      </c>
      <c r="F62" s="117" t="str">
        <f>VLOOKUP(E62,VIP!$A$2:$O13697,2,0)</f>
        <v>DRBR684</v>
      </c>
      <c r="G62" s="117" t="str">
        <f>VLOOKUP(E62,'LISTADO ATM'!$A$2:$B$897,2,0)</f>
        <v>ATM Estación Texaco Prolongación 27 Febrero</v>
      </c>
      <c r="H62" s="117" t="str">
        <f>VLOOKUP(E62,VIP!$A$2:$O18831,7,FALSE)</f>
        <v>NO</v>
      </c>
      <c r="I62" s="117" t="str">
        <f>VLOOKUP(E62,VIP!$A$2:$O10796,8,FALSE)</f>
        <v>NO</v>
      </c>
      <c r="J62" s="117" t="str">
        <f>VLOOKUP(E62,VIP!$A$2:$O10746,8,FALSE)</f>
        <v>NO</v>
      </c>
      <c r="K62" s="117" t="str">
        <f>VLOOKUP(E62,VIP!$A$2:$O14320,6,0)</f>
        <v>NO</v>
      </c>
      <c r="L62" s="110" t="s">
        <v>2245</v>
      </c>
      <c r="M62" s="196" t="s">
        <v>2550</v>
      </c>
      <c r="N62" s="109" t="s">
        <v>2453</v>
      </c>
      <c r="O62" s="117" t="s">
        <v>2567</v>
      </c>
      <c r="P62" s="109"/>
      <c r="Q62" s="197">
        <v>44367.444930555554</v>
      </c>
    </row>
    <row r="63" spans="1:17" ht="18" x14ac:dyDescent="0.25">
      <c r="A63" s="117" t="str">
        <f>VLOOKUP(E63,'LISTADO ATM'!$A$2:$C$898,3,0)</f>
        <v>ESTE</v>
      </c>
      <c r="B63" s="140">
        <v>3335925883</v>
      </c>
      <c r="C63" s="110">
        <v>44366.899652777778</v>
      </c>
      <c r="D63" s="110" t="s">
        <v>2180</v>
      </c>
      <c r="E63" s="136">
        <v>366</v>
      </c>
      <c r="F63" s="117" t="str">
        <f>VLOOKUP(E63,VIP!$A$2:$O13696,2,0)</f>
        <v>DRBR366</v>
      </c>
      <c r="G63" s="117" t="str">
        <f>VLOOKUP(E63,'LISTADO ATM'!$A$2:$B$897,2,0)</f>
        <v>ATM Oficina Boulevard (Higuey) II</v>
      </c>
      <c r="H63" s="117" t="str">
        <f>VLOOKUP(E63,VIP!$A$2:$O18830,7,FALSE)</f>
        <v>N/A</v>
      </c>
      <c r="I63" s="117" t="str">
        <f>VLOOKUP(E63,VIP!$A$2:$O10795,8,FALSE)</f>
        <v>N/A</v>
      </c>
      <c r="J63" s="117" t="str">
        <f>VLOOKUP(E63,VIP!$A$2:$O10745,8,FALSE)</f>
        <v>N/A</v>
      </c>
      <c r="K63" s="117" t="str">
        <f>VLOOKUP(E63,VIP!$A$2:$O14319,6,0)</f>
        <v>N/A</v>
      </c>
      <c r="L63" s="148" t="s">
        <v>2579</v>
      </c>
      <c r="M63" s="109" t="s">
        <v>2446</v>
      </c>
      <c r="N63" s="109" t="s">
        <v>2453</v>
      </c>
      <c r="O63" s="117" t="s">
        <v>2455</v>
      </c>
      <c r="P63" s="109"/>
      <c r="Q63" s="116" t="s">
        <v>2579</v>
      </c>
    </row>
    <row r="64" spans="1:17" ht="18" x14ac:dyDescent="0.25">
      <c r="A64" s="117" t="str">
        <f>VLOOKUP(E64,'LISTADO ATM'!$A$2:$C$898,3,0)</f>
        <v>ESTE</v>
      </c>
      <c r="B64" s="140">
        <v>3335925884</v>
      </c>
      <c r="C64" s="110">
        <v>44366.900810185187</v>
      </c>
      <c r="D64" s="110" t="s">
        <v>2180</v>
      </c>
      <c r="E64" s="136">
        <v>385</v>
      </c>
      <c r="F64" s="117" t="str">
        <f>VLOOKUP(E64,VIP!$A$2:$O13695,2,0)</f>
        <v>DRBR385</v>
      </c>
      <c r="G64" s="117" t="str">
        <f>VLOOKUP(E64,'LISTADO ATM'!$A$2:$B$897,2,0)</f>
        <v xml:space="preserve">ATM Plaza Verón I </v>
      </c>
      <c r="H64" s="117" t="str">
        <f>VLOOKUP(E64,VIP!$A$2:$O18829,7,FALSE)</f>
        <v>Si</v>
      </c>
      <c r="I64" s="117" t="str">
        <f>VLOOKUP(E64,VIP!$A$2:$O10794,8,FALSE)</f>
        <v>Si</v>
      </c>
      <c r="J64" s="117" t="str">
        <f>VLOOKUP(E64,VIP!$A$2:$O10744,8,FALSE)</f>
        <v>Si</v>
      </c>
      <c r="K64" s="117" t="str">
        <f>VLOOKUP(E64,VIP!$A$2:$O14318,6,0)</f>
        <v>NO</v>
      </c>
      <c r="L64" s="148" t="s">
        <v>2579</v>
      </c>
      <c r="M64" s="109" t="s">
        <v>2446</v>
      </c>
      <c r="N64" s="109" t="s">
        <v>2453</v>
      </c>
      <c r="O64" s="117" t="s">
        <v>2455</v>
      </c>
      <c r="P64" s="109"/>
      <c r="Q64" s="116" t="s">
        <v>2579</v>
      </c>
    </row>
    <row r="65" spans="1:17" ht="18" x14ac:dyDescent="0.25">
      <c r="A65" s="117" t="str">
        <f>VLOOKUP(E65,'LISTADO ATM'!$A$2:$C$898,3,0)</f>
        <v>DISTRITO NACIONAL</v>
      </c>
      <c r="B65" s="140">
        <v>3335925890</v>
      </c>
      <c r="C65" s="110">
        <v>44367.046967592592</v>
      </c>
      <c r="D65" s="110" t="s">
        <v>2449</v>
      </c>
      <c r="E65" s="136">
        <v>281</v>
      </c>
      <c r="F65" s="117" t="str">
        <f>VLOOKUP(E65,VIP!$A$2:$O13700,2,0)</f>
        <v>DRBR737</v>
      </c>
      <c r="G65" s="117" t="str">
        <f>VLOOKUP(E65,'LISTADO ATM'!$A$2:$B$897,2,0)</f>
        <v xml:space="preserve">ATM S/M Pola Independencia </v>
      </c>
      <c r="H65" s="117" t="str">
        <f>VLOOKUP(E65,VIP!$A$2:$O18834,7,FALSE)</f>
        <v>Si</v>
      </c>
      <c r="I65" s="117" t="str">
        <f>VLOOKUP(E65,VIP!$A$2:$O10799,8,FALSE)</f>
        <v>Si</v>
      </c>
      <c r="J65" s="117" t="str">
        <f>VLOOKUP(E65,VIP!$A$2:$O10749,8,FALSE)</f>
        <v>Si</v>
      </c>
      <c r="K65" s="117" t="str">
        <f>VLOOKUP(E65,VIP!$A$2:$O14323,6,0)</f>
        <v>NO</v>
      </c>
      <c r="L65" s="148" t="s">
        <v>2418</v>
      </c>
      <c r="M65" s="109" t="s">
        <v>2446</v>
      </c>
      <c r="N65" s="109" t="s">
        <v>2453</v>
      </c>
      <c r="O65" s="117" t="s">
        <v>2454</v>
      </c>
      <c r="P65" s="109"/>
      <c r="Q65" s="116" t="s">
        <v>2418</v>
      </c>
    </row>
    <row r="66" spans="1:17" ht="18" x14ac:dyDescent="0.25">
      <c r="A66" s="117" t="str">
        <f>VLOOKUP(E66,'LISTADO ATM'!$A$2:$C$898,3,0)</f>
        <v>ESTE</v>
      </c>
      <c r="B66" s="140">
        <v>3335925891</v>
      </c>
      <c r="C66" s="110">
        <v>44367.050219907411</v>
      </c>
      <c r="D66" s="110" t="s">
        <v>2470</v>
      </c>
      <c r="E66" s="136">
        <v>386</v>
      </c>
      <c r="F66" s="117" t="str">
        <f>VLOOKUP(E66,VIP!$A$2:$O13699,2,0)</f>
        <v>DRBR386</v>
      </c>
      <c r="G66" s="117" t="str">
        <f>VLOOKUP(E66,'LISTADO ATM'!$A$2:$B$897,2,0)</f>
        <v xml:space="preserve">ATM Plaza Verón II </v>
      </c>
      <c r="H66" s="117" t="str">
        <f>VLOOKUP(E66,VIP!$A$2:$O18833,7,FALSE)</f>
        <v>Si</v>
      </c>
      <c r="I66" s="117" t="str">
        <f>VLOOKUP(E66,VIP!$A$2:$O10798,8,FALSE)</f>
        <v>Si</v>
      </c>
      <c r="J66" s="117" t="str">
        <f>VLOOKUP(E66,VIP!$A$2:$O10748,8,FALSE)</f>
        <v>Si</v>
      </c>
      <c r="K66" s="117" t="str">
        <f>VLOOKUP(E66,VIP!$A$2:$O14322,6,0)</f>
        <v>NO</v>
      </c>
      <c r="L66" s="148" t="s">
        <v>2442</v>
      </c>
      <c r="M66" s="109" t="s">
        <v>2446</v>
      </c>
      <c r="N66" s="109" t="s">
        <v>2453</v>
      </c>
      <c r="O66" s="117" t="s">
        <v>2471</v>
      </c>
      <c r="P66" s="109"/>
      <c r="Q66" s="116" t="s">
        <v>2442</v>
      </c>
    </row>
    <row r="67" spans="1:17" ht="18" x14ac:dyDescent="0.25">
      <c r="A67" s="117" t="str">
        <f>VLOOKUP(E67,'LISTADO ATM'!$A$2:$C$898,3,0)</f>
        <v>ESTE</v>
      </c>
      <c r="B67" s="140">
        <v>3335925892</v>
      </c>
      <c r="C67" s="110">
        <v>44367.052511574075</v>
      </c>
      <c r="D67" s="110" t="s">
        <v>2470</v>
      </c>
      <c r="E67" s="136">
        <v>480</v>
      </c>
      <c r="F67" s="117" t="str">
        <f>VLOOKUP(E67,VIP!$A$2:$O13698,2,0)</f>
        <v>DRBR480</v>
      </c>
      <c r="G67" s="117" t="str">
        <f>VLOOKUP(E67,'LISTADO ATM'!$A$2:$B$897,2,0)</f>
        <v>ATM UNP Farmaconal Higuey</v>
      </c>
      <c r="H67" s="117" t="str">
        <f>VLOOKUP(E67,VIP!$A$2:$O18832,7,FALSE)</f>
        <v>N/A</v>
      </c>
      <c r="I67" s="117" t="str">
        <f>VLOOKUP(E67,VIP!$A$2:$O10797,8,FALSE)</f>
        <v>N/A</v>
      </c>
      <c r="J67" s="117" t="str">
        <f>VLOOKUP(E67,VIP!$A$2:$O10747,8,FALSE)</f>
        <v>N/A</v>
      </c>
      <c r="K67" s="117" t="str">
        <f>VLOOKUP(E67,VIP!$A$2:$O14321,6,0)</f>
        <v>N/A</v>
      </c>
      <c r="L67" s="148" t="s">
        <v>2418</v>
      </c>
      <c r="M67" s="109" t="s">
        <v>2446</v>
      </c>
      <c r="N67" s="109" t="s">
        <v>2453</v>
      </c>
      <c r="O67" s="117" t="s">
        <v>2471</v>
      </c>
      <c r="P67" s="109"/>
      <c r="Q67" s="116" t="s">
        <v>2418</v>
      </c>
    </row>
    <row r="68" spans="1:17" ht="18" x14ac:dyDescent="0.25">
      <c r="A68" s="117" t="str">
        <f>VLOOKUP(E68,'LISTADO ATM'!$A$2:$C$898,3,0)</f>
        <v>NORTE</v>
      </c>
      <c r="B68" s="140">
        <v>3335925893</v>
      </c>
      <c r="C68" s="110">
        <v>44367.054108796299</v>
      </c>
      <c r="D68" s="110" t="s">
        <v>2470</v>
      </c>
      <c r="E68" s="136">
        <v>511</v>
      </c>
      <c r="F68" s="117" t="str">
        <f>VLOOKUP(E68,VIP!$A$2:$O13697,2,0)</f>
        <v>DRBR511</v>
      </c>
      <c r="G68" s="117" t="str">
        <f>VLOOKUP(E68,'LISTADO ATM'!$A$2:$B$897,2,0)</f>
        <v xml:space="preserve">ATM UNP Río San Juan (Nagua) </v>
      </c>
      <c r="H68" s="117" t="str">
        <f>VLOOKUP(E68,VIP!$A$2:$O18831,7,FALSE)</f>
        <v>Si</v>
      </c>
      <c r="I68" s="117" t="str">
        <f>VLOOKUP(E68,VIP!$A$2:$O10796,8,FALSE)</f>
        <v>Si</v>
      </c>
      <c r="J68" s="117" t="str">
        <f>VLOOKUP(E68,VIP!$A$2:$O10746,8,FALSE)</f>
        <v>Si</v>
      </c>
      <c r="K68" s="117" t="str">
        <f>VLOOKUP(E68,VIP!$A$2:$O14320,6,0)</f>
        <v>NO</v>
      </c>
      <c r="L68" s="148" t="s">
        <v>2442</v>
      </c>
      <c r="M68" s="109" t="s">
        <v>2446</v>
      </c>
      <c r="N68" s="109" t="s">
        <v>2453</v>
      </c>
      <c r="O68" s="117" t="s">
        <v>2471</v>
      </c>
      <c r="P68" s="109"/>
      <c r="Q68" s="116" t="s">
        <v>2442</v>
      </c>
    </row>
    <row r="69" spans="1:17" s="118" customFormat="1" ht="18" x14ac:dyDescent="0.25">
      <c r="A69" s="117" t="str">
        <f>VLOOKUP(E69,'LISTADO ATM'!$A$2:$C$898,3,0)</f>
        <v>DISTRITO NACIONAL</v>
      </c>
      <c r="B69" s="140">
        <v>3335925894</v>
      </c>
      <c r="C69" s="110">
        <v>44367.060972222222</v>
      </c>
      <c r="D69" s="110" t="s">
        <v>2470</v>
      </c>
      <c r="E69" s="136">
        <v>911</v>
      </c>
      <c r="F69" s="117" t="str">
        <f>VLOOKUP(E69,VIP!$A$2:$O13696,2,0)</f>
        <v>DRBR911</v>
      </c>
      <c r="G69" s="117" t="str">
        <f>VLOOKUP(E69,'LISTADO ATM'!$A$2:$B$897,2,0)</f>
        <v xml:space="preserve">ATM Oficina Venezuela II </v>
      </c>
      <c r="H69" s="117" t="str">
        <f>VLOOKUP(E69,VIP!$A$2:$O18830,7,FALSE)</f>
        <v>Si</v>
      </c>
      <c r="I69" s="117" t="str">
        <f>VLOOKUP(E69,VIP!$A$2:$O10795,8,FALSE)</f>
        <v>Si</v>
      </c>
      <c r="J69" s="117" t="str">
        <f>VLOOKUP(E69,VIP!$A$2:$O10745,8,FALSE)</f>
        <v>Si</v>
      </c>
      <c r="K69" s="117" t="str">
        <f>VLOOKUP(E69,VIP!$A$2:$O14319,6,0)</f>
        <v>SI</v>
      </c>
      <c r="L69" s="148" t="s">
        <v>2442</v>
      </c>
      <c r="M69" s="109" t="s">
        <v>2446</v>
      </c>
      <c r="N69" s="109" t="s">
        <v>2453</v>
      </c>
      <c r="O69" s="117" t="s">
        <v>2471</v>
      </c>
      <c r="P69" s="109"/>
      <c r="Q69" s="116" t="s">
        <v>2442</v>
      </c>
    </row>
    <row r="70" spans="1:17" s="118" customFormat="1" ht="18" x14ac:dyDescent="0.25">
      <c r="A70" s="117" t="str">
        <f>VLOOKUP(E70,'LISTADO ATM'!$A$2:$C$898,3,0)</f>
        <v>NORTE</v>
      </c>
      <c r="B70" s="140" t="s">
        <v>2591</v>
      </c>
      <c r="C70" s="110">
        <v>44367.25885416667</v>
      </c>
      <c r="D70" s="110" t="s">
        <v>2181</v>
      </c>
      <c r="E70" s="136">
        <v>854</v>
      </c>
      <c r="F70" s="117" t="str">
        <f>VLOOKUP(E70,VIP!$A$2:$O13701,2,0)</f>
        <v>DRBR854</v>
      </c>
      <c r="G70" s="117" t="str">
        <f>VLOOKUP(E70,'LISTADO ATM'!$A$2:$B$897,2,0)</f>
        <v xml:space="preserve">ATM Centro Comercial Blanco Batista </v>
      </c>
      <c r="H70" s="117" t="str">
        <f>VLOOKUP(E70,VIP!$A$2:$O18835,7,FALSE)</f>
        <v>Si</v>
      </c>
      <c r="I70" s="117" t="str">
        <f>VLOOKUP(E70,VIP!$A$2:$O10800,8,FALSE)</f>
        <v>Si</v>
      </c>
      <c r="J70" s="117" t="str">
        <f>VLOOKUP(E70,VIP!$A$2:$O10750,8,FALSE)</f>
        <v>Si</v>
      </c>
      <c r="K70" s="117" t="str">
        <f>VLOOKUP(E70,VIP!$A$2:$O14324,6,0)</f>
        <v>NO</v>
      </c>
      <c r="L70" s="148" t="s">
        <v>2219</v>
      </c>
      <c r="M70" s="196" t="s">
        <v>2550</v>
      </c>
      <c r="N70" s="109" t="s">
        <v>2453</v>
      </c>
      <c r="O70" s="117" t="s">
        <v>2592</v>
      </c>
      <c r="P70" s="109"/>
      <c r="Q70" s="197">
        <v>44367.432627314818</v>
      </c>
    </row>
    <row r="71" spans="1:17" s="118" customFormat="1" ht="18" x14ac:dyDescent="0.25">
      <c r="A71" s="117" t="str">
        <f>VLOOKUP(E71,'LISTADO ATM'!$A$2:$C$898,3,0)</f>
        <v>ESTE</v>
      </c>
      <c r="B71" s="140" t="s">
        <v>2590</v>
      </c>
      <c r="C71" s="110">
        <v>44367.311574074076</v>
      </c>
      <c r="D71" s="110" t="s">
        <v>2180</v>
      </c>
      <c r="E71" s="136">
        <v>822</v>
      </c>
      <c r="F71" s="117" t="str">
        <f>VLOOKUP(E71,VIP!$A$2:$O13700,2,0)</f>
        <v>DRBR822</v>
      </c>
      <c r="G71" s="117" t="str">
        <f>VLOOKUP(E71,'LISTADO ATM'!$A$2:$B$897,2,0)</f>
        <v xml:space="preserve">ATM INDUSPALMA </v>
      </c>
      <c r="H71" s="117" t="str">
        <f>VLOOKUP(E71,VIP!$A$2:$O18834,7,FALSE)</f>
        <v>Si</v>
      </c>
      <c r="I71" s="117" t="str">
        <f>VLOOKUP(E71,VIP!$A$2:$O10799,8,FALSE)</f>
        <v>Si</v>
      </c>
      <c r="J71" s="117" t="str">
        <f>VLOOKUP(E71,VIP!$A$2:$O10749,8,FALSE)</f>
        <v>Si</v>
      </c>
      <c r="K71" s="117" t="str">
        <f>VLOOKUP(E71,VIP!$A$2:$O14323,6,0)</f>
        <v>NO</v>
      </c>
      <c r="L71" s="148" t="s">
        <v>2245</v>
      </c>
      <c r="M71" s="109" t="s">
        <v>2446</v>
      </c>
      <c r="N71" s="109" t="s">
        <v>2453</v>
      </c>
      <c r="O71" s="117" t="s">
        <v>2455</v>
      </c>
      <c r="P71" s="109"/>
      <c r="Q71" s="116" t="s">
        <v>2245</v>
      </c>
    </row>
    <row r="72" spans="1:17" s="118" customFormat="1" ht="18" x14ac:dyDescent="0.25">
      <c r="A72" s="117" t="str">
        <f>VLOOKUP(E72,'LISTADO ATM'!$A$2:$C$898,3,0)</f>
        <v>ESTE</v>
      </c>
      <c r="B72" s="140" t="s">
        <v>2589</v>
      </c>
      <c r="C72" s="110">
        <v>44367.314201388886</v>
      </c>
      <c r="D72" s="110" t="s">
        <v>2180</v>
      </c>
      <c r="E72" s="136">
        <v>462</v>
      </c>
      <c r="F72" s="117" t="str">
        <f>VLOOKUP(E72,VIP!$A$2:$O13698,2,0)</f>
        <v>DRBR462</v>
      </c>
      <c r="G72" s="117" t="str">
        <f>VLOOKUP(E72,'LISTADO ATM'!$A$2:$B$897,2,0)</f>
        <v>ATM Agrocafe Del Caribe</v>
      </c>
      <c r="H72" s="117" t="str">
        <f>VLOOKUP(E72,VIP!$A$2:$O18832,7,FALSE)</f>
        <v>Si</v>
      </c>
      <c r="I72" s="117" t="str">
        <f>VLOOKUP(E72,VIP!$A$2:$O10797,8,FALSE)</f>
        <v>Si</v>
      </c>
      <c r="J72" s="117" t="str">
        <f>VLOOKUP(E72,VIP!$A$2:$O10747,8,FALSE)</f>
        <v>Si</v>
      </c>
      <c r="K72" s="117" t="str">
        <f>VLOOKUP(E72,VIP!$A$2:$O14321,6,0)</f>
        <v>NO</v>
      </c>
      <c r="L72" s="148" t="s">
        <v>2245</v>
      </c>
      <c r="M72" s="196" t="s">
        <v>2550</v>
      </c>
      <c r="N72" s="109" t="s">
        <v>2453</v>
      </c>
      <c r="O72" s="117" t="s">
        <v>2455</v>
      </c>
      <c r="P72" s="109"/>
      <c r="Q72" s="197">
        <v>44367.457824074074</v>
      </c>
    </row>
    <row r="73" spans="1:17" s="118" customFormat="1" ht="18" x14ac:dyDescent="0.25">
      <c r="A73" s="117" t="str">
        <f>VLOOKUP(E73,'LISTADO ATM'!$A$2:$C$898,3,0)</f>
        <v>DISTRITO NACIONAL</v>
      </c>
      <c r="B73" s="140" t="s">
        <v>2588</v>
      </c>
      <c r="C73" s="110">
        <v>44367.318981481483</v>
      </c>
      <c r="D73" s="110" t="s">
        <v>2180</v>
      </c>
      <c r="E73" s="136">
        <v>983</v>
      </c>
      <c r="F73" s="117" t="str">
        <f>VLOOKUP(E73,VIP!$A$2:$O13697,2,0)</f>
        <v>DRBR983</v>
      </c>
      <c r="G73" s="117" t="str">
        <f>VLOOKUP(E73,'LISTADO ATM'!$A$2:$B$897,2,0)</f>
        <v xml:space="preserve">ATM Bravo República de Colombia </v>
      </c>
      <c r="H73" s="117" t="str">
        <f>VLOOKUP(E73,VIP!$A$2:$O18831,7,FALSE)</f>
        <v>Si</v>
      </c>
      <c r="I73" s="117" t="str">
        <f>VLOOKUP(E73,VIP!$A$2:$O10796,8,FALSE)</f>
        <v>No</v>
      </c>
      <c r="J73" s="117" t="str">
        <f>VLOOKUP(E73,VIP!$A$2:$O10746,8,FALSE)</f>
        <v>No</v>
      </c>
      <c r="K73" s="117" t="str">
        <f>VLOOKUP(E73,VIP!$A$2:$O14320,6,0)</f>
        <v>NO</v>
      </c>
      <c r="L73" s="148" t="s">
        <v>2219</v>
      </c>
      <c r="M73" s="109" t="s">
        <v>2446</v>
      </c>
      <c r="N73" s="109" t="s">
        <v>2453</v>
      </c>
      <c r="O73" s="117" t="s">
        <v>2455</v>
      </c>
      <c r="P73" s="109"/>
      <c r="Q73" s="116" t="s">
        <v>2219</v>
      </c>
    </row>
    <row r="74" spans="1:17" s="118" customFormat="1" ht="18" x14ac:dyDescent="0.25">
      <c r="A74" s="117" t="str">
        <f>VLOOKUP(E74,'LISTADO ATM'!$A$2:$C$898,3,0)</f>
        <v>NORTE</v>
      </c>
      <c r="B74" s="140" t="s">
        <v>2599</v>
      </c>
      <c r="C74" s="110">
        <v>44367.363564814812</v>
      </c>
      <c r="D74" s="110" t="s">
        <v>2569</v>
      </c>
      <c r="E74" s="136">
        <v>752</v>
      </c>
      <c r="F74" s="117" t="str">
        <f>VLOOKUP(E74,VIP!$A$2:$O13701,2,0)</f>
        <v>DRBR280</v>
      </c>
      <c r="G74" s="117" t="str">
        <f>VLOOKUP(E74,'LISTADO ATM'!$A$2:$B$897,2,0)</f>
        <v xml:space="preserve">ATM UNP Las Carolinas (La Vega) </v>
      </c>
      <c r="H74" s="117" t="str">
        <f>VLOOKUP(E74,VIP!$A$2:$O18835,7,FALSE)</f>
        <v>Si</v>
      </c>
      <c r="I74" s="117" t="str">
        <f>VLOOKUP(E74,VIP!$A$2:$O10800,8,FALSE)</f>
        <v>Si</v>
      </c>
      <c r="J74" s="117" t="str">
        <f>VLOOKUP(E74,VIP!$A$2:$O10750,8,FALSE)</f>
        <v>Si</v>
      </c>
      <c r="K74" s="117" t="str">
        <f>VLOOKUP(E74,VIP!$A$2:$O14324,6,0)</f>
        <v>SI</v>
      </c>
      <c r="L74" s="110" t="s">
        <v>2418</v>
      </c>
      <c r="M74" s="109" t="s">
        <v>2446</v>
      </c>
      <c r="N74" s="109" t="s">
        <v>2453</v>
      </c>
      <c r="O74" s="117" t="s">
        <v>2586</v>
      </c>
      <c r="P74" s="109"/>
      <c r="Q74" s="109" t="s">
        <v>2418</v>
      </c>
    </row>
    <row r="75" spans="1:17" s="118" customFormat="1" ht="18" x14ac:dyDescent="0.25">
      <c r="A75" s="117" t="str">
        <f>VLOOKUP(E75,'LISTADO ATM'!$A$2:$C$898,3,0)</f>
        <v>SUR</v>
      </c>
      <c r="B75" s="140" t="s">
        <v>2598</v>
      </c>
      <c r="C75" s="110">
        <v>44367.367083333331</v>
      </c>
      <c r="D75" s="110" t="s">
        <v>2449</v>
      </c>
      <c r="E75" s="136">
        <v>582</v>
      </c>
      <c r="F75" s="117" t="str">
        <f>VLOOKUP(E75,VIP!$A$2:$O13700,2,0)</f>
        <v xml:space="preserve">DRBR582 </v>
      </c>
      <c r="G75" s="117" t="str">
        <f>VLOOKUP(E75,'LISTADO ATM'!$A$2:$B$897,2,0)</f>
        <v>ATM Estación Sabana Yegua</v>
      </c>
      <c r="H75" s="117" t="str">
        <f>VLOOKUP(E75,VIP!$A$2:$O18834,7,FALSE)</f>
        <v>N/A</v>
      </c>
      <c r="I75" s="117" t="str">
        <f>VLOOKUP(E75,VIP!$A$2:$O10799,8,FALSE)</f>
        <v>N/A</v>
      </c>
      <c r="J75" s="117" t="str">
        <f>VLOOKUP(E75,VIP!$A$2:$O10749,8,FALSE)</f>
        <v>N/A</v>
      </c>
      <c r="K75" s="117" t="str">
        <f>VLOOKUP(E75,VIP!$A$2:$O14323,6,0)</f>
        <v>N/A</v>
      </c>
      <c r="L75" s="110" t="s">
        <v>2418</v>
      </c>
      <c r="M75" s="109" t="s">
        <v>2446</v>
      </c>
      <c r="N75" s="109" t="s">
        <v>2453</v>
      </c>
      <c r="O75" s="117" t="s">
        <v>2454</v>
      </c>
      <c r="P75" s="109"/>
      <c r="Q75" s="109" t="s">
        <v>2418</v>
      </c>
    </row>
    <row r="76" spans="1:17" s="118" customFormat="1" ht="18" x14ac:dyDescent="0.25">
      <c r="A76" s="117" t="str">
        <f>VLOOKUP(E76,'LISTADO ATM'!$A$2:$C$898,3,0)</f>
        <v>DISTRITO NACIONAL</v>
      </c>
      <c r="B76" s="140" t="s">
        <v>2597</v>
      </c>
      <c r="C76" s="110">
        <v>44367.370393518519</v>
      </c>
      <c r="D76" s="110" t="s">
        <v>2449</v>
      </c>
      <c r="E76" s="136">
        <v>354</v>
      </c>
      <c r="F76" s="117" t="str">
        <f>VLOOKUP(E76,VIP!$A$2:$O13699,2,0)</f>
        <v>DRBR354</v>
      </c>
      <c r="G76" s="117" t="str">
        <f>VLOOKUP(E76,'LISTADO ATM'!$A$2:$B$897,2,0)</f>
        <v xml:space="preserve">ATM Oficina Núñez de Cáceres II </v>
      </c>
      <c r="H76" s="117" t="str">
        <f>VLOOKUP(E76,VIP!$A$2:$O18833,7,FALSE)</f>
        <v>Si</v>
      </c>
      <c r="I76" s="117" t="str">
        <f>VLOOKUP(E76,VIP!$A$2:$O10798,8,FALSE)</f>
        <v>Si</v>
      </c>
      <c r="J76" s="117" t="str">
        <f>VLOOKUP(E76,VIP!$A$2:$O10748,8,FALSE)</f>
        <v>Si</v>
      </c>
      <c r="K76" s="117" t="str">
        <f>VLOOKUP(E76,VIP!$A$2:$O14322,6,0)</f>
        <v>NO</v>
      </c>
      <c r="L76" s="110" t="s">
        <v>2418</v>
      </c>
      <c r="M76" s="109" t="s">
        <v>2446</v>
      </c>
      <c r="N76" s="109" t="s">
        <v>2453</v>
      </c>
      <c r="O76" s="117" t="s">
        <v>2454</v>
      </c>
      <c r="P76" s="109"/>
      <c r="Q76" s="109" t="s">
        <v>2418</v>
      </c>
    </row>
    <row r="77" spans="1:17" s="118" customFormat="1" ht="18" x14ac:dyDescent="0.25">
      <c r="A77" s="117" t="str">
        <f>VLOOKUP(E77,'LISTADO ATM'!$A$2:$C$898,3,0)</f>
        <v>DISTRITO NACIONAL</v>
      </c>
      <c r="B77" s="140" t="s">
        <v>2596</v>
      </c>
      <c r="C77" s="110">
        <v>44367.417268518519</v>
      </c>
      <c r="D77" s="110" t="s">
        <v>2180</v>
      </c>
      <c r="E77" s="136">
        <v>671</v>
      </c>
      <c r="F77" s="117" t="str">
        <f>VLOOKUP(E77,VIP!$A$2:$O13698,2,0)</f>
        <v>DRBR671</v>
      </c>
      <c r="G77" s="117" t="str">
        <f>VLOOKUP(E77,'LISTADO ATM'!$A$2:$B$897,2,0)</f>
        <v>ATM Ayuntamiento Sto. Dgo. Norte</v>
      </c>
      <c r="H77" s="117" t="str">
        <f>VLOOKUP(E77,VIP!$A$2:$O18832,7,FALSE)</f>
        <v>Si</v>
      </c>
      <c r="I77" s="117" t="str">
        <f>VLOOKUP(E77,VIP!$A$2:$O10797,8,FALSE)</f>
        <v>Si</v>
      </c>
      <c r="J77" s="117" t="str">
        <f>VLOOKUP(E77,VIP!$A$2:$O10747,8,FALSE)</f>
        <v>Si</v>
      </c>
      <c r="K77" s="117" t="str">
        <f>VLOOKUP(E77,VIP!$A$2:$O14321,6,0)</f>
        <v>NO</v>
      </c>
      <c r="L77" s="110" t="s">
        <v>2245</v>
      </c>
      <c r="M77" s="109" t="s">
        <v>2446</v>
      </c>
      <c r="N77" s="109" t="s">
        <v>2453</v>
      </c>
      <c r="O77" s="117" t="s">
        <v>2455</v>
      </c>
      <c r="P77" s="109"/>
      <c r="Q77" s="109" t="s">
        <v>2245</v>
      </c>
    </row>
    <row r="78" spans="1:17" s="118" customFormat="1" ht="18" x14ac:dyDescent="0.25">
      <c r="A78" s="117" t="str">
        <f>VLOOKUP(E78,'LISTADO ATM'!$A$2:$C$898,3,0)</f>
        <v>ESTE</v>
      </c>
      <c r="B78" s="140" t="s">
        <v>2595</v>
      </c>
      <c r="C78" s="110">
        <v>44367.418854166666</v>
      </c>
      <c r="D78" s="110" t="s">
        <v>2180</v>
      </c>
      <c r="E78" s="136">
        <v>608</v>
      </c>
      <c r="F78" s="117" t="str">
        <f>VLOOKUP(E78,VIP!$A$2:$O13697,2,0)</f>
        <v>DRBR305</v>
      </c>
      <c r="G78" s="117" t="str">
        <f>VLOOKUP(E78,'LISTADO ATM'!$A$2:$B$897,2,0)</f>
        <v xml:space="preserve">ATM Oficina Jumbo (San Pedro) </v>
      </c>
      <c r="H78" s="117" t="str">
        <f>VLOOKUP(E78,VIP!$A$2:$O18831,7,FALSE)</f>
        <v>Si</v>
      </c>
      <c r="I78" s="117" t="str">
        <f>VLOOKUP(E78,VIP!$A$2:$O10796,8,FALSE)</f>
        <v>Si</v>
      </c>
      <c r="J78" s="117" t="str">
        <f>VLOOKUP(E78,VIP!$A$2:$O10746,8,FALSE)</f>
        <v>Si</v>
      </c>
      <c r="K78" s="117" t="str">
        <f>VLOOKUP(E78,VIP!$A$2:$O14320,6,0)</f>
        <v>SI</v>
      </c>
      <c r="L78" s="110" t="s">
        <v>2245</v>
      </c>
      <c r="M78" s="109" t="s">
        <v>2446</v>
      </c>
      <c r="N78" s="109" t="s">
        <v>2453</v>
      </c>
      <c r="O78" s="117" t="s">
        <v>2455</v>
      </c>
      <c r="P78" s="109"/>
      <c r="Q78" s="109" t="s">
        <v>2245</v>
      </c>
    </row>
    <row r="79" spans="1:17" s="118" customFormat="1" ht="18" x14ac:dyDescent="0.25">
      <c r="A79" s="117" t="str">
        <f>VLOOKUP(E79,'LISTADO ATM'!$A$2:$C$898,3,0)</f>
        <v>NORTE</v>
      </c>
      <c r="B79" s="140" t="s">
        <v>2594</v>
      </c>
      <c r="C79" s="110">
        <v>44367.421944444446</v>
      </c>
      <c r="D79" s="110" t="s">
        <v>2181</v>
      </c>
      <c r="E79" s="136">
        <v>595</v>
      </c>
      <c r="F79" s="117" t="str">
        <f>VLOOKUP(E79,VIP!$A$2:$O13696,2,0)</f>
        <v>DRBR595</v>
      </c>
      <c r="G79" s="117" t="str">
        <f>VLOOKUP(E79,'LISTADO ATM'!$A$2:$B$897,2,0)</f>
        <v xml:space="preserve">ATM S/M Central I (Santiago) </v>
      </c>
      <c r="H79" s="117" t="str">
        <f>VLOOKUP(E79,VIP!$A$2:$O18830,7,FALSE)</f>
        <v>Si</v>
      </c>
      <c r="I79" s="117" t="str">
        <f>VLOOKUP(E79,VIP!$A$2:$O10795,8,FALSE)</f>
        <v>Si</v>
      </c>
      <c r="J79" s="117" t="str">
        <f>VLOOKUP(E79,VIP!$A$2:$O10745,8,FALSE)</f>
        <v>Si</v>
      </c>
      <c r="K79" s="117" t="str">
        <f>VLOOKUP(E79,VIP!$A$2:$O14319,6,0)</f>
        <v>NO</v>
      </c>
      <c r="L79" s="110" t="s">
        <v>2219</v>
      </c>
      <c r="M79" s="109" t="s">
        <v>2446</v>
      </c>
      <c r="N79" s="109" t="s">
        <v>2453</v>
      </c>
      <c r="O79" s="117" t="s">
        <v>2567</v>
      </c>
      <c r="P79" s="109"/>
      <c r="Q79" s="109" t="s">
        <v>2219</v>
      </c>
    </row>
    <row r="80" spans="1:17" s="118" customFormat="1" ht="18" x14ac:dyDescent="0.25">
      <c r="A80" s="117" t="str">
        <f>VLOOKUP(E80,'LISTADO ATM'!$A$2:$C$898,3,0)</f>
        <v>NORTE</v>
      </c>
      <c r="B80" s="140" t="s">
        <v>2593</v>
      </c>
      <c r="C80" s="110">
        <v>44367.426388888889</v>
      </c>
      <c r="D80" s="110" t="s">
        <v>2181</v>
      </c>
      <c r="E80" s="136">
        <v>304</v>
      </c>
      <c r="F80" s="117" t="str">
        <f>VLOOKUP(E80,VIP!$A$2:$O13695,2,0)</f>
        <v>DRBR304</v>
      </c>
      <c r="G80" s="117" t="str">
        <f>VLOOKUP(E80,'LISTADO ATM'!$A$2:$B$897,2,0)</f>
        <v xml:space="preserve">ATM Multicentro La Sirena Estrella Sadhala </v>
      </c>
      <c r="H80" s="117" t="str">
        <f>VLOOKUP(E80,VIP!$A$2:$O18829,7,FALSE)</f>
        <v>Si</v>
      </c>
      <c r="I80" s="117" t="str">
        <f>VLOOKUP(E80,VIP!$A$2:$O10794,8,FALSE)</f>
        <v>Si</v>
      </c>
      <c r="J80" s="117" t="str">
        <f>VLOOKUP(E80,VIP!$A$2:$O10744,8,FALSE)</f>
        <v>Si</v>
      </c>
      <c r="K80" s="117" t="str">
        <f>VLOOKUP(E80,VIP!$A$2:$O14318,6,0)</f>
        <v>NO</v>
      </c>
      <c r="L80" s="110" t="s">
        <v>2579</v>
      </c>
      <c r="M80" s="109" t="s">
        <v>2446</v>
      </c>
      <c r="N80" s="109" t="s">
        <v>2453</v>
      </c>
      <c r="O80" s="117" t="s">
        <v>2567</v>
      </c>
      <c r="P80" s="109"/>
      <c r="Q80" s="109" t="s">
        <v>2579</v>
      </c>
    </row>
    <row r="81" spans="1:17" s="118" customFormat="1" ht="18" x14ac:dyDescent="0.25">
      <c r="A81" s="117" t="str">
        <f>VLOOKUP(E81,'LISTADO ATM'!$A$2:$C$898,3,0)</f>
        <v>DISTRITO NACIONAL</v>
      </c>
      <c r="B81" s="140" t="s">
        <v>2608</v>
      </c>
      <c r="C81" s="110">
        <v>44367.498703703706</v>
      </c>
      <c r="D81" s="110" t="s">
        <v>2180</v>
      </c>
      <c r="E81" s="136">
        <v>672</v>
      </c>
      <c r="F81" s="117" t="str">
        <f>VLOOKUP(E81,VIP!$A$2:$O13703,2,0)</f>
        <v>DRBR672</v>
      </c>
      <c r="G81" s="117" t="str">
        <f>VLOOKUP(E81,'LISTADO ATM'!$A$2:$B$897,2,0)</f>
        <v>ATM Destacamento Policía Nacional La Victoria</v>
      </c>
      <c r="H81" s="117" t="str">
        <f>VLOOKUP(E81,VIP!$A$2:$O18837,7,FALSE)</f>
        <v>Si</v>
      </c>
      <c r="I81" s="117" t="str">
        <f>VLOOKUP(E81,VIP!$A$2:$O10802,8,FALSE)</f>
        <v>Si</v>
      </c>
      <c r="J81" s="117" t="str">
        <f>VLOOKUP(E81,VIP!$A$2:$O10752,8,FALSE)</f>
        <v>Si</v>
      </c>
      <c r="K81" s="117" t="str">
        <f>VLOOKUP(E81,VIP!$A$2:$O14326,6,0)</f>
        <v>SI</v>
      </c>
      <c r="L81" s="110" t="s">
        <v>2245</v>
      </c>
      <c r="M81" s="109" t="s">
        <v>2446</v>
      </c>
      <c r="N81" s="109" t="s">
        <v>2453</v>
      </c>
      <c r="O81" s="117" t="s">
        <v>2455</v>
      </c>
      <c r="P81" s="109"/>
      <c r="Q81" s="109" t="s">
        <v>2245</v>
      </c>
    </row>
    <row r="82" spans="1:17" s="118" customFormat="1" ht="18" x14ac:dyDescent="0.25">
      <c r="A82" s="117" t="str">
        <f>VLOOKUP(E82,'LISTADO ATM'!$A$2:$C$898,3,0)</f>
        <v>DISTRITO NACIONAL</v>
      </c>
      <c r="B82" s="140" t="s">
        <v>2607</v>
      </c>
      <c r="C82" s="110">
        <v>44367.536574074074</v>
      </c>
      <c r="D82" s="110" t="s">
        <v>2180</v>
      </c>
      <c r="E82" s="136">
        <v>836</v>
      </c>
      <c r="F82" s="117" t="str">
        <f>VLOOKUP(E82,VIP!$A$2:$O13702,2,0)</f>
        <v>DRBR836</v>
      </c>
      <c r="G82" s="117" t="str">
        <f>VLOOKUP(E82,'LISTADO ATM'!$A$2:$B$897,2,0)</f>
        <v xml:space="preserve">ATM UNP Plaza Luperón </v>
      </c>
      <c r="H82" s="117" t="str">
        <f>VLOOKUP(E82,VIP!$A$2:$O18836,7,FALSE)</f>
        <v>Si</v>
      </c>
      <c r="I82" s="117" t="str">
        <f>VLOOKUP(E82,VIP!$A$2:$O10801,8,FALSE)</f>
        <v>Si</v>
      </c>
      <c r="J82" s="117" t="str">
        <f>VLOOKUP(E82,VIP!$A$2:$O10751,8,FALSE)</f>
        <v>Si</v>
      </c>
      <c r="K82" s="117" t="str">
        <f>VLOOKUP(E82,VIP!$A$2:$O14325,6,0)</f>
        <v>NO</v>
      </c>
      <c r="L82" s="110" t="s">
        <v>2579</v>
      </c>
      <c r="M82" s="109" t="s">
        <v>2446</v>
      </c>
      <c r="N82" s="109" t="s">
        <v>2453</v>
      </c>
      <c r="O82" s="117" t="s">
        <v>2455</v>
      </c>
      <c r="P82" s="109"/>
      <c r="Q82" s="109" t="s">
        <v>2579</v>
      </c>
    </row>
    <row r="83" spans="1:17" s="118" customFormat="1" ht="18" x14ac:dyDescent="0.25">
      <c r="A83" s="117" t="str">
        <f>VLOOKUP(E83,'LISTADO ATM'!$A$2:$C$898,3,0)</f>
        <v>DISTRITO NACIONAL</v>
      </c>
      <c r="B83" s="140" t="s">
        <v>2606</v>
      </c>
      <c r="C83" s="110">
        <v>44367.54111111111</v>
      </c>
      <c r="D83" s="110" t="s">
        <v>2180</v>
      </c>
      <c r="E83" s="136">
        <v>20</v>
      </c>
      <c r="F83" s="117" t="str">
        <f>VLOOKUP(E83,VIP!$A$2:$O13701,2,0)</f>
        <v>DRBR049</v>
      </c>
      <c r="G83" s="117" t="str">
        <f>VLOOKUP(E83,'LISTADO ATM'!$A$2:$B$897,2,0)</f>
        <v>ATM S/M Aprezio Las Palmas</v>
      </c>
      <c r="H83" s="117" t="str">
        <f>VLOOKUP(E83,VIP!$A$2:$O18835,7,FALSE)</f>
        <v>Si</v>
      </c>
      <c r="I83" s="117" t="str">
        <f>VLOOKUP(E83,VIP!$A$2:$O10800,8,FALSE)</f>
        <v>Si</v>
      </c>
      <c r="J83" s="117" t="str">
        <f>VLOOKUP(E83,VIP!$A$2:$O10750,8,FALSE)</f>
        <v>Si</v>
      </c>
      <c r="K83" s="117" t="str">
        <f>VLOOKUP(E83,VIP!$A$2:$O14324,6,0)</f>
        <v>NO</v>
      </c>
      <c r="L83" s="110" t="s">
        <v>2219</v>
      </c>
      <c r="M83" s="109" t="s">
        <v>2446</v>
      </c>
      <c r="N83" s="109" t="s">
        <v>2453</v>
      </c>
      <c r="O83" s="117" t="s">
        <v>2455</v>
      </c>
      <c r="P83" s="109"/>
      <c r="Q83" s="109" t="s">
        <v>2219</v>
      </c>
    </row>
    <row r="84" spans="1:17" s="118" customFormat="1" ht="18" x14ac:dyDescent="0.25">
      <c r="A84" s="117" t="str">
        <f>VLOOKUP(E84,'LISTADO ATM'!$A$2:$C$898,3,0)</f>
        <v>DISTRITO NACIONAL</v>
      </c>
      <c r="B84" s="140" t="s">
        <v>2605</v>
      </c>
      <c r="C84" s="110">
        <v>44367.542847222219</v>
      </c>
      <c r="D84" s="110" t="s">
        <v>2180</v>
      </c>
      <c r="E84" s="136">
        <v>559</v>
      </c>
      <c r="F84" s="117" t="str">
        <f>VLOOKUP(E84,VIP!$A$2:$O13700,2,0)</f>
        <v>DRBR559</v>
      </c>
      <c r="G84" s="117" t="str">
        <f>VLOOKUP(E84,'LISTADO ATM'!$A$2:$B$897,2,0)</f>
        <v xml:space="preserve">ATM UNP Metro I </v>
      </c>
      <c r="H84" s="117" t="str">
        <f>VLOOKUP(E84,VIP!$A$2:$O18834,7,FALSE)</f>
        <v>Si</v>
      </c>
      <c r="I84" s="117" t="str">
        <f>VLOOKUP(E84,VIP!$A$2:$O10799,8,FALSE)</f>
        <v>Si</v>
      </c>
      <c r="J84" s="117" t="str">
        <f>VLOOKUP(E84,VIP!$A$2:$O10749,8,FALSE)</f>
        <v>Si</v>
      </c>
      <c r="K84" s="117" t="str">
        <f>VLOOKUP(E84,VIP!$A$2:$O14323,6,0)</f>
        <v>SI</v>
      </c>
      <c r="L84" s="110" t="s">
        <v>2219</v>
      </c>
      <c r="M84" s="109" t="s">
        <v>2446</v>
      </c>
      <c r="N84" s="109" t="s">
        <v>2453</v>
      </c>
      <c r="O84" s="117" t="s">
        <v>2455</v>
      </c>
      <c r="P84" s="109"/>
      <c r="Q84" s="109" t="s">
        <v>2219</v>
      </c>
    </row>
    <row r="85" spans="1:17" s="118" customFormat="1" ht="18" x14ac:dyDescent="0.25">
      <c r="A85" s="117" t="str">
        <f>VLOOKUP(E85,'LISTADO ATM'!$A$2:$C$898,3,0)</f>
        <v>DISTRITO NACIONAL</v>
      </c>
      <c r="B85" s="140" t="s">
        <v>2604</v>
      </c>
      <c r="C85" s="110">
        <v>44367.543842592589</v>
      </c>
      <c r="D85" s="110" t="s">
        <v>2180</v>
      </c>
      <c r="E85" s="136">
        <v>549</v>
      </c>
      <c r="F85" s="117" t="str">
        <f>VLOOKUP(E85,VIP!$A$2:$O13699,2,0)</f>
        <v>DRBR026</v>
      </c>
      <c r="G85" s="117" t="str">
        <f>VLOOKUP(E85,'LISTADO ATM'!$A$2:$B$897,2,0)</f>
        <v xml:space="preserve">ATM Ministerio de Turismo (Oficinas Gubernamentales) </v>
      </c>
      <c r="H85" s="117" t="str">
        <f>VLOOKUP(E85,VIP!$A$2:$O18833,7,FALSE)</f>
        <v>Si</v>
      </c>
      <c r="I85" s="117" t="str">
        <f>VLOOKUP(E85,VIP!$A$2:$O10798,8,FALSE)</f>
        <v>Si</v>
      </c>
      <c r="J85" s="117" t="str">
        <f>VLOOKUP(E85,VIP!$A$2:$O10748,8,FALSE)</f>
        <v>Si</v>
      </c>
      <c r="K85" s="117" t="str">
        <f>VLOOKUP(E85,VIP!$A$2:$O14322,6,0)</f>
        <v>NO</v>
      </c>
      <c r="L85" s="110" t="s">
        <v>2245</v>
      </c>
      <c r="M85" s="109" t="s">
        <v>2446</v>
      </c>
      <c r="N85" s="109" t="s">
        <v>2453</v>
      </c>
      <c r="O85" s="117" t="s">
        <v>2455</v>
      </c>
      <c r="P85" s="109"/>
      <c r="Q85" s="109" t="s">
        <v>2245</v>
      </c>
    </row>
    <row r="86" spans="1:17" s="118" customFormat="1" ht="18" x14ac:dyDescent="0.25">
      <c r="A86" s="117" t="str">
        <f>VLOOKUP(E86,'LISTADO ATM'!$A$2:$C$898,3,0)</f>
        <v>NORTE</v>
      </c>
      <c r="B86" s="140" t="s">
        <v>2603</v>
      </c>
      <c r="C86" s="110">
        <v>44367.545312499999</v>
      </c>
      <c r="D86" s="110" t="s">
        <v>2569</v>
      </c>
      <c r="E86" s="136">
        <v>350</v>
      </c>
      <c r="F86" s="117" t="str">
        <f>VLOOKUP(E86,VIP!$A$2:$O13698,2,0)</f>
        <v>DRBR350</v>
      </c>
      <c r="G86" s="117" t="str">
        <f>VLOOKUP(E86,'LISTADO ATM'!$A$2:$B$897,2,0)</f>
        <v xml:space="preserve">ATM Oficina Villa Tapia </v>
      </c>
      <c r="H86" s="117" t="str">
        <f>VLOOKUP(E86,VIP!$A$2:$O18832,7,FALSE)</f>
        <v>Si</v>
      </c>
      <c r="I86" s="117" t="str">
        <f>VLOOKUP(E86,VIP!$A$2:$O10797,8,FALSE)</f>
        <v>Si</v>
      </c>
      <c r="J86" s="117" t="str">
        <f>VLOOKUP(E86,VIP!$A$2:$O10747,8,FALSE)</f>
        <v>Si</v>
      </c>
      <c r="K86" s="117" t="str">
        <f>VLOOKUP(E86,VIP!$A$2:$O14321,6,0)</f>
        <v>NO</v>
      </c>
      <c r="L86" s="110" t="s">
        <v>2418</v>
      </c>
      <c r="M86" s="109" t="s">
        <v>2446</v>
      </c>
      <c r="N86" s="109" t="s">
        <v>2453</v>
      </c>
      <c r="O86" s="117" t="s">
        <v>2609</v>
      </c>
      <c r="P86" s="109"/>
      <c r="Q86" s="109" t="s">
        <v>2418</v>
      </c>
    </row>
    <row r="87" spans="1:17" s="118" customFormat="1" ht="18" x14ac:dyDescent="0.25">
      <c r="A87" s="117" t="str">
        <f>VLOOKUP(E87,'LISTADO ATM'!$A$2:$C$898,3,0)</f>
        <v>SUR</v>
      </c>
      <c r="B87" s="140" t="s">
        <v>2602</v>
      </c>
      <c r="C87" s="110">
        <v>44367.572881944441</v>
      </c>
      <c r="D87" s="110" t="s">
        <v>2449</v>
      </c>
      <c r="E87" s="136">
        <v>84</v>
      </c>
      <c r="F87" s="117" t="str">
        <f>VLOOKUP(E87,VIP!$A$2:$O13697,2,0)</f>
        <v>DRBR084</v>
      </c>
      <c r="G87" s="117" t="str">
        <f>VLOOKUP(E87,'LISTADO ATM'!$A$2:$B$897,2,0)</f>
        <v xml:space="preserve">ATM Oficina Multicentro Sirena San Cristóbal </v>
      </c>
      <c r="H87" s="117" t="str">
        <f>VLOOKUP(E87,VIP!$A$2:$O18831,7,FALSE)</f>
        <v>Si</v>
      </c>
      <c r="I87" s="117" t="str">
        <f>VLOOKUP(E87,VIP!$A$2:$O10796,8,FALSE)</f>
        <v>Si</v>
      </c>
      <c r="J87" s="117" t="str">
        <f>VLOOKUP(E87,VIP!$A$2:$O10746,8,FALSE)</f>
        <v>Si</v>
      </c>
      <c r="K87" s="117" t="str">
        <f>VLOOKUP(E87,VIP!$A$2:$O14320,6,0)</f>
        <v>SI</v>
      </c>
      <c r="L87" s="110" t="s">
        <v>2418</v>
      </c>
      <c r="M87" s="109" t="s">
        <v>2446</v>
      </c>
      <c r="N87" s="109" t="s">
        <v>2453</v>
      </c>
      <c r="O87" s="117" t="s">
        <v>2454</v>
      </c>
      <c r="P87" s="109"/>
      <c r="Q87" s="109" t="s">
        <v>2418</v>
      </c>
    </row>
    <row r="88" spans="1:17" s="118" customFormat="1" ht="18" x14ac:dyDescent="0.25">
      <c r="A88" s="117" t="str">
        <f>VLOOKUP(E88,'LISTADO ATM'!$A$2:$C$898,3,0)</f>
        <v>DISTRITO NACIONAL</v>
      </c>
      <c r="B88" s="140" t="s">
        <v>2601</v>
      </c>
      <c r="C88" s="110">
        <v>44367.574201388888</v>
      </c>
      <c r="D88" s="110" t="s">
        <v>2449</v>
      </c>
      <c r="E88" s="136">
        <v>115</v>
      </c>
      <c r="F88" s="117" t="str">
        <f>VLOOKUP(E88,VIP!$A$2:$O13696,2,0)</f>
        <v>DRBR115</v>
      </c>
      <c r="G88" s="117" t="str">
        <f>VLOOKUP(E88,'LISTADO ATM'!$A$2:$B$897,2,0)</f>
        <v xml:space="preserve">ATM Oficina Megacentro I </v>
      </c>
      <c r="H88" s="117" t="str">
        <f>VLOOKUP(E88,VIP!$A$2:$O18830,7,FALSE)</f>
        <v>Si</v>
      </c>
      <c r="I88" s="117" t="str">
        <f>VLOOKUP(E88,VIP!$A$2:$O10795,8,FALSE)</f>
        <v>Si</v>
      </c>
      <c r="J88" s="117" t="str">
        <f>VLOOKUP(E88,VIP!$A$2:$O10745,8,FALSE)</f>
        <v>Si</v>
      </c>
      <c r="K88" s="117" t="str">
        <f>VLOOKUP(E88,VIP!$A$2:$O14319,6,0)</f>
        <v>SI</v>
      </c>
      <c r="L88" s="110" t="s">
        <v>2418</v>
      </c>
      <c r="M88" s="109" t="s">
        <v>2446</v>
      </c>
      <c r="N88" s="109" t="s">
        <v>2453</v>
      </c>
      <c r="O88" s="117" t="s">
        <v>2454</v>
      </c>
      <c r="P88" s="109"/>
      <c r="Q88" s="109" t="s">
        <v>2418</v>
      </c>
    </row>
    <row r="89" spans="1:17" s="118" customFormat="1" ht="18" x14ac:dyDescent="0.25">
      <c r="A89" s="117" t="str">
        <f>VLOOKUP(E89,'LISTADO ATM'!$A$2:$C$898,3,0)</f>
        <v>ESTE</v>
      </c>
      <c r="B89" s="140" t="s">
        <v>2600</v>
      </c>
      <c r="C89" s="110">
        <v>44367.575277777774</v>
      </c>
      <c r="D89" s="110" t="s">
        <v>2449</v>
      </c>
      <c r="E89" s="136">
        <v>963</v>
      </c>
      <c r="F89" s="117" t="str">
        <f>VLOOKUP(E89,VIP!$A$2:$O13695,2,0)</f>
        <v>DRBR963</v>
      </c>
      <c r="G89" s="117" t="str">
        <f>VLOOKUP(E89,'LISTADO ATM'!$A$2:$B$897,2,0)</f>
        <v xml:space="preserve">ATM Multiplaza La Romana </v>
      </c>
      <c r="H89" s="117" t="str">
        <f>VLOOKUP(E89,VIP!$A$2:$O18829,7,FALSE)</f>
        <v>Si</v>
      </c>
      <c r="I89" s="117" t="str">
        <f>VLOOKUP(E89,VIP!$A$2:$O10794,8,FALSE)</f>
        <v>Si</v>
      </c>
      <c r="J89" s="117" t="str">
        <f>VLOOKUP(E89,VIP!$A$2:$O10744,8,FALSE)</f>
        <v>Si</v>
      </c>
      <c r="K89" s="117" t="str">
        <f>VLOOKUP(E89,VIP!$A$2:$O14318,6,0)</f>
        <v>NO</v>
      </c>
      <c r="L89" s="110" t="s">
        <v>2418</v>
      </c>
      <c r="M89" s="109" t="s">
        <v>2446</v>
      </c>
      <c r="N89" s="109" t="s">
        <v>2453</v>
      </c>
      <c r="O89" s="117" t="s">
        <v>2454</v>
      </c>
      <c r="P89" s="109"/>
      <c r="Q89" s="109" t="s">
        <v>2418</v>
      </c>
    </row>
    <row r="90" spans="1:17" s="118" customFormat="1" ht="18" x14ac:dyDescent="0.25">
      <c r="A90" s="117" t="str">
        <f>VLOOKUP(E90,'LISTADO ATM'!$A$2:$C$898,3,0)</f>
        <v>DISTRITO NACIONAL</v>
      </c>
      <c r="B90" s="140" t="s">
        <v>2610</v>
      </c>
      <c r="C90" s="110">
        <v>44367.651342592595</v>
      </c>
      <c r="D90" s="110" t="s">
        <v>2449</v>
      </c>
      <c r="E90" s="136">
        <v>590</v>
      </c>
      <c r="F90" s="117" t="str">
        <f>VLOOKUP(E90,VIP!$A$2:$O13696,2,0)</f>
        <v>DRBR177</v>
      </c>
      <c r="G90" s="117" t="str">
        <f>VLOOKUP(E90,'LISTADO ATM'!$A$2:$B$897,2,0)</f>
        <v xml:space="preserve">ATM Olé Aut. Las Américas </v>
      </c>
      <c r="H90" s="117" t="str">
        <f>VLOOKUP(E90,VIP!$A$2:$O18830,7,FALSE)</f>
        <v>Si</v>
      </c>
      <c r="I90" s="117" t="str">
        <f>VLOOKUP(E90,VIP!$A$2:$O10795,8,FALSE)</f>
        <v>Si</v>
      </c>
      <c r="J90" s="117" t="str">
        <f>VLOOKUP(E90,VIP!$A$2:$O10745,8,FALSE)</f>
        <v>Si</v>
      </c>
      <c r="K90" s="117" t="str">
        <f>VLOOKUP(E90,VIP!$A$2:$O14319,6,0)</f>
        <v>SI</v>
      </c>
      <c r="L90" s="110" t="s">
        <v>2418</v>
      </c>
      <c r="M90" s="109" t="s">
        <v>2446</v>
      </c>
      <c r="N90" s="109" t="s">
        <v>2453</v>
      </c>
      <c r="O90" s="117" t="s">
        <v>2454</v>
      </c>
      <c r="P90" s="109"/>
      <c r="Q90" s="109" t="s">
        <v>2418</v>
      </c>
    </row>
    <row r="91" spans="1:17" s="118" customFormat="1" ht="18" x14ac:dyDescent="0.25">
      <c r="A91" s="117" t="str">
        <f>VLOOKUP(E91,'LISTADO ATM'!$A$2:$C$898,3,0)</f>
        <v>DISTRITO NACIONAL</v>
      </c>
      <c r="B91" s="140" t="s">
        <v>2611</v>
      </c>
      <c r="C91" s="110">
        <v>44367.649861111109</v>
      </c>
      <c r="D91" s="110" t="s">
        <v>2449</v>
      </c>
      <c r="E91" s="136">
        <v>85</v>
      </c>
      <c r="F91" s="117" t="str">
        <f>VLOOKUP(E91,VIP!$A$2:$O13697,2,0)</f>
        <v>DRBR085</v>
      </c>
      <c r="G91" s="117" t="str">
        <f>VLOOKUP(E91,'LISTADO ATM'!$A$2:$B$897,2,0)</f>
        <v xml:space="preserve">ATM Oficina San Isidro (Fuerza Aérea) </v>
      </c>
      <c r="H91" s="117" t="str">
        <f>VLOOKUP(E91,VIP!$A$2:$O18831,7,FALSE)</f>
        <v>Si</v>
      </c>
      <c r="I91" s="117" t="str">
        <f>VLOOKUP(E91,VIP!$A$2:$O10796,8,FALSE)</f>
        <v>Si</v>
      </c>
      <c r="J91" s="117" t="str">
        <f>VLOOKUP(E91,VIP!$A$2:$O10746,8,FALSE)</f>
        <v>Si</v>
      </c>
      <c r="K91" s="117" t="str">
        <f>VLOOKUP(E91,VIP!$A$2:$O14320,6,0)</f>
        <v>NO</v>
      </c>
      <c r="L91" s="110" t="s">
        <v>2442</v>
      </c>
      <c r="M91" s="109" t="s">
        <v>2446</v>
      </c>
      <c r="N91" s="109" t="s">
        <v>2453</v>
      </c>
      <c r="O91" s="117" t="s">
        <v>2454</v>
      </c>
      <c r="P91" s="109"/>
      <c r="Q91" s="109" t="s">
        <v>2442</v>
      </c>
    </row>
    <row r="92" spans="1:17" s="118" customFormat="1" ht="18" x14ac:dyDescent="0.25">
      <c r="A92" s="117" t="str">
        <f>VLOOKUP(E92,'LISTADO ATM'!$A$2:$C$898,3,0)</f>
        <v>DISTRITO NACIONAL</v>
      </c>
      <c r="B92" s="140" t="s">
        <v>2612</v>
      </c>
      <c r="C92" s="110">
        <v>44367.645532407405</v>
      </c>
      <c r="D92" s="110" t="s">
        <v>2613</v>
      </c>
      <c r="E92" s="136">
        <v>970</v>
      </c>
      <c r="F92" s="117" t="str">
        <f>VLOOKUP(E92,VIP!$A$2:$O13698,2,0)</f>
        <v>DRBR970</v>
      </c>
      <c r="G92" s="117" t="str">
        <f>VLOOKUP(E92,'LISTADO ATM'!$A$2:$B$897,2,0)</f>
        <v xml:space="preserve">ATM S/M Olé Haina </v>
      </c>
      <c r="H92" s="117" t="str">
        <f>VLOOKUP(E92,VIP!$A$2:$O18832,7,FALSE)</f>
        <v>Si</v>
      </c>
      <c r="I92" s="117" t="str">
        <f>VLOOKUP(E92,VIP!$A$2:$O10797,8,FALSE)</f>
        <v>Si</v>
      </c>
      <c r="J92" s="117" t="str">
        <f>VLOOKUP(E92,VIP!$A$2:$O10747,8,FALSE)</f>
        <v>Si</v>
      </c>
      <c r="K92" s="117" t="str">
        <f>VLOOKUP(E92,VIP!$A$2:$O14321,6,0)</f>
        <v>NO</v>
      </c>
      <c r="L92" s="110" t="s">
        <v>2580</v>
      </c>
      <c r="M92" s="109" t="s">
        <v>2446</v>
      </c>
      <c r="N92" s="109" t="s">
        <v>2453</v>
      </c>
      <c r="O92" s="117" t="s">
        <v>2618</v>
      </c>
      <c r="P92" s="109"/>
      <c r="Q92" s="109" t="s">
        <v>2580</v>
      </c>
    </row>
    <row r="93" spans="1:17" s="118" customFormat="1" ht="18" x14ac:dyDescent="0.25">
      <c r="A93" s="117" t="str">
        <f>VLOOKUP(E93,'LISTADO ATM'!$A$2:$C$898,3,0)</f>
        <v>SUR</v>
      </c>
      <c r="B93" s="140" t="s">
        <v>2614</v>
      </c>
      <c r="C93" s="110">
        <v>44367.644375000003</v>
      </c>
      <c r="D93" s="110" t="s">
        <v>2613</v>
      </c>
      <c r="E93" s="136">
        <v>890</v>
      </c>
      <c r="F93" s="117" t="str">
        <f>VLOOKUP(E93,VIP!$A$2:$O13699,2,0)</f>
        <v>DRBR890</v>
      </c>
      <c r="G93" s="117" t="str">
        <f>VLOOKUP(E93,'LISTADO ATM'!$A$2:$B$897,2,0)</f>
        <v xml:space="preserve">ATM Escuela Penitenciaria (San Cristóbal) </v>
      </c>
      <c r="H93" s="117" t="str">
        <f>VLOOKUP(E93,VIP!$A$2:$O18833,7,FALSE)</f>
        <v>Si</v>
      </c>
      <c r="I93" s="117" t="str">
        <f>VLOOKUP(E93,VIP!$A$2:$O10798,8,FALSE)</f>
        <v>Si</v>
      </c>
      <c r="J93" s="117" t="str">
        <f>VLOOKUP(E93,VIP!$A$2:$O10748,8,FALSE)</f>
        <v>Si</v>
      </c>
      <c r="K93" s="117" t="str">
        <f>VLOOKUP(E93,VIP!$A$2:$O14322,6,0)</f>
        <v>NO</v>
      </c>
      <c r="L93" s="110" t="s">
        <v>2580</v>
      </c>
      <c r="M93" s="109" t="s">
        <v>2446</v>
      </c>
      <c r="N93" s="109" t="s">
        <v>2453</v>
      </c>
      <c r="O93" s="117" t="s">
        <v>2618</v>
      </c>
      <c r="P93" s="109"/>
      <c r="Q93" s="109" t="s">
        <v>2580</v>
      </c>
    </row>
    <row r="94" spans="1:17" s="118" customFormat="1" ht="18" x14ac:dyDescent="0.25">
      <c r="A94" s="117" t="str">
        <f>VLOOKUP(E94,'LISTADO ATM'!$A$2:$C$898,3,0)</f>
        <v>SUR</v>
      </c>
      <c r="B94" s="140" t="s">
        <v>2615</v>
      </c>
      <c r="C94" s="110">
        <v>44367.643425925926</v>
      </c>
      <c r="D94" s="110" t="s">
        <v>2613</v>
      </c>
      <c r="E94" s="136">
        <v>831</v>
      </c>
      <c r="F94" s="117" t="str">
        <f>VLOOKUP(E94,VIP!$A$2:$O13700,2,0)</f>
        <v>DRBR831</v>
      </c>
      <c r="G94" s="117" t="str">
        <f>VLOOKUP(E94,'LISTADO ATM'!$A$2:$B$897,2,0)</f>
        <v xml:space="preserve">ATM Politécnico Loyola San Cristóbal </v>
      </c>
      <c r="H94" s="117" t="str">
        <f>VLOOKUP(E94,VIP!$A$2:$O18834,7,FALSE)</f>
        <v>Si</v>
      </c>
      <c r="I94" s="117" t="str">
        <f>VLOOKUP(E94,VIP!$A$2:$O10799,8,FALSE)</f>
        <v>Si</v>
      </c>
      <c r="J94" s="117" t="str">
        <f>VLOOKUP(E94,VIP!$A$2:$O10749,8,FALSE)</f>
        <v>Si</v>
      </c>
      <c r="K94" s="117" t="str">
        <f>VLOOKUP(E94,VIP!$A$2:$O14323,6,0)</f>
        <v>NO</v>
      </c>
      <c r="L94" s="110" t="s">
        <v>2580</v>
      </c>
      <c r="M94" s="109" t="s">
        <v>2446</v>
      </c>
      <c r="N94" s="109" t="s">
        <v>2453</v>
      </c>
      <c r="O94" s="117" t="s">
        <v>2618</v>
      </c>
      <c r="P94" s="109"/>
      <c r="Q94" s="109" t="s">
        <v>2580</v>
      </c>
    </row>
    <row r="95" spans="1:17" s="118" customFormat="1" ht="18" x14ac:dyDescent="0.25">
      <c r="A95" s="117" t="str">
        <f>VLOOKUP(E95,'LISTADO ATM'!$A$2:$C$898,3,0)</f>
        <v>SUR</v>
      </c>
      <c r="B95" s="140" t="s">
        <v>2616</v>
      </c>
      <c r="C95" s="110">
        <v>44367.642789351848</v>
      </c>
      <c r="D95" s="110" t="s">
        <v>2613</v>
      </c>
      <c r="E95" s="136">
        <v>297</v>
      </c>
      <c r="F95" s="117" t="str">
        <f>VLOOKUP(E95,VIP!$A$2:$O13701,2,0)</f>
        <v>DRBR297</v>
      </c>
      <c r="G95" s="117" t="str">
        <f>VLOOKUP(E95,'LISTADO ATM'!$A$2:$B$897,2,0)</f>
        <v xml:space="preserve">ATM S/M Cadena Ocoa </v>
      </c>
      <c r="H95" s="117" t="str">
        <f>VLOOKUP(E95,VIP!$A$2:$O18835,7,FALSE)</f>
        <v>Si</v>
      </c>
      <c r="I95" s="117" t="str">
        <f>VLOOKUP(E95,VIP!$A$2:$O10800,8,FALSE)</f>
        <v>Si</v>
      </c>
      <c r="J95" s="117" t="str">
        <f>VLOOKUP(E95,VIP!$A$2:$O10750,8,FALSE)</f>
        <v>Si</v>
      </c>
      <c r="K95" s="117" t="str">
        <f>VLOOKUP(E95,VIP!$A$2:$O14324,6,0)</f>
        <v>NO</v>
      </c>
      <c r="L95" s="110" t="s">
        <v>2580</v>
      </c>
      <c r="M95" s="109" t="s">
        <v>2446</v>
      </c>
      <c r="N95" s="109" t="s">
        <v>2453</v>
      </c>
      <c r="O95" s="117" t="s">
        <v>2618</v>
      </c>
      <c r="P95" s="109"/>
      <c r="Q95" s="109" t="s">
        <v>2580</v>
      </c>
    </row>
    <row r="96" spans="1:17" s="118" customFormat="1" ht="18" x14ac:dyDescent="0.25">
      <c r="A96" s="117" t="str">
        <f>VLOOKUP(E96,'LISTADO ATM'!$A$2:$C$898,3,0)</f>
        <v>ESTE</v>
      </c>
      <c r="B96" s="140" t="s">
        <v>2617</v>
      </c>
      <c r="C96" s="110">
        <v>44367.641828703701</v>
      </c>
      <c r="D96" s="110" t="s">
        <v>2613</v>
      </c>
      <c r="E96" s="136">
        <v>776</v>
      </c>
      <c r="F96" s="117" t="str">
        <f>VLOOKUP(E96,VIP!$A$2:$O13702,2,0)</f>
        <v>DRBR03D</v>
      </c>
      <c r="G96" s="117" t="str">
        <f>VLOOKUP(E96,'LISTADO ATM'!$A$2:$B$897,2,0)</f>
        <v xml:space="preserve">ATM Oficina Monte Plata </v>
      </c>
      <c r="H96" s="117" t="str">
        <f>VLOOKUP(E96,VIP!$A$2:$O18836,7,FALSE)</f>
        <v>Si</v>
      </c>
      <c r="I96" s="117" t="str">
        <f>VLOOKUP(E96,VIP!$A$2:$O10801,8,FALSE)</f>
        <v>Si</v>
      </c>
      <c r="J96" s="117" t="str">
        <f>VLOOKUP(E96,VIP!$A$2:$O10751,8,FALSE)</f>
        <v>Si</v>
      </c>
      <c r="K96" s="117" t="str">
        <f>VLOOKUP(E96,VIP!$A$2:$O14325,6,0)</f>
        <v>SI</v>
      </c>
      <c r="L96" s="110" t="s">
        <v>2580</v>
      </c>
      <c r="M96" s="109" t="s">
        <v>2446</v>
      </c>
      <c r="N96" s="109" t="s">
        <v>2453</v>
      </c>
      <c r="O96" s="117" t="s">
        <v>2618</v>
      </c>
      <c r="P96" s="109"/>
      <c r="Q96" s="109" t="s">
        <v>2580</v>
      </c>
    </row>
  </sheetData>
  <autoFilter ref="A4:Q45">
    <sortState ref="A5:Q89">
      <sortCondition ref="C4:C4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97:B1048576 B1:B4">
    <cfRule type="duplicateValues" dxfId="158" priority="129076"/>
  </conditionalFormatting>
  <conditionalFormatting sqref="E97:E1048576 E62:E63">
    <cfRule type="duplicateValues" dxfId="157" priority="129080"/>
  </conditionalFormatting>
  <conditionalFormatting sqref="B97:B1048576">
    <cfRule type="duplicateValues" dxfId="156" priority="129088"/>
  </conditionalFormatting>
  <conditionalFormatting sqref="E97:E1048576 E62:E63 E1:E4">
    <cfRule type="duplicateValues" dxfId="155" priority="129133"/>
  </conditionalFormatting>
  <conditionalFormatting sqref="E97:E1048576 E62:E63 E1:E4">
    <cfRule type="duplicateValues" dxfId="154" priority="509"/>
    <cfRule type="duplicateValues" dxfId="153" priority="510"/>
  </conditionalFormatting>
  <conditionalFormatting sqref="E97:E1048576 E62:E63">
    <cfRule type="duplicateValues" dxfId="152" priority="479"/>
    <cfRule type="duplicateValues" dxfId="151" priority="480"/>
  </conditionalFormatting>
  <conditionalFormatting sqref="E97:E1048576 E62:E63 E1:E27">
    <cfRule type="duplicateValues" dxfId="150" priority="70"/>
  </conditionalFormatting>
  <conditionalFormatting sqref="E46:E51">
    <cfRule type="duplicateValues" dxfId="149" priority="64"/>
  </conditionalFormatting>
  <conditionalFormatting sqref="B46:B51">
    <cfRule type="duplicateValues" dxfId="148" priority="63"/>
  </conditionalFormatting>
  <conditionalFormatting sqref="E46:E51">
    <cfRule type="duplicateValues" dxfId="147" priority="61"/>
    <cfRule type="duplicateValues" dxfId="146" priority="62"/>
  </conditionalFormatting>
  <conditionalFormatting sqref="B97:B1048576 B1:B61">
    <cfRule type="duplicateValues" dxfId="145" priority="56"/>
  </conditionalFormatting>
  <conditionalFormatting sqref="E97:E1048576 E1:E63">
    <cfRule type="duplicateValues" dxfId="144" priority="55"/>
  </conditionalFormatting>
  <conditionalFormatting sqref="B62">
    <cfRule type="duplicateValues" dxfId="143" priority="54"/>
  </conditionalFormatting>
  <conditionalFormatting sqref="B62">
    <cfRule type="duplicateValues" dxfId="142" priority="53"/>
  </conditionalFormatting>
  <conditionalFormatting sqref="E62">
    <cfRule type="duplicateValues" dxfId="141" priority="52"/>
  </conditionalFormatting>
  <conditionalFormatting sqref="E62">
    <cfRule type="duplicateValues" dxfId="140" priority="50"/>
    <cfRule type="duplicateValues" dxfId="139" priority="51"/>
  </conditionalFormatting>
  <conditionalFormatting sqref="B63">
    <cfRule type="duplicateValues" dxfId="138" priority="49"/>
  </conditionalFormatting>
  <conditionalFormatting sqref="B63">
    <cfRule type="duplicateValues" dxfId="137" priority="48"/>
  </conditionalFormatting>
  <conditionalFormatting sqref="B97:B1048576 B1:B63">
    <cfRule type="duplicateValues" dxfId="136" priority="47"/>
  </conditionalFormatting>
  <conditionalFormatting sqref="E28:E45">
    <cfRule type="duplicateValues" dxfId="135" priority="130992"/>
  </conditionalFormatting>
  <conditionalFormatting sqref="B28:B45">
    <cfRule type="duplicateValues" dxfId="134" priority="130994"/>
  </conditionalFormatting>
  <conditionalFormatting sqref="E28:E45">
    <cfRule type="duplicateValues" dxfId="133" priority="130996"/>
    <cfRule type="duplicateValues" dxfId="132" priority="130997"/>
  </conditionalFormatting>
  <conditionalFormatting sqref="E51:E63">
    <cfRule type="duplicateValues" dxfId="131" priority="131003"/>
  </conditionalFormatting>
  <conditionalFormatting sqref="B52:B61">
    <cfRule type="duplicateValues" dxfId="130" priority="131005"/>
  </conditionalFormatting>
  <conditionalFormatting sqref="E51:E63">
    <cfRule type="duplicateValues" dxfId="129" priority="131007"/>
    <cfRule type="duplicateValues" dxfId="128" priority="131008"/>
  </conditionalFormatting>
  <conditionalFormatting sqref="E64:E68">
    <cfRule type="duplicateValues" dxfId="127" priority="131024"/>
  </conditionalFormatting>
  <conditionalFormatting sqref="E64:E68">
    <cfRule type="duplicateValues" dxfId="126" priority="131026"/>
    <cfRule type="duplicateValues" dxfId="125" priority="131027"/>
  </conditionalFormatting>
  <conditionalFormatting sqref="B64:B68">
    <cfRule type="duplicateValues" dxfId="124" priority="131032"/>
  </conditionalFormatting>
  <conditionalFormatting sqref="B97:B1048576 B1:B68">
    <cfRule type="duplicateValues" dxfId="123" priority="32"/>
  </conditionalFormatting>
  <conditionalFormatting sqref="E97:E1048576 E1:E68">
    <cfRule type="duplicateValues" dxfId="122" priority="31"/>
  </conditionalFormatting>
  <conditionalFormatting sqref="E69:E73">
    <cfRule type="duplicateValues" dxfId="121" priority="30"/>
  </conditionalFormatting>
  <conditionalFormatting sqref="E69:E73">
    <cfRule type="duplicateValues" dxfId="120" priority="28"/>
    <cfRule type="duplicateValues" dxfId="119" priority="29"/>
  </conditionalFormatting>
  <conditionalFormatting sqref="B69:B73">
    <cfRule type="duplicateValues" dxfId="118" priority="27"/>
  </conditionalFormatting>
  <conditionalFormatting sqref="B69:B73">
    <cfRule type="duplicateValues" dxfId="117" priority="26"/>
  </conditionalFormatting>
  <conditionalFormatting sqref="E69:E73">
    <cfRule type="duplicateValues" dxfId="116" priority="25"/>
  </conditionalFormatting>
  <conditionalFormatting sqref="B5:B27">
    <cfRule type="duplicateValues" dxfId="27" priority="131046"/>
  </conditionalFormatting>
  <conditionalFormatting sqref="E5:E27">
    <cfRule type="duplicateValues" dxfId="26" priority="131048"/>
  </conditionalFormatting>
  <conditionalFormatting sqref="E5:E27">
    <cfRule type="duplicateValues" dxfId="25" priority="131050"/>
    <cfRule type="duplicateValues" dxfId="24" priority="131051"/>
  </conditionalFormatting>
  <conditionalFormatting sqref="E74:E80">
    <cfRule type="duplicateValues" dxfId="23" priority="24"/>
  </conditionalFormatting>
  <conditionalFormatting sqref="E74:E80">
    <cfRule type="duplicateValues" dxfId="22" priority="22"/>
    <cfRule type="duplicateValues" dxfId="21" priority="23"/>
  </conditionalFormatting>
  <conditionalFormatting sqref="B74:B80">
    <cfRule type="duplicateValues" dxfId="20" priority="21"/>
  </conditionalFormatting>
  <conditionalFormatting sqref="B74:B80">
    <cfRule type="duplicateValues" dxfId="19" priority="20"/>
  </conditionalFormatting>
  <conditionalFormatting sqref="E74:E80">
    <cfRule type="duplicateValues" dxfId="18" priority="19"/>
  </conditionalFormatting>
  <conditionalFormatting sqref="E81:E89">
    <cfRule type="duplicateValues" dxfId="17" priority="18"/>
  </conditionalFormatting>
  <conditionalFormatting sqref="E81:E89">
    <cfRule type="duplicateValues" dxfId="16" priority="16"/>
    <cfRule type="duplicateValues" dxfId="15" priority="17"/>
  </conditionalFormatting>
  <conditionalFormatting sqref="B81:B89">
    <cfRule type="duplicateValues" dxfId="14" priority="15"/>
  </conditionalFormatting>
  <conditionalFormatting sqref="B81:B89">
    <cfRule type="duplicateValues" dxfId="13" priority="14"/>
  </conditionalFormatting>
  <conditionalFormatting sqref="E81:E89">
    <cfRule type="duplicateValues" dxfId="12" priority="13"/>
  </conditionalFormatting>
  <conditionalFormatting sqref="E90:E96">
    <cfRule type="duplicateValues" dxfId="5" priority="6"/>
  </conditionalFormatting>
  <conditionalFormatting sqref="E90:E96">
    <cfRule type="duplicateValues" dxfId="4" priority="4"/>
    <cfRule type="duplicateValues" dxfId="3" priority="5"/>
  </conditionalFormatting>
  <conditionalFormatting sqref="B90:B96">
    <cfRule type="duplicateValues" dxfId="2" priority="3"/>
  </conditionalFormatting>
  <conditionalFormatting sqref="B90:B96">
    <cfRule type="duplicateValues" dxfId="1" priority="2"/>
  </conditionalFormatting>
  <conditionalFormatting sqref="E90:E9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5"/>
  <sheetViews>
    <sheetView topLeftCell="A55" zoomScale="93" zoomScaleNormal="93" workbookViewId="0">
      <selection activeCell="A65" sqref="A65:XFD65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75" t="s">
        <v>2150</v>
      </c>
      <c r="B1" s="176"/>
      <c r="C1" s="176"/>
      <c r="D1" s="176"/>
      <c r="E1" s="177"/>
      <c r="F1" s="181" t="s">
        <v>2555</v>
      </c>
      <c r="G1" s="182"/>
      <c r="H1" s="115">
        <f>COUNTIF(A:E,"2 Gaveta Vacias + 1 Gaveta Fallando")</f>
        <v>0</v>
      </c>
      <c r="I1" s="115">
        <f>COUNTIF(A:E,("3 Gavetas Vacías"))</f>
        <v>6</v>
      </c>
      <c r="J1" s="93">
        <f>COUNTIF(A:E,"2 Gaveta Fallando + 1 Gaveta Vacias")</f>
        <v>0</v>
      </c>
    </row>
    <row r="2" spans="1:10" ht="25.5" customHeight="1" x14ac:dyDescent="0.25">
      <c r="A2" s="178" t="s">
        <v>2451</v>
      </c>
      <c r="B2" s="179"/>
      <c r="C2" s="179"/>
      <c r="D2" s="179"/>
      <c r="E2" s="180"/>
      <c r="F2" s="114" t="s">
        <v>2554</v>
      </c>
      <c r="G2" s="113">
        <f>G3+G4</f>
        <v>92</v>
      </c>
      <c r="H2" s="114" t="s">
        <v>2565</v>
      </c>
      <c r="I2" s="113">
        <f>COUNTIF(A:E,"Abastecido")</f>
        <v>1</v>
      </c>
    </row>
    <row r="3" spans="1:10" ht="18" x14ac:dyDescent="0.25">
      <c r="A3" s="118"/>
      <c r="B3" s="119"/>
      <c r="C3" s="119"/>
      <c r="D3" s="119"/>
      <c r="E3" s="127"/>
      <c r="F3" s="114" t="s">
        <v>2553</v>
      </c>
      <c r="G3" s="113">
        <f>COUNTIF(REPORTE!A:Q,"fuera de Servicio")</f>
        <v>81</v>
      </c>
      <c r="H3" s="114" t="s">
        <v>2561</v>
      </c>
      <c r="I3" s="113">
        <f>COUNTIF(A:E,"Gavetas Vacías + Gavetas Fallando")</f>
        <v>7</v>
      </c>
    </row>
    <row r="4" spans="1:10" ht="18.75" thickBot="1" x14ac:dyDescent="0.3">
      <c r="A4" s="125" t="s">
        <v>2413</v>
      </c>
      <c r="B4" s="126">
        <v>44365.708333333336</v>
      </c>
      <c r="C4" s="119"/>
      <c r="D4" s="119"/>
      <c r="E4" s="128"/>
      <c r="F4" s="114" t="s">
        <v>2550</v>
      </c>
      <c r="G4" s="113">
        <f>COUNTIF(REPORTE!A:Q,"En Servicio")</f>
        <v>11</v>
      </c>
      <c r="H4" s="114" t="s">
        <v>2564</v>
      </c>
      <c r="I4" s="113">
        <f>COUNTIF(A:E,"Solucionado")</f>
        <v>1</v>
      </c>
    </row>
    <row r="5" spans="1:10" ht="18.75" thickBot="1" x14ac:dyDescent="0.3">
      <c r="A5" s="125" t="s">
        <v>2414</v>
      </c>
      <c r="B5" s="126">
        <v>44366.25</v>
      </c>
      <c r="C5" s="119"/>
      <c r="D5" s="119"/>
      <c r="E5" s="128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6</v>
      </c>
    </row>
    <row r="6" spans="1:10" ht="18" x14ac:dyDescent="0.25">
      <c r="A6" s="118"/>
      <c r="B6" s="119"/>
      <c r="C6" s="119"/>
      <c r="D6" s="119"/>
      <c r="E6" s="129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2</v>
      </c>
    </row>
    <row r="7" spans="1:10" ht="18" customHeight="1" x14ac:dyDescent="0.25">
      <c r="A7" s="164" t="s">
        <v>2415</v>
      </c>
      <c r="B7" s="165"/>
      <c r="C7" s="165"/>
      <c r="D7" s="165"/>
      <c r="E7" s="166"/>
      <c r="F7" s="114" t="s">
        <v>2556</v>
      </c>
      <c r="G7" s="113">
        <f>COUNTIF(A:E,"Sin Efectivo")</f>
        <v>13</v>
      </c>
      <c r="H7" s="114" t="s">
        <v>2563</v>
      </c>
      <c r="I7" s="113">
        <f>COUNTIF(A:E,"GAVETA DE DEPOSITO LLENA")</f>
        <v>4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22" t="s">
        <v>2419</v>
      </c>
      <c r="E8" s="120" t="s">
        <v>2417</v>
      </c>
    </row>
    <row r="9" spans="1:10" ht="18" x14ac:dyDescent="0.25">
      <c r="A9" s="136" t="e">
        <f>VLOOKUP(B9,'[1]LISTADO ATM'!$A$2:$C$822,3,0)</f>
        <v>#N/A</v>
      </c>
      <c r="B9" s="136"/>
      <c r="C9" s="136" t="e">
        <f>VLOOKUP(B9,'[1]LISTADO ATM'!$A$2:$B$822,2,0)</f>
        <v>#N/A</v>
      </c>
      <c r="D9" s="132" t="s">
        <v>2548</v>
      </c>
      <c r="E9" s="136"/>
    </row>
    <row r="10" spans="1:10" ht="18.75" thickBot="1" x14ac:dyDescent="0.3">
      <c r="A10" s="121" t="s">
        <v>2473</v>
      </c>
      <c r="B10" s="144">
        <f>COUNT(B9:B9)</f>
        <v>0</v>
      </c>
      <c r="C10" s="172"/>
      <c r="D10" s="173"/>
      <c r="E10" s="174"/>
    </row>
    <row r="11" spans="1:10" x14ac:dyDescent="0.25">
      <c r="A11" s="118"/>
      <c r="B11" s="123"/>
      <c r="C11" s="118"/>
      <c r="D11" s="118"/>
      <c r="E11" s="123"/>
    </row>
    <row r="12" spans="1:10" ht="18" customHeight="1" x14ac:dyDescent="0.25">
      <c r="A12" s="164" t="s">
        <v>2474</v>
      </c>
      <c r="B12" s="165"/>
      <c r="C12" s="165"/>
      <c r="D12" s="165"/>
      <c r="E12" s="166"/>
    </row>
    <row r="13" spans="1:10" ht="18.75" customHeight="1" x14ac:dyDescent="0.25">
      <c r="A13" s="120" t="s">
        <v>15</v>
      </c>
      <c r="B13" s="120" t="s">
        <v>2416</v>
      </c>
      <c r="C13" s="120" t="s">
        <v>46</v>
      </c>
      <c r="D13" s="120" t="s">
        <v>2419</v>
      </c>
      <c r="E13" s="120" t="s">
        <v>2417</v>
      </c>
    </row>
    <row r="14" spans="1:10" ht="18" customHeight="1" x14ac:dyDescent="0.25">
      <c r="A14" s="136" t="e">
        <f>VLOOKUP(B14,'[1]LISTADO ATM'!$A$2:$C$822,3,0)</f>
        <v>#N/A</v>
      </c>
      <c r="B14" s="136"/>
      <c r="C14" s="149" t="e">
        <f>VLOOKUP(B14,'[1]LISTADO ATM'!$A$2:$B$822,2,0)</f>
        <v>#N/A</v>
      </c>
      <c r="D14" s="132" t="s">
        <v>2544</v>
      </c>
      <c r="E14" s="136"/>
    </row>
    <row r="15" spans="1:10" ht="18.75" thickBot="1" x14ac:dyDescent="0.3">
      <c r="A15" s="121" t="s">
        <v>2473</v>
      </c>
      <c r="B15" s="144">
        <f>COUNT(B14:B14)</f>
        <v>0</v>
      </c>
      <c r="C15" s="172"/>
      <c r="D15" s="173"/>
      <c r="E15" s="174"/>
    </row>
    <row r="16" spans="1:10" ht="18.75" customHeight="1" thickBot="1" x14ac:dyDescent="0.3">
      <c r="A16" s="118"/>
      <c r="B16" s="123"/>
      <c r="C16" s="118"/>
      <c r="D16" s="118"/>
      <c r="E16" s="123"/>
    </row>
    <row r="17" spans="1:5" ht="18.75" thickBot="1" x14ac:dyDescent="0.3">
      <c r="A17" s="169" t="s">
        <v>2475</v>
      </c>
      <c r="B17" s="170"/>
      <c r="C17" s="170"/>
      <c r="D17" s="170"/>
      <c r="E17" s="171"/>
    </row>
    <row r="18" spans="1:5" ht="18.75" customHeight="1" x14ac:dyDescent="0.25">
      <c r="A18" s="120" t="s">
        <v>15</v>
      </c>
      <c r="B18" s="120" t="s">
        <v>2416</v>
      </c>
      <c r="C18" s="120" t="s">
        <v>46</v>
      </c>
      <c r="D18" s="120" t="s">
        <v>2419</v>
      </c>
      <c r="E18" s="120" t="s">
        <v>2417</v>
      </c>
    </row>
    <row r="19" spans="1:5" ht="18" x14ac:dyDescent="0.25">
      <c r="A19" s="136" t="str">
        <f>VLOOKUP(B19,'[1]LISTADO ATM'!$A$2:$C$822,3,0)</f>
        <v>DISTRITO NACIONAL</v>
      </c>
      <c r="B19" s="136">
        <v>394</v>
      </c>
      <c r="C19" s="136" t="str">
        <f>VLOOKUP(B19,'[1]LISTADO ATM'!$A$2:$B$822,2,0)</f>
        <v xml:space="preserve">ATM Multicentro La Sirena Luperón </v>
      </c>
      <c r="D19" s="131" t="s">
        <v>2437</v>
      </c>
      <c r="E19" s="136">
        <v>3335923938</v>
      </c>
    </row>
    <row r="20" spans="1:5" ht="18.75" customHeight="1" x14ac:dyDescent="0.25">
      <c r="A20" s="136" t="str">
        <f>VLOOKUP(B20,'[1]LISTADO ATM'!$A$2:$C$822,3,0)</f>
        <v>SUR</v>
      </c>
      <c r="B20" s="136">
        <v>615</v>
      </c>
      <c r="C20" s="136" t="str">
        <f>VLOOKUP(B20,'[1]LISTADO ATM'!$A$2:$B$822,2,0)</f>
        <v xml:space="preserve">ATM Estación Sunix Cabral (Barahona) </v>
      </c>
      <c r="D20" s="131" t="s">
        <v>2437</v>
      </c>
      <c r="E20" s="135" t="s">
        <v>2572</v>
      </c>
    </row>
    <row r="21" spans="1:5" ht="18" x14ac:dyDescent="0.25">
      <c r="A21" s="136" t="str">
        <f>VLOOKUP(B21,'[1]LISTADO ATM'!$A$2:$C$822,3,0)</f>
        <v>SUR</v>
      </c>
      <c r="B21" s="136">
        <v>249</v>
      </c>
      <c r="C21" s="136" t="str">
        <f>VLOOKUP(B21,'[1]LISTADO ATM'!$A$2:$B$822,2,0)</f>
        <v xml:space="preserve">ATM Banco Agrícola Neiba </v>
      </c>
      <c r="D21" s="131" t="s">
        <v>2437</v>
      </c>
      <c r="E21" s="135" t="s">
        <v>2573</v>
      </c>
    </row>
    <row r="22" spans="1:5" ht="18" x14ac:dyDescent="0.25">
      <c r="A22" s="136" t="str">
        <f>VLOOKUP(B22,'[1]LISTADO ATM'!$A$2:$C$822,3,0)</f>
        <v>ESTE</v>
      </c>
      <c r="B22" s="136">
        <v>631</v>
      </c>
      <c r="C22" s="136" t="str">
        <f>VLOOKUP(B22,'[1]LISTADO ATM'!$A$2:$B$822,2,0)</f>
        <v xml:space="preserve">ATM ASOCODEQUI (San Pedro) </v>
      </c>
      <c r="D22" s="131" t="s">
        <v>2437</v>
      </c>
      <c r="E22" s="135" t="s">
        <v>2575</v>
      </c>
    </row>
    <row r="23" spans="1:5" ht="18" x14ac:dyDescent="0.25">
      <c r="A23" s="136" t="str">
        <f>VLOOKUP(B23,'[1]LISTADO ATM'!$A$2:$C$822,3,0)</f>
        <v>SUR</v>
      </c>
      <c r="B23" s="136">
        <v>781</v>
      </c>
      <c r="C23" s="136" t="str">
        <f>VLOOKUP(B23,'[1]LISTADO ATM'!$A$2:$B$822,2,0)</f>
        <v xml:space="preserve">ATM Estación Isla Barahona </v>
      </c>
      <c r="D23" s="131" t="s">
        <v>2437</v>
      </c>
      <c r="E23" s="135" t="s">
        <v>2576</v>
      </c>
    </row>
    <row r="24" spans="1:5" ht="18.75" customHeight="1" x14ac:dyDescent="0.25">
      <c r="A24" s="136" t="str">
        <f>VLOOKUP(B24,'[1]LISTADO ATM'!$A$2:$C$822,3,0)</f>
        <v>SUR</v>
      </c>
      <c r="B24" s="136">
        <v>750</v>
      </c>
      <c r="C24" s="136" t="str">
        <f>VLOOKUP(B24,'[1]LISTADO ATM'!$A$2:$B$822,2,0)</f>
        <v xml:space="preserve">ATM UNP Duvergé </v>
      </c>
      <c r="D24" s="131" t="s">
        <v>2437</v>
      </c>
      <c r="E24" s="135">
        <v>3335925370</v>
      </c>
    </row>
    <row r="25" spans="1:5" ht="18" x14ac:dyDescent="0.25">
      <c r="A25" s="136" t="str">
        <f>VLOOKUP(B25,'[1]LISTADO ATM'!$A$2:$C$822,3,0)</f>
        <v>DISTRITO NACIONAL</v>
      </c>
      <c r="B25" s="136">
        <v>946</v>
      </c>
      <c r="C25" s="136" t="str">
        <f>VLOOKUP(B25,'[1]LISTADO ATM'!$A$2:$B$822,2,0)</f>
        <v xml:space="preserve">ATM Oficina Núñez de Cáceres I </v>
      </c>
      <c r="D25" s="131" t="s">
        <v>2437</v>
      </c>
      <c r="E25" s="135">
        <v>3335925383</v>
      </c>
    </row>
    <row r="26" spans="1:5" ht="18" x14ac:dyDescent="0.25">
      <c r="A26" s="136" t="str">
        <f>VLOOKUP(B26,'[1]LISTADO ATM'!$A$2:$C$822,3,0)</f>
        <v>DISTRITO NACIONAL</v>
      </c>
      <c r="B26" s="136">
        <v>507</v>
      </c>
      <c r="C26" s="136" t="str">
        <f>VLOOKUP(B26,'[1]LISTADO ATM'!$A$2:$B$822,2,0)</f>
        <v>ATM Estación Sigma Boca Chica</v>
      </c>
      <c r="D26" s="131" t="s">
        <v>2437</v>
      </c>
      <c r="E26" s="135">
        <v>3335925388</v>
      </c>
    </row>
    <row r="27" spans="1:5" ht="18" x14ac:dyDescent="0.25">
      <c r="A27" s="136" t="str">
        <f>VLOOKUP(B27,'[1]LISTADO ATM'!$A$2:$C$822,3,0)</f>
        <v>SUR</v>
      </c>
      <c r="B27" s="136">
        <v>984</v>
      </c>
      <c r="C27" s="136" t="str">
        <f>VLOOKUP(B27,'[1]LISTADO ATM'!$A$2:$B$822,2,0)</f>
        <v xml:space="preserve">ATM Oficina Neiba II </v>
      </c>
      <c r="D27" s="131" t="s">
        <v>2437</v>
      </c>
      <c r="E27" s="135">
        <v>3335925467</v>
      </c>
    </row>
    <row r="28" spans="1:5" ht="18.75" customHeight="1" x14ac:dyDescent="0.25">
      <c r="A28" s="136" t="str">
        <f>VLOOKUP(B28,'[1]LISTADO ATM'!$A$2:$C$822,3,0)</f>
        <v>DISTRITO NACIONAL</v>
      </c>
      <c r="B28" s="136">
        <v>325</v>
      </c>
      <c r="C28" s="136" t="str">
        <f>VLOOKUP(B28,'[1]LISTADO ATM'!$A$2:$B$822,2,0)</f>
        <v>ATM Casa Edwin</v>
      </c>
      <c r="D28" s="131" t="s">
        <v>2437</v>
      </c>
      <c r="E28" s="135">
        <v>3335925469</v>
      </c>
    </row>
    <row r="29" spans="1:5" ht="18" customHeight="1" x14ac:dyDescent="0.25">
      <c r="A29" s="136" t="str">
        <f>VLOOKUP(B29,'[1]LISTADO ATM'!$A$2:$C$822,3,0)</f>
        <v>NORTE</v>
      </c>
      <c r="B29" s="136">
        <v>288</v>
      </c>
      <c r="C29" s="136" t="str">
        <f>VLOOKUP(B29,'[1]LISTADO ATM'!$A$2:$B$822,2,0)</f>
        <v xml:space="preserve">ATM Oficina Camino Real II (Puerto Plata) </v>
      </c>
      <c r="D29" s="131" t="s">
        <v>2437</v>
      </c>
      <c r="E29" s="135">
        <v>3335925468</v>
      </c>
    </row>
    <row r="30" spans="1:5" ht="18.75" customHeight="1" x14ac:dyDescent="0.25">
      <c r="A30" s="136" t="str">
        <f>VLOOKUP(B30,'[1]LISTADO ATM'!$A$2:$C$822,3,0)</f>
        <v>ESTE</v>
      </c>
      <c r="B30" s="136">
        <v>838</v>
      </c>
      <c r="C30" s="136" t="str">
        <f>VLOOKUP(B30,'[1]LISTADO ATM'!$A$2:$B$822,2,0)</f>
        <v xml:space="preserve">ATM UNP Consuelo </v>
      </c>
      <c r="D30" s="131" t="s">
        <v>2437</v>
      </c>
      <c r="E30" s="135">
        <v>3335925362</v>
      </c>
    </row>
    <row r="31" spans="1:5" ht="18.75" customHeight="1" x14ac:dyDescent="0.25">
      <c r="A31" s="136" t="str">
        <f>VLOOKUP(B31,'[1]LISTADO ATM'!$A$2:$C$822,3,0)</f>
        <v>SUR</v>
      </c>
      <c r="B31" s="136">
        <v>677</v>
      </c>
      <c r="C31" s="136" t="str">
        <f>VLOOKUP(B31,'[1]LISTADO ATM'!$A$2:$B$822,2,0)</f>
        <v>ATM PBG Villa Jaragua</v>
      </c>
      <c r="D31" s="131" t="s">
        <v>2437</v>
      </c>
      <c r="E31" s="135">
        <v>3335925510</v>
      </c>
    </row>
    <row r="32" spans="1:5" ht="18.75" customHeight="1" thickBot="1" x14ac:dyDescent="0.3">
      <c r="A32" s="139"/>
      <c r="B32" s="144">
        <f>COUNT(B19:B31)</f>
        <v>13</v>
      </c>
      <c r="C32" s="130"/>
      <c r="D32" s="130"/>
      <c r="E32" s="130"/>
    </row>
    <row r="33" spans="1:5" ht="15.75" thickBot="1" x14ac:dyDescent="0.3">
      <c r="A33" s="118"/>
      <c r="B33" s="123"/>
      <c r="C33" s="118"/>
      <c r="D33" s="118"/>
      <c r="E33" s="123"/>
    </row>
    <row r="34" spans="1:5" ht="18.75" customHeight="1" thickBot="1" x14ac:dyDescent="0.3">
      <c r="A34" s="169" t="s">
        <v>2535</v>
      </c>
      <c r="B34" s="170"/>
      <c r="C34" s="170"/>
      <c r="D34" s="170"/>
      <c r="E34" s="171"/>
    </row>
    <row r="35" spans="1:5" s="118" customFormat="1" ht="18.75" customHeight="1" x14ac:dyDescent="0.25">
      <c r="A35" s="120" t="s">
        <v>15</v>
      </c>
      <c r="B35" s="120" t="s">
        <v>2416</v>
      </c>
      <c r="C35" s="120" t="s">
        <v>46</v>
      </c>
      <c r="D35" s="120" t="s">
        <v>2419</v>
      </c>
      <c r="E35" s="120" t="s">
        <v>2417</v>
      </c>
    </row>
    <row r="36" spans="1:5" ht="18" x14ac:dyDescent="0.25">
      <c r="A36" s="141" t="str">
        <f>VLOOKUP(B36,'[1]LISTADO ATM'!$A$2:$C$822,3,0)</f>
        <v>DISTRITO NACIONAL</v>
      </c>
      <c r="B36" s="145">
        <v>577</v>
      </c>
      <c r="C36" s="136" t="str">
        <f>VLOOKUP(B36,'[1]LISTADO ATM'!$A$2:$B$822,2,0)</f>
        <v xml:space="preserve">ATM Olé Ave. Duarte </v>
      </c>
      <c r="D36" s="136" t="s">
        <v>2482</v>
      </c>
      <c r="E36" s="135">
        <v>3335922989</v>
      </c>
    </row>
    <row r="37" spans="1:5" ht="18" customHeight="1" x14ac:dyDescent="0.25">
      <c r="A37" s="136" t="str">
        <f>VLOOKUP(B37,'[1]LISTADO ATM'!$A$2:$C$822,3,0)</f>
        <v>DISTRITO NACIONAL</v>
      </c>
      <c r="B37" s="136">
        <v>745</v>
      </c>
      <c r="C37" s="136" t="str">
        <f>VLOOKUP(B37,'[1]LISTADO ATM'!$A$2:$B$822,2,0)</f>
        <v xml:space="preserve">ATM Oficina Ave. Duarte </v>
      </c>
      <c r="D37" s="136" t="s">
        <v>2482</v>
      </c>
      <c r="E37" s="135">
        <v>3335925368</v>
      </c>
    </row>
    <row r="38" spans="1:5" ht="18.75" customHeight="1" x14ac:dyDescent="0.25">
      <c r="A38" s="136" t="str">
        <f>VLOOKUP(B38,'[1]LISTADO ATM'!$A$2:$C$822,3,0)</f>
        <v>DISTRITO NACIONAL</v>
      </c>
      <c r="B38" s="145">
        <v>719</v>
      </c>
      <c r="C38" s="136" t="str">
        <f>VLOOKUP(B38,'[1]LISTADO ATM'!$A$2:$B$822,2,0)</f>
        <v xml:space="preserve">ATM Ayuntamiento Municipal San Luís </v>
      </c>
      <c r="D38" s="136" t="s">
        <v>2482</v>
      </c>
      <c r="E38" s="135">
        <v>3335925430</v>
      </c>
    </row>
    <row r="39" spans="1:5" ht="18.75" customHeight="1" x14ac:dyDescent="0.25">
      <c r="A39" s="136" t="str">
        <f>VLOOKUP(B39,'[1]LISTADO ATM'!$A$2:$C$822,3,0)</f>
        <v>NORTE</v>
      </c>
      <c r="B39" s="145">
        <v>405</v>
      </c>
      <c r="C39" s="136" t="str">
        <f>VLOOKUP(B39,'[1]LISTADO ATM'!$A$2:$B$822,2,0)</f>
        <v xml:space="preserve">ATM UNP Loma de Cabrera </v>
      </c>
      <c r="D39" s="136" t="s">
        <v>2482</v>
      </c>
      <c r="E39" s="135">
        <v>3335925477</v>
      </c>
    </row>
    <row r="40" spans="1:5" ht="18" customHeight="1" x14ac:dyDescent="0.25">
      <c r="A40" s="141" t="str">
        <f>VLOOKUP(B40,'[1]LISTADO ATM'!$A$2:$C$822,3,0)</f>
        <v>ESTE</v>
      </c>
      <c r="B40" s="145">
        <v>630</v>
      </c>
      <c r="C40" s="136" t="str">
        <f>VLOOKUP(B40,'[1]LISTADO ATM'!$A$2:$B$822,2,0)</f>
        <v xml:space="preserve">ATM Oficina Plaza Zaglul (SPM) </v>
      </c>
      <c r="D40" s="136" t="s">
        <v>2482</v>
      </c>
      <c r="E40" s="135">
        <v>3335925406</v>
      </c>
    </row>
    <row r="41" spans="1:5" ht="18.75" customHeight="1" x14ac:dyDescent="0.25">
      <c r="A41" s="141" t="str">
        <f>VLOOKUP(B41,'[1]LISTADO ATM'!$A$2:$C$822,3,0)</f>
        <v>DISTRITO NACIONAL</v>
      </c>
      <c r="B41" s="145">
        <v>823</v>
      </c>
      <c r="C41" s="136" t="str">
        <f>VLOOKUP(B41,'[1]LISTADO ATM'!$A$2:$B$822,2,0)</f>
        <v xml:space="preserve">ATM UNP El Carril (Haina) </v>
      </c>
      <c r="D41" s="136" t="s">
        <v>2482</v>
      </c>
      <c r="E41" s="135" t="s">
        <v>2577</v>
      </c>
    </row>
    <row r="42" spans="1:5" ht="18" x14ac:dyDescent="0.25">
      <c r="A42" s="141" t="str">
        <f>VLOOKUP(B42,'[1]LISTADO ATM'!$A$2:$C$822,3,0)</f>
        <v>ESTE</v>
      </c>
      <c r="B42" s="145">
        <v>289</v>
      </c>
      <c r="C42" s="136" t="str">
        <f>VLOOKUP(B42,'[1]LISTADO ATM'!$A$2:$B$822,2,0)</f>
        <v>ATM Oficina Bávaro II</v>
      </c>
      <c r="D42" s="136" t="s">
        <v>2482</v>
      </c>
      <c r="E42" s="135">
        <v>3335925509</v>
      </c>
    </row>
    <row r="43" spans="1:5" ht="18" x14ac:dyDescent="0.25">
      <c r="A43" s="139" t="s">
        <v>2473</v>
      </c>
      <c r="B43" s="146">
        <f>COUNT(B36:B42)</f>
        <v>7</v>
      </c>
      <c r="C43" s="130"/>
      <c r="D43" s="130"/>
      <c r="E43" s="130"/>
    </row>
    <row r="44" spans="1:5" ht="15.75" thickBot="1" x14ac:dyDescent="0.3">
      <c r="A44" s="118"/>
      <c r="B44" s="123"/>
      <c r="C44" s="118"/>
      <c r="D44" s="118"/>
      <c r="E44" s="123"/>
    </row>
    <row r="45" spans="1:5" ht="18" x14ac:dyDescent="0.25">
      <c r="A45" s="183" t="s">
        <v>2476</v>
      </c>
      <c r="B45" s="184"/>
      <c r="C45" s="184"/>
      <c r="D45" s="184"/>
      <c r="E45" s="185"/>
    </row>
    <row r="46" spans="1:5" ht="18" customHeight="1" x14ac:dyDescent="0.25">
      <c r="A46" s="120" t="s">
        <v>15</v>
      </c>
      <c r="B46" s="120" t="s">
        <v>2416</v>
      </c>
      <c r="C46" s="122" t="s">
        <v>46</v>
      </c>
      <c r="D46" s="134" t="s">
        <v>2419</v>
      </c>
      <c r="E46" s="134" t="s">
        <v>2417</v>
      </c>
    </row>
    <row r="47" spans="1:5" ht="18" x14ac:dyDescent="0.25">
      <c r="A47" s="135" t="str">
        <f>VLOOKUP(B47,'[1]LISTADO ATM'!$A$2:$C$822,3,0)</f>
        <v>DISTRITO NACIONAL</v>
      </c>
      <c r="B47" s="136">
        <v>946</v>
      </c>
      <c r="C47" s="136" t="str">
        <f>VLOOKUP(B47,'[1]LISTADO ATM'!$A$2:$B$822,2,0)</f>
        <v xml:space="preserve">ATM Oficina Núñez de Cáceres I </v>
      </c>
      <c r="D47" s="147" t="s">
        <v>2568</v>
      </c>
      <c r="E47" s="136">
        <v>3335922859</v>
      </c>
    </row>
    <row r="48" spans="1:5" ht="18.75" customHeight="1" x14ac:dyDescent="0.25">
      <c r="A48" s="135" t="str">
        <f>VLOOKUP(B48,'[1]LISTADO ATM'!$A$2:$C$822,3,0)</f>
        <v>ESTE</v>
      </c>
      <c r="B48" s="136">
        <v>117</v>
      </c>
      <c r="C48" s="136" t="str">
        <f>VLOOKUP(B48,'[1]LISTADO ATM'!$A$2:$B$822,2,0)</f>
        <v xml:space="preserve">ATM Oficina El Seybo </v>
      </c>
      <c r="D48" s="147" t="s">
        <v>2568</v>
      </c>
      <c r="E48" s="136">
        <v>3335925372</v>
      </c>
    </row>
    <row r="49" spans="1:5" ht="18" x14ac:dyDescent="0.25">
      <c r="A49" s="135" t="str">
        <f>VLOOKUP(B49,'[1]LISTADO ATM'!$A$2:$C$822,3,0)</f>
        <v>ESTE</v>
      </c>
      <c r="B49" s="136">
        <v>158</v>
      </c>
      <c r="C49" s="136" t="str">
        <f>VLOOKUP(B49,'[1]LISTADO ATM'!$A$2:$B$822,2,0)</f>
        <v xml:space="preserve">ATM Oficina Romana Norte </v>
      </c>
      <c r="D49" s="147" t="s">
        <v>2568</v>
      </c>
      <c r="E49" s="136">
        <v>3335925490</v>
      </c>
    </row>
    <row r="50" spans="1:5" ht="18.75" customHeight="1" x14ac:dyDescent="0.25">
      <c r="A50" s="135" t="str">
        <f>VLOOKUP(B50,'[1]LISTADO ATM'!$A$2:$C$822,3,0)</f>
        <v>DISTRITO NACIONAL</v>
      </c>
      <c r="B50" s="136">
        <v>87</v>
      </c>
      <c r="C50" s="136" t="str">
        <f>VLOOKUP(B50,'[1]LISTADO ATM'!$A$2:$B$822,2,0)</f>
        <v xml:space="preserve">ATM Autoservicio Sarasota </v>
      </c>
      <c r="D50" s="147" t="s">
        <v>2568</v>
      </c>
      <c r="E50" s="136">
        <v>3335925488</v>
      </c>
    </row>
    <row r="51" spans="1:5" ht="18" x14ac:dyDescent="0.25">
      <c r="A51" s="135" t="str">
        <f>VLOOKUP(B51,'[1]LISTADO ATM'!$A$2:$C$822,3,0)</f>
        <v>DISTRITO NACIONAL</v>
      </c>
      <c r="B51" s="136">
        <v>160</v>
      </c>
      <c r="C51" s="136" t="str">
        <f>VLOOKUP(B51,'[1]LISTADO ATM'!$A$2:$B$822,2,0)</f>
        <v xml:space="preserve">ATM Oficina Herrera </v>
      </c>
      <c r="D51" s="150" t="s">
        <v>2566</v>
      </c>
      <c r="E51" s="136">
        <v>3335925498</v>
      </c>
    </row>
    <row r="52" spans="1:5" ht="18" x14ac:dyDescent="0.25">
      <c r="A52" s="135" t="str">
        <f>VLOOKUP(B52,'[1]LISTADO ATM'!$A$2:$C$822,3,0)</f>
        <v>NORTE</v>
      </c>
      <c r="B52" s="136">
        <v>965</v>
      </c>
      <c r="C52" s="136" t="str">
        <f>VLOOKUP(B52,'[1]LISTADO ATM'!$A$2:$B$822,2,0)</f>
        <v xml:space="preserve">ATM S/M La Fuente FUN (Santiago) </v>
      </c>
      <c r="D52" s="150" t="s">
        <v>2566</v>
      </c>
      <c r="E52" s="136">
        <v>3335925444</v>
      </c>
    </row>
    <row r="53" spans="1:5" ht="18.75" customHeight="1" x14ac:dyDescent="0.25">
      <c r="A53" s="139" t="s">
        <v>2473</v>
      </c>
      <c r="B53" s="146">
        <f>COUNT(B47:B52)</f>
        <v>6</v>
      </c>
      <c r="C53" s="130"/>
      <c r="D53" s="133"/>
      <c r="E53" s="133"/>
    </row>
    <row r="54" spans="1:5" ht="15.75" thickBot="1" x14ac:dyDescent="0.3">
      <c r="A54" s="118"/>
      <c r="B54" s="123"/>
      <c r="C54" s="118"/>
      <c r="D54" s="118"/>
      <c r="E54" s="123"/>
    </row>
    <row r="55" spans="1:5" ht="18.75" thickBot="1" x14ac:dyDescent="0.3">
      <c r="A55" s="167" t="s">
        <v>2477</v>
      </c>
      <c r="B55" s="168"/>
      <c r="C55" s="118" t="s">
        <v>2412</v>
      </c>
      <c r="D55" s="123"/>
      <c r="E55" s="123"/>
    </row>
    <row r="56" spans="1:5" ht="18.75" thickBot="1" x14ac:dyDescent="0.3">
      <c r="A56" s="142">
        <f>+B32+B43+B53</f>
        <v>26</v>
      </c>
      <c r="B56" s="143"/>
      <c r="C56" s="118"/>
      <c r="D56" s="118"/>
      <c r="E56" s="118"/>
    </row>
    <row r="57" spans="1:5" ht="15.75" thickBot="1" x14ac:dyDescent="0.3">
      <c r="A57" s="118"/>
      <c r="B57" s="123"/>
      <c r="C57" s="118"/>
      <c r="D57" s="118"/>
      <c r="E57" s="123"/>
    </row>
    <row r="58" spans="1:5" ht="18.75" thickBot="1" x14ac:dyDescent="0.3">
      <c r="A58" s="169" t="s">
        <v>2478</v>
      </c>
      <c r="B58" s="170"/>
      <c r="C58" s="170"/>
      <c r="D58" s="170"/>
      <c r="E58" s="171"/>
    </row>
    <row r="59" spans="1:5" ht="18" x14ac:dyDescent="0.25">
      <c r="A59" s="124" t="s">
        <v>15</v>
      </c>
      <c r="B59" s="124" t="s">
        <v>2416</v>
      </c>
      <c r="C59" s="122" t="s">
        <v>46</v>
      </c>
      <c r="D59" s="162" t="s">
        <v>2419</v>
      </c>
      <c r="E59" s="163"/>
    </row>
    <row r="60" spans="1:5" ht="18.75" customHeight="1" x14ac:dyDescent="0.25">
      <c r="A60" s="136" t="str">
        <f>VLOOKUP(B60,'[1]LISTADO ATM'!$A$2:$C$822,3,0)</f>
        <v>DISTRITO NACIONAL</v>
      </c>
      <c r="B60" s="136">
        <v>571</v>
      </c>
      <c r="C60" s="136" t="str">
        <f>VLOOKUP(B60,'[1]LISTADO ATM'!$A$2:$B$822,2,0)</f>
        <v xml:space="preserve">ATM Hospital Central FF. AA. </v>
      </c>
      <c r="D60" s="160" t="s">
        <v>2549</v>
      </c>
      <c r="E60" s="161"/>
    </row>
    <row r="61" spans="1:5" ht="18" x14ac:dyDescent="0.25">
      <c r="A61" s="136" t="str">
        <f>VLOOKUP(B61,'[1]LISTADO ATM'!$A$2:$C$822,3,0)</f>
        <v>DISTRITO NACIONAL</v>
      </c>
      <c r="B61" s="136">
        <v>557</v>
      </c>
      <c r="C61" s="136" t="str">
        <f>VLOOKUP(B61,'[1]LISTADO ATM'!$A$2:$B$822,2,0)</f>
        <v xml:space="preserve">ATM Multicentro La Sirena Ave. Mella </v>
      </c>
      <c r="D61" s="160" t="s">
        <v>2574</v>
      </c>
      <c r="E61" s="161"/>
    </row>
    <row r="62" spans="1:5" ht="18" x14ac:dyDescent="0.25">
      <c r="A62" s="136" t="str">
        <f>VLOOKUP(B62,'[1]LISTADO ATM'!$A$2:$C$822,3,0)</f>
        <v>ESTE</v>
      </c>
      <c r="B62" s="136">
        <v>268</v>
      </c>
      <c r="C62" s="136" t="str">
        <f>VLOOKUP(B62,'[1]LISTADO ATM'!$A$2:$B$822,2,0)</f>
        <v xml:space="preserve">ATM Autobanco La Altagracia (Higuey) </v>
      </c>
      <c r="D62" s="160" t="s">
        <v>2549</v>
      </c>
      <c r="E62" s="161"/>
    </row>
    <row r="63" spans="1:5" ht="18.75" customHeight="1" x14ac:dyDescent="0.25">
      <c r="A63" s="136" t="str">
        <f>VLOOKUP(B63,'[1]LISTADO ATM'!$A$2:$C$822,3,0)</f>
        <v>ESTE</v>
      </c>
      <c r="B63" s="136">
        <v>609</v>
      </c>
      <c r="C63" s="136" t="str">
        <f>VLOOKUP(B63,'[1]LISTADO ATM'!$A$2:$B$822,2,0)</f>
        <v xml:space="preserve">ATM S/M Jumbo (San Pedro) </v>
      </c>
      <c r="D63" s="160" t="s">
        <v>2574</v>
      </c>
      <c r="E63" s="161"/>
    </row>
    <row r="64" spans="1:5" ht="18" x14ac:dyDescent="0.25">
      <c r="A64" s="136" t="str">
        <f>VLOOKUP(B64,'[1]LISTADO ATM'!$A$2:$C$822,3,0)</f>
        <v>NORTE</v>
      </c>
      <c r="B64" s="136">
        <v>136</v>
      </c>
      <c r="C64" s="136" t="str">
        <f>VLOOKUP(B64,'[1]LISTADO ATM'!$A$2:$B$822,2,0)</f>
        <v>ATM S/M Xtra (Santiago)</v>
      </c>
      <c r="D64" s="160" t="s">
        <v>2574</v>
      </c>
      <c r="E64" s="161"/>
    </row>
    <row r="65" spans="1:5" ht="18" x14ac:dyDescent="0.25">
      <c r="A65" s="136" t="str">
        <f>VLOOKUP(B65,'[1]LISTADO ATM'!$A$2:$C$822,3,0)</f>
        <v>DISTRITO NACIONAL</v>
      </c>
      <c r="B65" s="136">
        <v>312</v>
      </c>
      <c r="C65" s="136" t="str">
        <f>VLOOKUP(B65,'[1]LISTADO ATM'!$A$2:$B$822,2,0)</f>
        <v xml:space="preserve">ATM Oficina Tiradentes II (Naco) </v>
      </c>
      <c r="D65" s="160" t="s">
        <v>2549</v>
      </c>
      <c r="E65" s="161"/>
    </row>
    <row r="66" spans="1:5" ht="18" x14ac:dyDescent="0.25">
      <c r="A66" s="136" t="str">
        <f>VLOOKUP(B66,'[1]LISTADO ATM'!$A$2:$C$822,3,0)</f>
        <v>DISTRITO NACIONAL</v>
      </c>
      <c r="B66" s="136">
        <v>527</v>
      </c>
      <c r="C66" s="136" t="str">
        <f>VLOOKUP(B66,'[1]LISTADO ATM'!$A$2:$B$822,2,0)</f>
        <v>ATM Oficina Zona Oriental II</v>
      </c>
      <c r="D66" s="160" t="s">
        <v>2549</v>
      </c>
      <c r="E66" s="161"/>
    </row>
    <row r="67" spans="1:5" ht="18" x14ac:dyDescent="0.25">
      <c r="A67" s="136" t="str">
        <f>VLOOKUP(B67,'[1]LISTADO ATM'!$A$2:$C$822,3,0)</f>
        <v>DISTRITO NACIONAL</v>
      </c>
      <c r="B67" s="136">
        <v>561</v>
      </c>
      <c r="C67" s="136" t="str">
        <f>VLOOKUP(B67,'[1]LISTADO ATM'!$A$2:$B$822,2,0)</f>
        <v xml:space="preserve">ATM Comando Regional P.N. S.D. Este </v>
      </c>
      <c r="D67" s="160" t="s">
        <v>2574</v>
      </c>
      <c r="E67" s="161"/>
    </row>
    <row r="68" spans="1:5" ht="18" customHeight="1" x14ac:dyDescent="0.25">
      <c r="A68" s="136" t="str">
        <f>VLOOKUP(B68,'[1]LISTADO ATM'!$A$2:$C$822,3,0)</f>
        <v>DISTRITO NACIONAL</v>
      </c>
      <c r="B68" s="136">
        <v>562</v>
      </c>
      <c r="C68" s="136" t="str">
        <f>VLOOKUP(B68,'[1]LISTADO ATM'!$A$2:$B$822,2,0)</f>
        <v xml:space="preserve">ATM S/M Jumbo Carretera Mella </v>
      </c>
      <c r="D68" s="160" t="s">
        <v>2549</v>
      </c>
      <c r="E68" s="161"/>
    </row>
    <row r="69" spans="1:5" ht="18" x14ac:dyDescent="0.25">
      <c r="A69" s="136" t="str">
        <f>VLOOKUP(B69,'[1]LISTADO ATM'!$A$2:$C$822,3,0)</f>
        <v>SUR</v>
      </c>
      <c r="B69" s="136">
        <v>783</v>
      </c>
      <c r="C69" s="136" t="str">
        <f>VLOOKUP(B69,'[1]LISTADO ATM'!$A$2:$B$822,2,0)</f>
        <v xml:space="preserve">ATM Autobanco Alfa y Omega (Barahona) </v>
      </c>
      <c r="D69" s="160" t="s">
        <v>2549</v>
      </c>
      <c r="E69" s="161"/>
    </row>
    <row r="70" spans="1:5" ht="18.75" thickBot="1" x14ac:dyDescent="0.3">
      <c r="A70" s="139" t="s">
        <v>2473</v>
      </c>
      <c r="B70" s="144">
        <f>COUNT(B60:B69)</f>
        <v>10</v>
      </c>
      <c r="C70" s="137"/>
      <c r="D70" s="137"/>
      <c r="E70" s="138"/>
    </row>
    <row r="71" spans="1:5" ht="18" x14ac:dyDescent="0.25">
      <c r="A71" s="139"/>
      <c r="B71" s="146"/>
      <c r="C71" s="130"/>
      <c r="D71" s="133"/>
      <c r="E71" s="133"/>
    </row>
    <row r="72" spans="1:5" ht="15.75" thickBot="1" x14ac:dyDescent="0.3">
      <c r="A72" s="118"/>
      <c r="B72" s="123"/>
      <c r="C72" s="118"/>
      <c r="D72" s="118"/>
      <c r="E72" s="123"/>
    </row>
    <row r="73" spans="1:5" ht="18.75" thickBot="1" x14ac:dyDescent="0.3">
      <c r="A73" s="167"/>
      <c r="B73" s="168"/>
      <c r="C73" s="118"/>
      <c r="D73" s="123"/>
      <c r="E73" s="123"/>
    </row>
    <row r="74" spans="1:5" ht="18.75" thickBot="1" x14ac:dyDescent="0.3">
      <c r="A74" s="142"/>
      <c r="B74" s="143"/>
      <c r="C74" s="118"/>
      <c r="D74" s="118"/>
      <c r="E74" s="118"/>
    </row>
    <row r="75" spans="1:5" x14ac:dyDescent="0.25">
      <c r="A75" s="118"/>
      <c r="B75" s="123"/>
      <c r="C75" s="118"/>
      <c r="D75" s="118"/>
      <c r="E75" s="123"/>
    </row>
    <row r="76" spans="1:5" ht="18" customHeight="1" thickBot="1" x14ac:dyDescent="0.3">
      <c r="A76" s="169"/>
      <c r="B76" s="170"/>
      <c r="C76" s="170"/>
      <c r="D76" s="170"/>
      <c r="E76" s="171"/>
    </row>
    <row r="77" spans="1:5" ht="18" x14ac:dyDescent="0.25">
      <c r="A77" s="124"/>
      <c r="B77" s="124"/>
      <c r="C77" s="122"/>
      <c r="D77" s="162"/>
      <c r="E77" s="163"/>
    </row>
    <row r="78" spans="1:5" ht="18" x14ac:dyDescent="0.25">
      <c r="A78" s="136"/>
      <c r="B78" s="136"/>
      <c r="C78" s="136"/>
      <c r="D78" s="160"/>
      <c r="E78" s="161"/>
    </row>
    <row r="79" spans="1:5" ht="18" x14ac:dyDescent="0.25">
      <c r="A79" s="136"/>
      <c r="B79" s="136"/>
      <c r="C79" s="136"/>
      <c r="D79" s="160"/>
      <c r="E79" s="161"/>
    </row>
    <row r="80" spans="1:5" ht="18" x14ac:dyDescent="0.25">
      <c r="A80" s="136"/>
      <c r="B80" s="136"/>
      <c r="C80" s="136"/>
      <c r="D80" s="160"/>
      <c r="E80" s="161"/>
    </row>
    <row r="81" spans="1:5" ht="18.75" customHeight="1" x14ac:dyDescent="0.25">
      <c r="A81" s="136"/>
      <c r="B81" s="136"/>
      <c r="C81" s="136"/>
      <c r="D81" s="160"/>
      <c r="E81" s="161"/>
    </row>
    <row r="82" spans="1:5" ht="18.75" customHeight="1" x14ac:dyDescent="0.25">
      <c r="A82" s="136"/>
      <c r="B82" s="136"/>
      <c r="C82" s="136"/>
      <c r="D82" s="160"/>
      <c r="E82" s="161"/>
    </row>
    <row r="83" spans="1:5" ht="18" x14ac:dyDescent="0.25">
      <c r="A83" s="136"/>
      <c r="B83" s="136"/>
      <c r="C83" s="136"/>
      <c r="D83" s="160"/>
      <c r="E83" s="161"/>
    </row>
    <row r="84" spans="1:5" ht="18.75" customHeight="1" x14ac:dyDescent="0.25">
      <c r="A84" s="136"/>
      <c r="B84" s="136"/>
      <c r="C84" s="136"/>
      <c r="D84" s="160"/>
      <c r="E84" s="161"/>
    </row>
    <row r="85" spans="1:5" ht="18.75" customHeight="1" x14ac:dyDescent="0.25">
      <c r="A85" s="136"/>
      <c r="B85" s="136"/>
      <c r="C85" s="136"/>
      <c r="D85" s="160"/>
      <c r="E85" s="161"/>
    </row>
    <row r="86" spans="1:5" ht="18" x14ac:dyDescent="0.25">
      <c r="A86" s="136"/>
      <c r="B86" s="136"/>
      <c r="C86" s="136"/>
      <c r="D86" s="160"/>
      <c r="E86" s="161"/>
    </row>
    <row r="87" spans="1:5" ht="18" x14ac:dyDescent="0.25">
      <c r="A87" s="136"/>
      <c r="B87" s="136"/>
      <c r="C87" s="136"/>
      <c r="D87" s="160"/>
      <c r="E87" s="161"/>
    </row>
    <row r="88" spans="1:5" ht="18" x14ac:dyDescent="0.25">
      <c r="A88" s="136"/>
      <c r="B88" s="136"/>
      <c r="C88" s="136"/>
      <c r="D88" s="160"/>
      <c r="E88" s="161"/>
    </row>
    <row r="89" spans="1:5" ht="18.75" thickBot="1" x14ac:dyDescent="0.3">
      <c r="A89" s="139"/>
      <c r="B89" s="144"/>
      <c r="C89" s="137"/>
      <c r="D89" s="137"/>
      <c r="E89" s="138"/>
    </row>
    <row r="90" spans="1:5" ht="18.75" customHeight="1" x14ac:dyDescent="0.25"/>
    <row r="93" spans="1:5" ht="18.75" customHeight="1" x14ac:dyDescent="0.25"/>
    <row r="104" spans="1:5" x14ac:dyDescent="0.25">
      <c r="A104" s="118"/>
      <c r="B104" s="75"/>
      <c r="C104" s="118"/>
      <c r="D104" s="118"/>
      <c r="E104" s="118"/>
    </row>
    <row r="105" spans="1:5" x14ac:dyDescent="0.25">
      <c r="A105" s="118"/>
      <c r="B105" s="75"/>
      <c r="C105" s="118"/>
      <c r="D105" s="118"/>
      <c r="E105" s="118"/>
    </row>
    <row r="106" spans="1:5" x14ac:dyDescent="0.25">
      <c r="A106" s="118"/>
      <c r="B106" s="75"/>
      <c r="C106" s="118"/>
      <c r="D106" s="118"/>
      <c r="E106" s="118"/>
    </row>
    <row r="107" spans="1:5" x14ac:dyDescent="0.25">
      <c r="A107" s="118"/>
      <c r="B107" s="75"/>
      <c r="C107" s="118"/>
      <c r="D107" s="118"/>
      <c r="E107" s="118"/>
    </row>
    <row r="108" spans="1:5" x14ac:dyDescent="0.25">
      <c r="A108" s="118"/>
      <c r="B108" s="75"/>
      <c r="C108" s="118"/>
      <c r="D108" s="118"/>
      <c r="E108" s="118"/>
    </row>
    <row r="109" spans="1:5" x14ac:dyDescent="0.25">
      <c r="A109" s="118"/>
      <c r="B109" s="75"/>
      <c r="C109" s="118"/>
      <c r="D109" s="118"/>
      <c r="E109" s="118"/>
    </row>
    <row r="110" spans="1:5" x14ac:dyDescent="0.25">
      <c r="A110" s="118"/>
      <c r="B110" s="75"/>
      <c r="C110" s="118"/>
      <c r="D110" s="118"/>
      <c r="E110" s="118"/>
    </row>
    <row r="111" spans="1:5" x14ac:dyDescent="0.25">
      <c r="A111" s="118"/>
      <c r="B111" s="75"/>
      <c r="C111" s="118"/>
      <c r="D111" s="118"/>
      <c r="E111" s="118"/>
    </row>
    <row r="112" spans="1:5" x14ac:dyDescent="0.25">
      <c r="A112" s="118"/>
      <c r="B112" s="75"/>
      <c r="C112" s="118"/>
      <c r="D112" s="118"/>
      <c r="E112" s="118"/>
    </row>
    <row r="113" spans="1:5" x14ac:dyDescent="0.25">
      <c r="A113" s="118"/>
      <c r="B113" s="75"/>
      <c r="C113" s="118"/>
      <c r="D113" s="118"/>
      <c r="E113" s="118"/>
    </row>
    <row r="114" spans="1:5" x14ac:dyDescent="0.25">
      <c r="A114" s="118"/>
      <c r="B114" s="75"/>
      <c r="C114" s="118"/>
      <c r="D114" s="118"/>
      <c r="E114" s="118"/>
    </row>
    <row r="115" spans="1:5" x14ac:dyDescent="0.25">
      <c r="A115" s="118"/>
      <c r="B115" s="75"/>
      <c r="C115" s="118"/>
      <c r="D115" s="118"/>
      <c r="E115" s="118"/>
    </row>
    <row r="116" spans="1:5" x14ac:dyDescent="0.25">
      <c r="A116" s="118"/>
      <c r="B116" s="75"/>
      <c r="C116" s="118"/>
      <c r="D116" s="118"/>
      <c r="E116" s="118"/>
    </row>
    <row r="117" spans="1:5" x14ac:dyDescent="0.25">
      <c r="A117" s="118"/>
      <c r="B117" s="75"/>
      <c r="C117" s="118"/>
      <c r="D117" s="118"/>
      <c r="E117" s="11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  <row r="316" spans="1:5" x14ac:dyDescent="0.25">
      <c r="A316" s="118"/>
      <c r="B316" s="75"/>
      <c r="C316" s="118"/>
      <c r="D316" s="118"/>
      <c r="E316" s="118"/>
    </row>
    <row r="317" spans="1:5" x14ac:dyDescent="0.25">
      <c r="A317" s="118"/>
      <c r="B317" s="75"/>
      <c r="C317" s="118"/>
      <c r="D317" s="118"/>
      <c r="E317" s="118"/>
    </row>
    <row r="318" spans="1:5" x14ac:dyDescent="0.25">
      <c r="A318" s="118"/>
      <c r="B318" s="75"/>
      <c r="C318" s="118"/>
      <c r="D318" s="118"/>
      <c r="E318" s="118"/>
    </row>
    <row r="319" spans="1:5" x14ac:dyDescent="0.25">
      <c r="A319" s="118"/>
      <c r="B319" s="75"/>
      <c r="C319" s="118"/>
      <c r="D319" s="118"/>
      <c r="E319" s="118"/>
    </row>
    <row r="320" spans="1:5" x14ac:dyDescent="0.25">
      <c r="A320" s="118"/>
      <c r="B320" s="75"/>
      <c r="C320" s="118"/>
      <c r="D320" s="118"/>
      <c r="E320" s="118"/>
    </row>
    <row r="321" spans="1:5" x14ac:dyDescent="0.25">
      <c r="A321" s="118"/>
      <c r="B321" s="75"/>
      <c r="C321" s="118"/>
      <c r="D321" s="118"/>
      <c r="E321" s="118"/>
    </row>
    <row r="322" spans="1:5" x14ac:dyDescent="0.25">
      <c r="A322" s="118"/>
      <c r="B322" s="75"/>
      <c r="C322" s="118"/>
      <c r="D322" s="118"/>
      <c r="E322" s="118"/>
    </row>
    <row r="323" spans="1:5" x14ac:dyDescent="0.25">
      <c r="A323" s="118"/>
      <c r="B323" s="75"/>
      <c r="C323" s="118"/>
      <c r="D323" s="118"/>
      <c r="E323" s="118"/>
    </row>
    <row r="324" spans="1:5" x14ac:dyDescent="0.25">
      <c r="A324" s="118"/>
      <c r="B324" s="75"/>
      <c r="C324" s="118"/>
      <c r="D324" s="118"/>
      <c r="E324" s="118"/>
    </row>
    <row r="325" spans="1:5" x14ac:dyDescent="0.25">
      <c r="A325" s="118"/>
      <c r="B325" s="75"/>
      <c r="C325" s="118"/>
      <c r="D325" s="118"/>
      <c r="E325" s="118"/>
    </row>
    <row r="326" spans="1:5" x14ac:dyDescent="0.25">
      <c r="A326" s="118"/>
      <c r="B326" s="75"/>
      <c r="C326" s="118"/>
      <c r="D326" s="118"/>
      <c r="E326" s="118"/>
    </row>
    <row r="327" spans="1:5" x14ac:dyDescent="0.25">
      <c r="A327" s="118"/>
      <c r="B327" s="75"/>
      <c r="C327" s="118"/>
      <c r="D327" s="118"/>
      <c r="E327" s="118"/>
    </row>
    <row r="328" spans="1:5" x14ac:dyDescent="0.25">
      <c r="A328" s="118"/>
      <c r="B328" s="75"/>
      <c r="C328" s="118"/>
      <c r="D328" s="118"/>
      <c r="E328" s="118"/>
    </row>
    <row r="329" spans="1:5" x14ac:dyDescent="0.25">
      <c r="A329" s="118"/>
      <c r="B329" s="75"/>
      <c r="C329" s="118"/>
      <c r="D329" s="118"/>
      <c r="E329" s="118"/>
    </row>
    <row r="330" spans="1:5" x14ac:dyDescent="0.25">
      <c r="A330" s="118"/>
      <c r="B330" s="75"/>
      <c r="C330" s="118"/>
      <c r="D330" s="118"/>
      <c r="E330" s="118"/>
    </row>
    <row r="331" spans="1:5" x14ac:dyDescent="0.25">
      <c r="A331" s="118"/>
      <c r="B331" s="75"/>
      <c r="C331" s="118"/>
      <c r="D331" s="118"/>
      <c r="E331" s="118"/>
    </row>
    <row r="332" spans="1:5" x14ac:dyDescent="0.25">
      <c r="A332" s="118"/>
      <c r="B332" s="75"/>
      <c r="C332" s="118"/>
      <c r="D332" s="118"/>
      <c r="E332" s="118"/>
    </row>
    <row r="333" spans="1:5" x14ac:dyDescent="0.25">
      <c r="A333" s="118"/>
      <c r="B333" s="75"/>
      <c r="C333" s="118"/>
      <c r="D333" s="118"/>
      <c r="E333" s="118"/>
    </row>
    <row r="334" spans="1:5" x14ac:dyDescent="0.25">
      <c r="A334" s="118"/>
      <c r="B334" s="75"/>
      <c r="C334" s="118"/>
      <c r="D334" s="118"/>
      <c r="E334" s="118"/>
    </row>
    <row r="335" spans="1:5" x14ac:dyDescent="0.25">
      <c r="A335" s="118"/>
      <c r="B335" s="75"/>
      <c r="C335" s="118"/>
      <c r="D335" s="118"/>
      <c r="E335" s="118"/>
    </row>
    <row r="336" spans="1:5" x14ac:dyDescent="0.25">
      <c r="A336" s="118"/>
      <c r="B336" s="75"/>
      <c r="C336" s="118"/>
      <c r="D336" s="118"/>
      <c r="E336" s="118"/>
    </row>
    <row r="337" spans="1:5" x14ac:dyDescent="0.25">
      <c r="A337" s="118"/>
      <c r="B337" s="75"/>
      <c r="C337" s="118"/>
      <c r="D337" s="118"/>
      <c r="E337" s="118"/>
    </row>
    <row r="338" spans="1:5" x14ac:dyDescent="0.25">
      <c r="A338" s="118"/>
      <c r="B338" s="75"/>
      <c r="C338" s="118"/>
      <c r="D338" s="118"/>
      <c r="E338" s="118"/>
    </row>
    <row r="339" spans="1:5" x14ac:dyDescent="0.25">
      <c r="A339" s="118"/>
      <c r="B339" s="75"/>
      <c r="C339" s="118"/>
      <c r="D339" s="118"/>
      <c r="E339" s="118"/>
    </row>
    <row r="340" spans="1:5" x14ac:dyDescent="0.25">
      <c r="A340" s="118"/>
      <c r="B340" s="75"/>
      <c r="C340" s="118"/>
      <c r="D340" s="118"/>
      <c r="E340" s="118"/>
    </row>
    <row r="341" spans="1:5" x14ac:dyDescent="0.25">
      <c r="A341" s="118"/>
      <c r="B341" s="75"/>
      <c r="C341" s="118"/>
      <c r="D341" s="118"/>
      <c r="E341" s="118"/>
    </row>
    <row r="342" spans="1:5" x14ac:dyDescent="0.25">
      <c r="A342" s="118"/>
      <c r="B342" s="75"/>
      <c r="C342" s="118"/>
      <c r="D342" s="118"/>
      <c r="E342" s="118"/>
    </row>
    <row r="343" spans="1:5" x14ac:dyDescent="0.25">
      <c r="A343" s="118"/>
      <c r="B343" s="75"/>
      <c r="C343" s="118"/>
      <c r="D343" s="118"/>
      <c r="E343" s="118"/>
    </row>
    <row r="344" spans="1:5" x14ac:dyDescent="0.25">
      <c r="A344" s="118"/>
      <c r="B344" s="75"/>
      <c r="C344" s="118"/>
      <c r="D344" s="118"/>
      <c r="E344" s="118"/>
    </row>
    <row r="345" spans="1:5" x14ac:dyDescent="0.25">
      <c r="A345" s="118"/>
      <c r="B345" s="75"/>
      <c r="C345" s="118"/>
      <c r="D345" s="118"/>
      <c r="E345" s="118"/>
    </row>
    <row r="346" spans="1:5" x14ac:dyDescent="0.25">
      <c r="A346" s="118"/>
      <c r="B346" s="75"/>
      <c r="C346" s="118"/>
      <c r="D346" s="118"/>
      <c r="E346" s="118"/>
    </row>
    <row r="347" spans="1:5" x14ac:dyDescent="0.25">
      <c r="A347" s="118"/>
      <c r="B347" s="75"/>
      <c r="C347" s="118"/>
      <c r="D347" s="118"/>
      <c r="E347" s="118"/>
    </row>
    <row r="348" spans="1:5" x14ac:dyDescent="0.25">
      <c r="A348" s="118"/>
      <c r="B348" s="75"/>
      <c r="C348" s="118"/>
      <c r="D348" s="118"/>
      <c r="E348" s="118"/>
    </row>
    <row r="349" spans="1:5" x14ac:dyDescent="0.25">
      <c r="A349" s="118"/>
      <c r="B349" s="75"/>
      <c r="C349" s="118"/>
      <c r="D349" s="118"/>
      <c r="E349" s="118"/>
    </row>
    <row r="350" spans="1:5" x14ac:dyDescent="0.25">
      <c r="A350" s="118"/>
      <c r="B350" s="75"/>
      <c r="C350" s="118"/>
      <c r="D350" s="118"/>
      <c r="E350" s="118"/>
    </row>
    <row r="351" spans="1:5" x14ac:dyDescent="0.25">
      <c r="A351" s="118"/>
      <c r="B351" s="75"/>
      <c r="C351" s="118"/>
      <c r="D351" s="118"/>
      <c r="E351" s="118"/>
    </row>
    <row r="352" spans="1:5" x14ac:dyDescent="0.25">
      <c r="A352" s="118"/>
      <c r="B352" s="75"/>
      <c r="C352" s="118"/>
      <c r="D352" s="118"/>
      <c r="E352" s="118"/>
    </row>
    <row r="353" spans="1:5" x14ac:dyDescent="0.25">
      <c r="A353" s="118"/>
      <c r="B353" s="75"/>
      <c r="C353" s="118"/>
      <c r="D353" s="118"/>
      <c r="E353" s="118"/>
    </row>
    <row r="354" spans="1:5" x14ac:dyDescent="0.25">
      <c r="A354" s="118"/>
      <c r="B354" s="75"/>
      <c r="C354" s="118"/>
      <c r="D354" s="118"/>
      <c r="E354" s="118"/>
    </row>
    <row r="355" spans="1:5" x14ac:dyDescent="0.25">
      <c r="A355" s="118"/>
      <c r="B355" s="75"/>
      <c r="C355" s="118"/>
      <c r="D355" s="118"/>
      <c r="E355" s="118"/>
    </row>
  </sheetData>
  <mergeCells count="37">
    <mergeCell ref="A17:E17"/>
    <mergeCell ref="A34:E34"/>
    <mergeCell ref="A45:E45"/>
    <mergeCell ref="A55:B55"/>
    <mergeCell ref="A58:E58"/>
    <mergeCell ref="A1:E1"/>
    <mergeCell ref="A2:E2"/>
    <mergeCell ref="F1:G1"/>
    <mergeCell ref="C10:E10"/>
    <mergeCell ref="A12:E12"/>
    <mergeCell ref="D87:E87"/>
    <mergeCell ref="D88:E88"/>
    <mergeCell ref="D85:E85"/>
    <mergeCell ref="A7:E7"/>
    <mergeCell ref="D84:E84"/>
    <mergeCell ref="D86:E86"/>
    <mergeCell ref="D80:E80"/>
    <mergeCell ref="D81:E81"/>
    <mergeCell ref="D82:E82"/>
    <mergeCell ref="D83:E83"/>
    <mergeCell ref="A73:B73"/>
    <mergeCell ref="A76:E76"/>
    <mergeCell ref="D77:E77"/>
    <mergeCell ref="D78:E78"/>
    <mergeCell ref="D79:E79"/>
    <mergeCell ref="C15:E15"/>
    <mergeCell ref="D59:E59"/>
    <mergeCell ref="D60:E60"/>
    <mergeCell ref="D61:E61"/>
    <mergeCell ref="D62:E62"/>
    <mergeCell ref="D63:E63"/>
    <mergeCell ref="D67:E67"/>
    <mergeCell ref="D68:E68"/>
    <mergeCell ref="D69:E69"/>
    <mergeCell ref="D64:E64"/>
    <mergeCell ref="D65:E65"/>
    <mergeCell ref="D66:E66"/>
  </mergeCells>
  <phoneticPr fontId="46" type="noConversion"/>
  <conditionalFormatting sqref="E356:E1048576">
    <cfRule type="duplicateValues" dxfId="115" priority="590"/>
  </conditionalFormatting>
  <conditionalFormatting sqref="B356:B1048576">
    <cfRule type="duplicateValues" dxfId="114" priority="285"/>
  </conditionalFormatting>
  <conditionalFormatting sqref="B148:B355">
    <cfRule type="duplicateValues" dxfId="113" priority="248"/>
  </conditionalFormatting>
  <conditionalFormatting sqref="E148:E355">
    <cfRule type="duplicateValues" dxfId="112" priority="251"/>
    <cfRule type="duplicateValues" dxfId="111" priority="252"/>
  </conditionalFormatting>
  <conditionalFormatting sqref="B148:B355">
    <cfRule type="duplicateValues" dxfId="110" priority="234"/>
  </conditionalFormatting>
  <conditionalFormatting sqref="B148:B355">
    <cfRule type="duplicateValues" dxfId="109" priority="232"/>
    <cfRule type="duplicateValues" dxfId="108" priority="233"/>
  </conditionalFormatting>
  <conditionalFormatting sqref="B148:B355">
    <cfRule type="duplicateValues" dxfId="107" priority="183"/>
  </conditionalFormatting>
  <conditionalFormatting sqref="B148:B355">
    <cfRule type="duplicateValues" dxfId="106" priority="129496"/>
  </conditionalFormatting>
  <conditionalFormatting sqref="E148:E355">
    <cfRule type="duplicateValues" dxfId="105" priority="129499"/>
  </conditionalFormatting>
  <conditionalFormatting sqref="E85:E89 E71:E79">
    <cfRule type="duplicateValues" dxfId="104" priority="11"/>
  </conditionalFormatting>
  <conditionalFormatting sqref="E80">
    <cfRule type="duplicateValues" dxfId="103" priority="10"/>
  </conditionalFormatting>
  <conditionalFormatting sqref="E81">
    <cfRule type="duplicateValues" dxfId="102" priority="9"/>
  </conditionalFormatting>
  <conditionalFormatting sqref="E82">
    <cfRule type="duplicateValues" dxfId="101" priority="8"/>
  </conditionalFormatting>
  <conditionalFormatting sqref="E83">
    <cfRule type="duplicateValues" dxfId="100" priority="7"/>
  </conditionalFormatting>
  <conditionalFormatting sqref="E84">
    <cfRule type="duplicateValues" dxfId="99" priority="6"/>
  </conditionalFormatting>
  <conditionalFormatting sqref="B113:B147">
    <cfRule type="duplicateValues" dxfId="98" priority="130346"/>
  </conditionalFormatting>
  <conditionalFormatting sqref="E104:E147">
    <cfRule type="duplicateValues" dxfId="97" priority="130347"/>
    <cfRule type="duplicateValues" dxfId="96" priority="130348"/>
  </conditionalFormatting>
  <conditionalFormatting sqref="B113:B147">
    <cfRule type="duplicateValues" dxfId="95" priority="130349"/>
  </conditionalFormatting>
  <conditionalFormatting sqref="B113:B147">
    <cfRule type="duplicateValues" dxfId="94" priority="130350"/>
    <cfRule type="duplicateValues" dxfId="93" priority="130351"/>
  </conditionalFormatting>
  <conditionalFormatting sqref="B104:B147">
    <cfRule type="duplicateValues" dxfId="92" priority="130352"/>
  </conditionalFormatting>
  <conditionalFormatting sqref="E104:E147">
    <cfRule type="duplicateValues" dxfId="91" priority="130354"/>
  </conditionalFormatting>
  <conditionalFormatting sqref="B71:B89">
    <cfRule type="duplicateValues" dxfId="90" priority="130499"/>
  </conditionalFormatting>
  <conditionalFormatting sqref="B47:B52">
    <cfRule type="duplicateValues" dxfId="89" priority="4"/>
  </conditionalFormatting>
  <conditionalFormatting sqref="B36:B42">
    <cfRule type="duplicateValues" dxfId="88" priority="3"/>
  </conditionalFormatting>
  <conditionalFormatting sqref="B19:B30">
    <cfRule type="duplicateValues" dxfId="87" priority="2"/>
  </conditionalFormatting>
  <conditionalFormatting sqref="B31">
    <cfRule type="duplicateValues" dxfId="86" priority="1"/>
  </conditionalFormatting>
  <conditionalFormatting sqref="B60:B69">
    <cfRule type="duplicateValues" dxfId="85" priority="13061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2582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84" priority="4"/>
  </conditionalFormatting>
  <conditionalFormatting sqref="A827">
    <cfRule type="duplicateValues" dxfId="83" priority="3"/>
  </conditionalFormatting>
  <conditionalFormatting sqref="A828">
    <cfRule type="duplicateValues" dxfId="82" priority="2"/>
  </conditionalFormatting>
  <conditionalFormatting sqref="A829">
    <cfRule type="duplicateValues" dxfId="8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80" priority="6"/>
  </conditionalFormatting>
  <conditionalFormatting sqref="B4:B8">
    <cfRule type="duplicateValues" dxfId="79" priority="5"/>
  </conditionalFormatting>
  <conditionalFormatting sqref="A3:A8">
    <cfRule type="duplicateValues" dxfId="78" priority="3"/>
    <cfRule type="duplicateValues" dxfId="77" priority="4"/>
  </conditionalFormatting>
  <conditionalFormatting sqref="B3">
    <cfRule type="duplicateValues" dxfId="76" priority="2"/>
  </conditionalFormatting>
  <conditionalFormatting sqref="B3">
    <cfRule type="duplicateValues" dxfId="7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2021-06-20T19:45:04Z</dcterms:modified>
</cp:coreProperties>
</file>