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1\"/>
    </mc:Choice>
  </mc:AlternateContent>
  <bookViews>
    <workbookView xWindow="0" yWindow="0" windowWidth="28800" windowHeight="12330" tabRatio="596" firstSheet="4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REPORTE!$A$4:$Q$10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1" i="1" l="1"/>
  <c r="A100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87" i="1" l="1"/>
  <c r="G87" i="1"/>
  <c r="H87" i="1"/>
  <c r="I87" i="1"/>
  <c r="J87" i="1"/>
  <c r="K87" i="1"/>
  <c r="F91" i="1"/>
  <c r="G91" i="1"/>
  <c r="H91" i="1"/>
  <c r="I91" i="1"/>
  <c r="J91" i="1"/>
  <c r="K91" i="1"/>
  <c r="F18" i="1"/>
  <c r="G18" i="1"/>
  <c r="H18" i="1"/>
  <c r="I18" i="1"/>
  <c r="J18" i="1"/>
  <c r="K18" i="1"/>
  <c r="F41" i="1"/>
  <c r="G41" i="1"/>
  <c r="H41" i="1"/>
  <c r="I41" i="1"/>
  <c r="J41" i="1"/>
  <c r="K41" i="1"/>
  <c r="F7" i="1"/>
  <c r="G7" i="1"/>
  <c r="H7" i="1"/>
  <c r="I7" i="1"/>
  <c r="J7" i="1"/>
  <c r="K7" i="1"/>
  <c r="F48" i="1"/>
  <c r="G48" i="1"/>
  <c r="H48" i="1"/>
  <c r="I48" i="1"/>
  <c r="J48" i="1"/>
  <c r="K48" i="1"/>
  <c r="F40" i="1"/>
  <c r="G40" i="1"/>
  <c r="H40" i="1"/>
  <c r="I40" i="1"/>
  <c r="J40" i="1"/>
  <c r="K40" i="1"/>
  <c r="F19" i="1"/>
  <c r="G19" i="1"/>
  <c r="H19" i="1"/>
  <c r="I19" i="1"/>
  <c r="J19" i="1"/>
  <c r="K19" i="1"/>
  <c r="F99" i="1"/>
  <c r="G99" i="1"/>
  <c r="H99" i="1"/>
  <c r="I99" i="1"/>
  <c r="J99" i="1"/>
  <c r="K99" i="1"/>
  <c r="F6" i="1"/>
  <c r="G6" i="1"/>
  <c r="H6" i="1"/>
  <c r="I6" i="1"/>
  <c r="J6" i="1"/>
  <c r="K6" i="1"/>
  <c r="F37" i="1"/>
  <c r="G37" i="1"/>
  <c r="H37" i="1"/>
  <c r="I37" i="1"/>
  <c r="J37" i="1"/>
  <c r="K37" i="1"/>
  <c r="F64" i="1"/>
  <c r="G64" i="1"/>
  <c r="H64" i="1"/>
  <c r="I64" i="1"/>
  <c r="J64" i="1"/>
  <c r="K64" i="1"/>
  <c r="F65" i="1"/>
  <c r="G65" i="1"/>
  <c r="H65" i="1"/>
  <c r="I65" i="1"/>
  <c r="J65" i="1"/>
  <c r="K65" i="1"/>
  <c r="F50" i="1"/>
  <c r="G50" i="1"/>
  <c r="H50" i="1"/>
  <c r="I50" i="1"/>
  <c r="J50" i="1"/>
  <c r="K50" i="1"/>
  <c r="F70" i="1"/>
  <c r="G70" i="1"/>
  <c r="H70" i="1"/>
  <c r="I70" i="1"/>
  <c r="J70" i="1"/>
  <c r="K70" i="1"/>
  <c r="F98" i="1"/>
  <c r="G98" i="1"/>
  <c r="H98" i="1"/>
  <c r="I98" i="1"/>
  <c r="J98" i="1"/>
  <c r="K98" i="1"/>
  <c r="F86" i="1"/>
  <c r="G86" i="1"/>
  <c r="H86" i="1"/>
  <c r="I86" i="1"/>
  <c r="J86" i="1"/>
  <c r="K86" i="1"/>
  <c r="F97" i="1"/>
  <c r="G97" i="1"/>
  <c r="H97" i="1"/>
  <c r="I97" i="1"/>
  <c r="J97" i="1"/>
  <c r="K97" i="1"/>
  <c r="F89" i="1"/>
  <c r="G89" i="1"/>
  <c r="H89" i="1"/>
  <c r="I89" i="1"/>
  <c r="J89" i="1"/>
  <c r="K89" i="1"/>
  <c r="F93" i="1"/>
  <c r="G93" i="1"/>
  <c r="H93" i="1"/>
  <c r="I93" i="1"/>
  <c r="J93" i="1"/>
  <c r="K93" i="1"/>
  <c r="F95" i="1"/>
  <c r="G95" i="1"/>
  <c r="H95" i="1"/>
  <c r="I95" i="1"/>
  <c r="J95" i="1"/>
  <c r="K95" i="1"/>
  <c r="F92" i="1"/>
  <c r="G92" i="1"/>
  <c r="H92" i="1"/>
  <c r="I92" i="1"/>
  <c r="J92" i="1"/>
  <c r="K92" i="1"/>
  <c r="F96" i="1"/>
  <c r="G96" i="1"/>
  <c r="H96" i="1"/>
  <c r="I96" i="1"/>
  <c r="J96" i="1"/>
  <c r="K96" i="1"/>
  <c r="F88" i="1"/>
  <c r="G88" i="1"/>
  <c r="H88" i="1"/>
  <c r="I88" i="1"/>
  <c r="J88" i="1"/>
  <c r="K88" i="1"/>
  <c r="F90" i="1"/>
  <c r="G90" i="1"/>
  <c r="H90" i="1"/>
  <c r="I90" i="1"/>
  <c r="J90" i="1"/>
  <c r="K90" i="1"/>
  <c r="F85" i="1"/>
  <c r="G85" i="1"/>
  <c r="H85" i="1"/>
  <c r="I85" i="1"/>
  <c r="J85" i="1"/>
  <c r="K85" i="1"/>
  <c r="F94" i="1"/>
  <c r="G94" i="1"/>
  <c r="H94" i="1"/>
  <c r="I94" i="1"/>
  <c r="J94" i="1"/>
  <c r="K94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B98" i="16" l="1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A85" i="16"/>
  <c r="B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B19" i="16"/>
  <c r="C18" i="16"/>
  <c r="A18" i="16"/>
  <c r="B14" i="16"/>
  <c r="C13" i="16"/>
  <c r="A13" i="16"/>
  <c r="C12" i="16"/>
  <c r="A12" i="16"/>
  <c r="C11" i="16"/>
  <c r="A11" i="16"/>
  <c r="C10" i="16"/>
  <c r="A10" i="16"/>
  <c r="C9" i="16"/>
  <c r="A9" i="16"/>
  <c r="F84" i="1"/>
  <c r="G84" i="1"/>
  <c r="H84" i="1"/>
  <c r="I84" i="1"/>
  <c r="J84" i="1"/>
  <c r="K84" i="1"/>
  <c r="A84" i="1"/>
  <c r="F81" i="1" l="1"/>
  <c r="G81" i="1"/>
  <c r="H81" i="1"/>
  <c r="I81" i="1"/>
  <c r="J81" i="1"/>
  <c r="K81" i="1"/>
  <c r="A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69" i="1"/>
  <c r="G69" i="1"/>
  <c r="H69" i="1"/>
  <c r="I69" i="1"/>
  <c r="J69" i="1"/>
  <c r="K69" i="1"/>
  <c r="F68" i="1"/>
  <c r="G68" i="1"/>
  <c r="H68" i="1"/>
  <c r="I68" i="1"/>
  <c r="J68" i="1"/>
  <c r="K68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F83" i="1"/>
  <c r="G83" i="1"/>
  <c r="H83" i="1"/>
  <c r="I83" i="1"/>
  <c r="J83" i="1"/>
  <c r="K83" i="1"/>
  <c r="A83" i="1"/>
  <c r="F82" i="1"/>
  <c r="G82" i="1"/>
  <c r="H82" i="1"/>
  <c r="I82" i="1"/>
  <c r="J82" i="1"/>
  <c r="K82" i="1"/>
  <c r="A82" i="1"/>
  <c r="F67" i="1" l="1"/>
  <c r="G67" i="1"/>
  <c r="H67" i="1"/>
  <c r="I67" i="1"/>
  <c r="J67" i="1"/>
  <c r="K67" i="1"/>
  <c r="F66" i="1"/>
  <c r="G66" i="1"/>
  <c r="H66" i="1"/>
  <c r="I66" i="1"/>
  <c r="J66" i="1"/>
  <c r="K66" i="1"/>
  <c r="A67" i="1"/>
  <c r="A66" i="1"/>
  <c r="A65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64" i="1"/>
  <c r="A63" i="1"/>
  <c r="A62" i="1"/>
  <c r="A61" i="1"/>
  <c r="A60" i="1"/>
  <c r="A59" i="1"/>
  <c r="A58" i="1"/>
  <c r="A57" i="1"/>
  <c r="F56" i="1" l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6" i="1"/>
  <c r="A55" i="1"/>
  <c r="A54" i="1"/>
  <c r="A53" i="1"/>
  <c r="A52" i="1"/>
  <c r="A51" i="1"/>
  <c r="F49" i="1"/>
  <c r="G49" i="1"/>
  <c r="H49" i="1"/>
  <c r="I49" i="1"/>
  <c r="J49" i="1"/>
  <c r="K49" i="1"/>
  <c r="A50" i="1"/>
  <c r="A49" i="1"/>
  <c r="F47" i="1" l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5" i="1"/>
  <c r="A48" i="1"/>
  <c r="A47" i="1"/>
  <c r="A46" i="1"/>
  <c r="A33" i="1" l="1"/>
  <c r="F33" i="1"/>
  <c r="G33" i="1"/>
  <c r="H33" i="1"/>
  <c r="I33" i="1"/>
  <c r="J33" i="1"/>
  <c r="K33" i="1"/>
  <c r="A24" i="1"/>
  <c r="F24" i="1"/>
  <c r="G24" i="1"/>
  <c r="H24" i="1"/>
  <c r="I24" i="1"/>
  <c r="J24" i="1"/>
  <c r="K24" i="1"/>
  <c r="F44" i="1" l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4" i="1"/>
  <c r="A43" i="1"/>
  <c r="A42" i="1"/>
  <c r="A41" i="1"/>
  <c r="A40" i="1"/>
  <c r="F39" i="1" l="1"/>
  <c r="G39" i="1"/>
  <c r="H39" i="1"/>
  <c r="I39" i="1"/>
  <c r="J39" i="1"/>
  <c r="K39" i="1"/>
  <c r="F38" i="1"/>
  <c r="G38" i="1"/>
  <c r="H38" i="1"/>
  <c r="I38" i="1"/>
  <c r="J38" i="1"/>
  <c r="K38" i="1"/>
  <c r="A39" i="1"/>
  <c r="A38" i="1"/>
  <c r="A37" i="1"/>
  <c r="G31" i="1" l="1"/>
  <c r="G10" i="1"/>
  <c r="G29" i="1"/>
  <c r="G102" i="1"/>
  <c r="G32" i="1"/>
  <c r="G28" i="1"/>
  <c r="G8" i="1"/>
  <c r="G26" i="1"/>
  <c r="G13" i="1"/>
  <c r="G5" i="1"/>
  <c r="G16" i="1"/>
  <c r="G27" i="1"/>
  <c r="G25" i="1"/>
  <c r="G23" i="1"/>
  <c r="H12" i="1"/>
  <c r="I12" i="1"/>
  <c r="J12" i="1"/>
  <c r="K12" i="1"/>
  <c r="H11" i="1"/>
  <c r="I11" i="1"/>
  <c r="J11" i="1"/>
  <c r="K11" i="1"/>
  <c r="H17" i="1"/>
  <c r="I17" i="1"/>
  <c r="J17" i="1"/>
  <c r="K17" i="1"/>
  <c r="H9" i="1"/>
  <c r="I9" i="1"/>
  <c r="J9" i="1"/>
  <c r="K9" i="1"/>
  <c r="H35" i="1"/>
  <c r="I35" i="1"/>
  <c r="J35" i="1"/>
  <c r="K35" i="1"/>
  <c r="H21" i="1"/>
  <c r="I21" i="1"/>
  <c r="J21" i="1"/>
  <c r="K21" i="1"/>
  <c r="H30" i="1"/>
  <c r="I30" i="1"/>
  <c r="J30" i="1"/>
  <c r="K30" i="1"/>
  <c r="H14" i="1"/>
  <c r="I14" i="1"/>
  <c r="J14" i="1"/>
  <c r="K14" i="1"/>
  <c r="H34" i="1"/>
  <c r="I34" i="1"/>
  <c r="J34" i="1"/>
  <c r="K34" i="1"/>
  <c r="H22" i="1"/>
  <c r="I22" i="1"/>
  <c r="J22" i="1"/>
  <c r="K22" i="1"/>
  <c r="H20" i="1"/>
  <c r="I20" i="1"/>
  <c r="J20" i="1"/>
  <c r="K20" i="1"/>
  <c r="H15" i="1"/>
  <c r="I15" i="1"/>
  <c r="J15" i="1"/>
  <c r="K15" i="1"/>
  <c r="H36" i="1"/>
  <c r="I36" i="1"/>
  <c r="J36" i="1"/>
  <c r="K36" i="1"/>
  <c r="H31" i="1"/>
  <c r="I31" i="1"/>
  <c r="J31" i="1"/>
  <c r="K31" i="1"/>
  <c r="H10" i="1"/>
  <c r="I10" i="1"/>
  <c r="J10" i="1"/>
  <c r="K10" i="1"/>
  <c r="H29" i="1"/>
  <c r="I29" i="1"/>
  <c r="J29" i="1"/>
  <c r="K29" i="1"/>
  <c r="H102" i="1"/>
  <c r="I102" i="1"/>
  <c r="J102" i="1"/>
  <c r="K102" i="1"/>
  <c r="H32" i="1"/>
  <c r="I32" i="1"/>
  <c r="J32" i="1"/>
  <c r="K32" i="1"/>
  <c r="H28" i="1"/>
  <c r="I28" i="1"/>
  <c r="J28" i="1"/>
  <c r="K28" i="1"/>
  <c r="H8" i="1"/>
  <c r="I8" i="1"/>
  <c r="J8" i="1"/>
  <c r="K8" i="1"/>
  <c r="H26" i="1"/>
  <c r="I26" i="1"/>
  <c r="J26" i="1"/>
  <c r="K26" i="1"/>
  <c r="H13" i="1"/>
  <c r="I13" i="1"/>
  <c r="J13" i="1"/>
  <c r="K13" i="1"/>
  <c r="H5" i="1"/>
  <c r="I5" i="1"/>
  <c r="J5" i="1"/>
  <c r="K5" i="1"/>
  <c r="H16" i="1"/>
  <c r="I16" i="1"/>
  <c r="J16" i="1"/>
  <c r="K16" i="1"/>
  <c r="H27" i="1"/>
  <c r="I27" i="1"/>
  <c r="J27" i="1"/>
  <c r="K27" i="1"/>
  <c r="H25" i="1"/>
  <c r="I25" i="1"/>
  <c r="J25" i="1"/>
  <c r="K25" i="1"/>
  <c r="H23" i="1"/>
  <c r="I23" i="1"/>
  <c r="J23" i="1"/>
  <c r="K23" i="1"/>
  <c r="A36" i="1" l="1"/>
  <c r="F36" i="1"/>
  <c r="G36" i="1"/>
  <c r="A35" i="1"/>
  <c r="F35" i="1"/>
  <c r="G35" i="1"/>
  <c r="A34" i="1"/>
  <c r="F34" i="1"/>
  <c r="G34" i="1"/>
  <c r="A32" i="1"/>
  <c r="F32" i="1"/>
  <c r="A31" i="1"/>
  <c r="F31" i="1"/>
  <c r="A30" i="1"/>
  <c r="F30" i="1"/>
  <c r="G30" i="1"/>
  <c r="A27" i="1" l="1"/>
  <c r="F27" i="1"/>
  <c r="A26" i="1"/>
  <c r="F26" i="1"/>
  <c r="A25" i="1"/>
  <c r="F25" i="1"/>
  <c r="A29" i="1" l="1"/>
  <c r="F29" i="1"/>
  <c r="A28" i="1"/>
  <c r="F28" i="1"/>
  <c r="A23" i="1"/>
  <c r="F23" i="1"/>
  <c r="A22" i="1"/>
  <c r="F22" i="1"/>
  <c r="G22" i="1"/>
  <c r="F21" i="1" l="1"/>
  <c r="G21" i="1"/>
  <c r="F20" i="1"/>
  <c r="G20" i="1"/>
  <c r="A21" i="1"/>
  <c r="A20" i="1"/>
  <c r="F17" i="1" l="1"/>
  <c r="G17" i="1"/>
  <c r="F16" i="1"/>
  <c r="A19" i="1"/>
  <c r="A18" i="1"/>
  <c r="A17" i="1"/>
  <c r="A16" i="1"/>
  <c r="F15" i="1" l="1"/>
  <c r="G15" i="1"/>
  <c r="A15" i="1"/>
  <c r="F14" i="1" l="1"/>
  <c r="G14" i="1"/>
  <c r="A14" i="1"/>
  <c r="F13" i="1" l="1"/>
  <c r="A13" i="1"/>
  <c r="F12" i="1" l="1"/>
  <c r="G12" i="1"/>
  <c r="A12" i="1"/>
  <c r="F11" i="1" l="1"/>
  <c r="G11" i="1"/>
  <c r="A11" i="1"/>
  <c r="F10" i="1" l="1"/>
  <c r="A10" i="1"/>
  <c r="F102" i="1"/>
  <c r="A102" i="1"/>
  <c r="F9" i="1" l="1"/>
  <c r="G9" i="1"/>
  <c r="F8" i="1"/>
  <c r="A9" i="1"/>
  <c r="A8" i="1"/>
  <c r="J1" i="16" l="1"/>
  <c r="H1" i="16"/>
  <c r="A7" i="1"/>
  <c r="A6" i="1"/>
  <c r="I7" i="16" l="1"/>
  <c r="I2" i="16"/>
  <c r="I4" i="16"/>
  <c r="I6" i="16"/>
  <c r="I1" i="16" l="1"/>
  <c r="I5" i="16" s="1"/>
  <c r="I3" i="16"/>
  <c r="G7" i="16"/>
  <c r="A5" i="1" l="1"/>
  <c r="F5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<sst xmlns="http://schemas.openxmlformats.org/spreadsheetml/2006/main" count="13688" uniqueCount="2649">
  <si>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</si>
  <si>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</si>
  <si>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</si>
  <si>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</si>
  <si>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</si>
  <si>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</si>
  <si>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</si>
  <si>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</si>
  <si>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</si>
  <si>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</si>
  <si>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</si>
  <si>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</si>
  <si>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</si>
  <si>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</si>
  <si>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</si>
  <si>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</si>
  <si>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</si>
  <si>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</si>
  <si>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</si>
  <si>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</si>
  <si>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</si>
  <si>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</si>
  <si>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</si>
  <si>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</si>
  <si>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</si>
  <si>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</si>
  <si>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</si>
  <si>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</si>
  <si>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</si>
  <si>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</si>
  <si>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</si>
  <si>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</si>
  <si>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</si>
  <si>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</si>
  <si>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</si>
  <si>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</si>
  <si>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</si>
  <si>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</si>
  <si>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</si>
  <si>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</si>
  <si>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</si>
  <si>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</si>
  <si>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</si>
  <si>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</si>
  <si>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</si>
  <si>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</si>
  <si>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</si>
  <si>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</si>
  <si>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</si>
  <si>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</si>
  <si>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</si>
  <si>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</si>
  <si>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</si>
  <si>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</si>
  <si>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</si>
  <si>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</si>
  <si>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</si>
  <si>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</si>
  <si>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</si>
  <si>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</si>
  <si>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</si>
  <si>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</si>
  <si>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</si>
  <si>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</si>
  <si>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</si>
  <si>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</si>
  <si>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</si>
  <si>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</si>
  <si>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</si>
  <si>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</si>
  <si>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</si>
  <si>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</si>
  <si>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</si>
  <si>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</si>
  <si>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</si>
  <si>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</si>
  <si>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</si>
  <si>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</si>
  <si>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</si>
  <si>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</si>
  <si>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</si>
  <si>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</si>
  <si>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</si>
  <si>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</si>
  <si>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</si>
  <si>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</si>
  <si>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</si>
  <si>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</si>
  <si>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</si>
  <si>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</si>
  <si>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</si>
  <si>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</si>
  <si>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</si>
  <si>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</si>
  <si>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</si>
  <si>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</si>
  <si>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</si>
  <si>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</si>
  <si>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</si>
  <si>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</si>
  <si>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</si>
  <si>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</si>
  <si>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</si>
  <si>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</si>
  <si>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</si>
  <si>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</si>
  <si>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</si>
  <si>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</si>
  <si>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</si>
  <si>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</si>
  <si>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</si>
  <si>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</si>
  <si>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</si>
  <si>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</si>
  <si>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</si>
  <si>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</si>
  <si>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</si>
  <si>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</si>
  <si>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</si>
  <si>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</si>
  <si>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</si>
  <si>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</si>
  <si>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</si>
  <si>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</si>
  <si>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</si>
  <si>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</si>
  <si>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</si>
  <si>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</si>
  <si>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</si>
  <si>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</si>
  <si>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</si>
  <si>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</si>
  <si>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</si>
  <si>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</si>
  <si>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</si>
  <si>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</si>
  <si>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</si>
  <si>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</si>
  <si>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</si>
  <si>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</si>
  <si>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</si>
  <si>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</si>
  <si>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</si>
  <si>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</si>
  <si>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</si>
  <si>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</si>
  <si>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</si>
  <si>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</si>
  <si>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</si>
  <si>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</si>
  <si>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</si>
  <si>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</si>
  <si>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</si>
  <si>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</si>
  <si>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</si>
  <si>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</si>
  <si>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</si>
  <si>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</si>
  <si>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</si>
  <si>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</si>
  <si>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</si>
  <si>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</si>
  <si>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</si>
  <si>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</si>
  <si>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</si>
  <si>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</si>
  <si>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</si>
  <si>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</si>
  <si>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</si>
  <si>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</si>
  <si>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</si>
  <si>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</si>
  <si>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</si>
  <si>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</si>
  <si>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</si>
  <si>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</si>
  <si>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</si>
  <si>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</si>
  <si>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</si>
  <si>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</si>
  <si>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</si>
  <si>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</si>
  <si>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</si>
  <si>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</si>
  <si>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</si>
  <si>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</si>
  <si>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</si>
  <si>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</si>
  <si>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</si>
  <si>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</si>
  <si>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</si>
  <si>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</si>
  <si>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</si>
  <si>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</si>
  <si>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</si>
  <si>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</si>
  <si>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</si>
  <si>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</si>
  <si>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</si>
  <si>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</si>
  <si>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</si>
  <si>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</si>
  <si>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</si>
  <si>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</si>
  <si>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</si>
  <si>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</si>
  <si>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</si>
  <si>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</si>
  <si>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</si>
  <si>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</si>
  <si>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</si>
  <si>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</si>
  <si>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</si>
  <si>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</si>
  <si>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</si>
  <si>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</si>
  <si>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</si>
  <si>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</si>
  <si>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</si>
  <si>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</si>
  <si>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</si>
  <si>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</si>
  <si>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</si>
  <si>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</si>
  <si>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</si>
  <si>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</si>
  <si>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</si>
  <si>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</si>
  <si>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</si>
  <si>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</si>
  <si>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</si>
  <si>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</si>
  <si>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</si>
  <si>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</si>
  <si>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</si>
  <si>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</si>
  <si>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</si>
  <si>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</si>
  <si>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</si>
  <si>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</si>
  <si>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</si>
  <si>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</si>
  <si>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</si>
  <si>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</si>
  <si>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</si>
  <si>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</si>
  <si>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</si>
  <si>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</si>
  <si>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</si>
  <si>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</si>
  <si>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</si>
  <si>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</si>
  <si>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</si>
  <si>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</si>
  <si>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</si>
  <si>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</si>
  <si>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</si>
  <si>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</si>
  <si>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</si>
  <si>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</si>
  <si>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</si>
  <si>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</si>
  <si>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</si>
  <si>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</si>
  <si>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</si>
  <si>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</si>
  <si>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</si>
  <si>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</si>
  <si>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</si>
  <si>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</si>
  <si>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</si>
  <si>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</si>
  <si>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</si>
  <si>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</si>
  <si>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</si>
  <si>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</si>
  <si>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</si>
  <si>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</si>
  <si>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</si>
  <si>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</si>
  <si>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</si>
  <si>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</si>
  <si>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</si>
  <si>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</si>
  <si>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</si>
  <si>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</si>
  <si>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</si>
  <si>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</si>
  <si>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</si>
  <si>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</si>
  <si>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</si>
  <si>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</si>
  <si>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</si>
  <si>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</si>
  <si>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</si>
  <si>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</si>
  <si>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</si>
  <si>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</si>
  <si>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</si>
  <si>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</si>
  <si>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</si>
  <si>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</si>
  <si>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</si>
  <si>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</si>
  <si>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</si>
  <si>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</si>
  <si>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</si>
  <si>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</si>
  <si>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</si>
  <si>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</si>
  <si>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</si>
  <si>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</si>
  <si>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</si>
  <si>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</si>
  <si>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</si>
  <si>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</si>
  <si>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</si>
  <si>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</si>
  <si>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</si>
  <si>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</si>
  <si>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</si>
  <si>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</si>
  <si>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</si>
  <si>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</si>
  <si>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</si>
  <si>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</si>
  <si>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</si>
  <si>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</si>
  <si>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</si>
  <si>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</si>
  <si>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</si>
  <si>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</si>
  <si>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</si>
  <si>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</si>
  <si>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</si>
  <si>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</si>
  <si>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</si>
  <si>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</si>
  <si>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</si>
  <si>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</si>
  <si>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</si>
  <si>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</si>
  <si>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</si>
  <si>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</si>
  <si>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</si>
  <si>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</si>
  <si>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</si>
  <si>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</si>
  <si>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</si>
  <si>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</si>
  <si>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</si>
  <si>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</si>
  <si>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</si>
  <si>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</si>
  <si>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</si>
  <si>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</si>
  <si>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</si>
  <si>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</si>
  <si>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</si>
  <si>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</si>
  <si>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</si>
  <si>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</si>
  <si>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</si>
  <si>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</si>
  <si>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</si>
  <si>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</si>
  <si>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</si>
  <si>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</si>
  <si>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</si>
  <si>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</si>
  <si>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</si>
  <si>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</si>
  <si>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</si>
  <si>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</si>
  <si>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</si>
  <si>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</si>
  <si>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</si>
  <si>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</si>
  <si>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</si>
  <si>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</si>
  <si>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</si>
  <si>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</si>
  <si>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</si>
  <si>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</si>
  <si>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</si>
  <si>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</si>
  <si>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</si>
  <si>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</si>
  <si>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</si>
  <si>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</si>
  <si>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</si>
  <si>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</si>
  <si>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</si>
  <si>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</si>
  <si>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</si>
  <si>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</si>
  <si>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</si>
  <si>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</si>
  <si>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</si>
  <si>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</si>
  <si>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</si>
  <si>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</si>
  <si>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</si>
  <si>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</si>
  <si>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</si>
  <si>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</si>
  <si>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</si>
  <si>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</si>
  <si>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</si>
  <si>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</si>
  <si>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</si>
  <si>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</si>
  <si>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</si>
  <si>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</si>
  <si>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</si>
  <si>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</si>
  <si>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</si>
  <si>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</si>
  <si>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</si>
  <si>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</si>
  <si>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</si>
  <si>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</si>
  <si>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</si>
  <si>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</si>
  <si>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</si>
  <si>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</si>
  <si>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</si>
  <si>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</si>
  <si>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</si>
  <si>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</si>
  <si>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</si>
  <si>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</si>
  <si>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</si>
  <si>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</si>
  <si>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</si>
  <si>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</si>
  <si>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</si>
  <si>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</si>
  <si>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</si>
  <si>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</si>
  <si>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</si>
  <si>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</si>
  <si>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</si>
  <si>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</si>
  <si>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</si>
  <si>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</si>
  <si>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</si>
  <si>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</si>
  <si>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</si>
  <si>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</si>
  <si>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</si>
  <si>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</si>
  <si>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</si>
  <si>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</si>
  <si>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</si>
  <si>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</si>
  <si>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</si>
  <si>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</si>
  <si>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</si>
  <si>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</si>
  <si>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</si>
  <si>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</si>
  <si>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</si>
  <si>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</si>
  <si>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</si>
  <si>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</si>
  <si>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</si>
  <si>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</si>
  <si>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</si>
  <si>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</si>
  <si>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</si>
  <si>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</si>
  <si>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</si>
  <si>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</si>
  <si>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</si>
  <si>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</si>
  <si>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</si>
  <si>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</si>
  <si>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</si>
  <si>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</si>
  <si>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</si>
  <si>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</si>
  <si>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</si>
  <si>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</si>
  <si>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</si>
  <si>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</si>
  <si>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</si>
  <si>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</si>
  <si>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</si>
  <si>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</si>
  <si>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</si>
  <si>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</si>
  <si>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</si>
  <si>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</si>
  <si>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</si>
  <si>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</si>
  <si>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</si>
  <si>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</si>
  <si>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</si>
  <si>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</si>
  <si>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</si>
  <si>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</si>
  <si>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</si>
  <si>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</si>
  <si>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</si>
  <si>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</si>
  <si>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</si>
  <si>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</si>
  <si>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</si>
  <si>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</si>
  <si>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</si>
  <si>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</si>
  <si>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</si>
  <si>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</si>
  <si>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</si>
  <si>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</si>
  <si>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</si>
  <si>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</si>
  <si>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</si>
  <si>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</si>
  <si>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</si>
  <si>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</si>
  <si>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</si>
  <si>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</si>
  <si>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</si>
  <si>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</si>
  <si>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</si>
  <si>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</si>
  <si>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</si>
  <si>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</si>
  <si>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</si>
  <si>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</si>
  <si>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</si>
  <si>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</si>
  <si>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</si>
  <si>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</si>
  <si>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</si>
  <si>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</si>
  <si>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</si>
  <si>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</si>
  <si>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</si>
  <si>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</si>
  <si>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</si>
  <si>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</si>
  <si>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</si>
  <si>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</si>
  <si>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</si>
  <si>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</si>
  <si>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</si>
  <si>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</si>
  <si>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</si>
  <si>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</si>
  <si>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</si>
  <si>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</si>
  <si>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</si>
  <si>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</si>
  <si>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</si>
  <si>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</si>
  <si>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</si>
  <si>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</si>
  <si>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</si>
  <si>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</si>
  <si>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</si>
  <si>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</si>
  <si>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</si>
  <si>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</si>
  <si>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</si>
  <si>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</si>
  <si>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</si>
  <si>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</si>
  <si>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</si>
  <si>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</si>
  <si>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</si>
  <si>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</si>
  <si>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</si>
  <si>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</si>
  <si>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</si>
  <si>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</si>
  <si>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</si>
  <si>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</si>
  <si>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</si>
  <si>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</si>
  <si>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</si>
  <si>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</si>
  <si>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</si>
  <si>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</si>
  <si>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</si>
  <si>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</si>
  <si>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</si>
  <si>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</si>
  <si>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</si>
  <si>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</si>
  <si>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</si>
  <si>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</si>
  <si>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</si>
  <si>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</si>
  <si>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</si>
  <si>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</si>
  <si>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</si>
  <si>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</si>
  <si>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</si>
  <si>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</si>
  <si>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</si>
  <si>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</si>
  <si>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</si>
  <si>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</si>
  <si>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</si>
  <si>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</si>
  <si>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</si>
  <si>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</si>
  <si>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</si>
  <si>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</si>
  <si>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</si>
  <si>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</si>
  <si>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</si>
  <si>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</si>
  <si>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</si>
  <si>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</si>
  <si>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</si>
  <si>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</si>
  <si>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</si>
  <si>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</si>
  <si>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</si>
  <si>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</si>
  <si>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</si>
  <si>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</si>
  <si>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</si>
  <si>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</si>
  <si>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</si>
  <si>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</si>
  <si>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</si>
  <si>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</si>
  <si>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</si>
  <si>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</si>
  <si>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</si>
  <si>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</si>
  <si>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</si>
  <si>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</si>
  <si>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</si>
  <si>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</si>
  <si>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</si>
  <si>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</si>
  <si>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</si>
  <si>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</si>
  <si>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</si>
  <si>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</si>
  <si>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</si>
  <si>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</si>
  <si>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</si>
  <si>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</si>
  <si>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</si>
  <si>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</si>
  <si>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</si>
  <si>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</si>
  <si>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</si>
  <si>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</si>
  <si>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</si>
  <si>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</si>
  <si>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</si>
  <si>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</si>
  <si>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</si>
  <si>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</si>
  <si>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</si>
  <si>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</si>
  <si>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</si>
  <si>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</si>
  <si>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</si>
  <si>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</si>
  <si>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</si>
  <si>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</si>
  <si>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</si>
  <si>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</si>
  <si>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</si>
  <si>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</si>
  <si>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</si>
  <si>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</si>
  <si>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</si>
  <si>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</si>
  <si>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</si>
  <si>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</si>
  <si>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</si>
  <si>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</si>
  <si>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</si>
  <si>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</si>
  <si>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</si>
  <si>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</si>
  <si>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</si>
  <si>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</si>
  <si>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</si>
  <si>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</si>
  <si>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</si>
  <si>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</si>
  <si>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</si>
  <si>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</si>
  <si>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</si>
  <si>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</si>
  <si>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</si>
  <si>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</si>
  <si>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</si>
  <si>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</si>
  <si>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</si>
  <si>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</si>
  <si>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</si>
  <si>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</si>
  <si>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</si>
  <si>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</si>
  <si>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</si>
  <si>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</si>
  <si>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</si>
  <si>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</si>
  <si>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</si>
  <si>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</si>
  <si>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</si>
  <si>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</si>
  <si>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</si>
  <si>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</si>
  <si>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</si>
  <si>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</si>
  <si>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</si>
  <si>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</si>
  <si>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</si>
  <si>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</si>
  <si>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</si>
  <si>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</si>
  <si>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</si>
  <si>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</si>
  <si>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</si>
  <si>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</si>
  <si>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</si>
  <si>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</si>
  <si>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</si>
  <si>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</si>
  <si>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</si>
  <si>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</si>
  <si>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</si>
  <si>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</si>
  <si>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</si>
  <si>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</si>
  <si>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</si>
  <si>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</si>
  <si>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</si>
  <si>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</si>
  <si>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</si>
  <si>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</si>
  <si>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</si>
  <si>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</si>
  <si>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</si>
  <si>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</si>
  <si>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</si>
  <si>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</si>
  <si>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</si>
  <si>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</si>
  <si>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</si>
  <si>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</si>
  <si>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</si>
  <si>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</si>
  <si>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</si>
  <si>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</si>
  <si>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</si>
  <si>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</si>
  <si>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</si>
  <si>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</si>
  <si>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</si>
  <si>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</si>
  <si>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</si>
  <si>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</si>
  <si>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</si>
  <si>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</si>
  <si>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</si>
  <si>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</si>
  <si>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</si>
  <si>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</si>
  <si>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</si>
  <si>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</si>
  <si>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</si>
  <si>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</si>
  <si>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</si>
  <si>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</si>
  <si>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</si>
  <si>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</si>
  <si>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</si>
  <si>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</si>
  <si>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</si>
  <si>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</si>
  <si>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</si>
  <si>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</si>
  <si>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</si>
  <si>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</si>
  <si>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</si>
  <si>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</si>
  <si>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</si>
  <si>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</si>
  <si>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</si>
  <si>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</si>
  <si>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</si>
  <si>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</si>
  <si>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</si>
  <si>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</si>
  <si>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</si>
  <si>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</si>
  <si>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</si>
  <si>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</si>
  <si>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</si>
  <si>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</si>
  <si>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</si>
  <si>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</si>
  <si>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</si>
  <si>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</si>
  <si>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</si>
  <si>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</si>
  <si>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</si>
  <si>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</si>
  <si>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</si>
  <si>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</si>
  <si>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</si>
  <si>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</si>
  <si>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</si>
  <si>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</si>
  <si>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</si>
  <si>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</si>
  <si>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</si>
  <si>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</si>
  <si>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</si>
  <si>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</si>
  <si>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</si>
  <si>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</si>
  <si>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</si>
  <si>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</si>
  <si>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</si>
  <si>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</si>
  <si>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</si>
  <si>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</si>
  <si>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</si>
  <si>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</si>
  <si>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</si>
  <si>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</si>
  <si>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</si>
  <si>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</si>
  <si>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</si>
  <si>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</si>
  <si>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</si>
  <si>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</si>
  <si>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</si>
  <si>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</si>
  <si>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</si>
  <si>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</si>
  <si>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</si>
  <si>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</si>
  <si>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</si>
  <si>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</si>
  <si>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</si>
  <si>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</si>
  <si>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</si>
  <si>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</si>
  <si>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</si>
  <si>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</si>
  <si>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</si>
  <si>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</si>
  <si>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</si>
  <si>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</si>
  <si>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</si>
  <si>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</si>
  <si>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</si>
  <si>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</si>
  <si>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</si>
  <si>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</si>
  <si>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</si>
  <si>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</si>
  <si>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</si>
  <si>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</si>
  <si>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</si>
  <si>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</si>
  <si>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</si>
  <si>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</si>
  <si>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</si>
  <si>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</si>
  <si>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</si>
  <si>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</si>
  <si>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</si>
  <si>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</si>
  <si>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</si>
  <si>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</si>
  <si>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</si>
  <si>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</si>
  <si>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</si>
  <si>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</si>
  <si>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</si>
  <si>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</si>
  <si>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</si>
  <si>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</si>
  <si>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</si>
  <si>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</si>
  <si>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</si>
  <si>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</si>
  <si>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</si>
  <si>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</si>
  <si>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</si>
  <si>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</si>
  <si>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</si>
  <si>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</si>
  <si>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</si>
  <si>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</si>
  <si>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</si>
  <si>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</si>
  <si>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</si>
  <si>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</si>
  <si>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</si>
  <si>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</si>
  <si>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</si>
  <si>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</si>
  <si>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</si>
  <si>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</si>
  <si>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</si>
  <si>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</si>
  <si>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</si>
  <si>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</si>
  <si>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</si>
  <si>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</si>
  <si>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</si>
  <si>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</si>
  <si>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</si>
  <si>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</si>
  <si>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</si>
  <si>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</si>
  <si>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</si>
  <si>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</si>
  <si>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</si>
  <si>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</si>
  <si>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</si>
  <si>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</si>
  <si>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</si>
  <si>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</si>
  <si>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</si>
  <si>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</si>
  <si>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</si>
  <si>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</si>
  <si>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</si>
  <si>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</si>
  <si>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</si>
  <si>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</si>
  <si>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</si>
  <si>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</si>
  <si>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</si>
  <si>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</si>
  <si>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</si>
  <si>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</si>
  <si>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</si>
  <si>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</si>
  <si>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</si>
  <si>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</si>
  <si>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</si>
  <si>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</si>
  <si>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</si>
  <si>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</si>
  <si>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</si>
  <si>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</si>
  <si>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</si>
  <si>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</si>
  <si>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</si>
  <si>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</si>
  <si>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</si>
  <si>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</si>
  <si>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</si>
  <si>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</si>
  <si>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</si>
  <si>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</si>
  <si>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</si>
  <si>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</si>
  <si>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</si>
  <si>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</si>
  <si>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</si>
  <si>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</si>
  <si>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</si>
  <si>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</si>
  <si>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</si>
  <si>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</si>
  <si>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</si>
  <si>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</si>
  <si>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</si>
  <si>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</si>
  <si>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</si>
  <si>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</si>
  <si>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</si>
  <si>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</si>
  <si>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</si>
  <si>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</si>
  <si>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</si>
  <si>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</si>
  <si>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</si>
  <si>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</si>
  <si>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</si>
  <si>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</si>
  <si>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</si>
  <si>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</si>
  <si>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</si>
  <si>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</si>
  <si>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</si>
  <si>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</si>
  <si>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</si>
  <si>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</si>
  <si>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</si>
  <si>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</si>
  <si>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</si>
  <si>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</si>
  <si>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</si>
  <si>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</si>
  <si>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</si>
  <si>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</si>
  <si>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</si>
  <si>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</si>
  <si>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</si>
  <si>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</si>
  <si>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</si>
  <si>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</si>
  <si>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</si>
  <si>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</si>
  <si>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</si>
  <si>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</si>
  <si>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</si>
  <si>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</si>
  <si>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</si>
  <si>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</si>
  <si>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</si>
  <si>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</si>
  <si>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</si>
  <si>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</si>
  <si>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</si>
  <si>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</si>
  <si>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</si>
  <si>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</si>
  <si>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</si>
  <si>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</si>
  <si>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</si>
  <si>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</si>
  <si>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</si>
  <si>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</si>
  <si>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</si>
  <si>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</si>
  <si>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</si>
  <si>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</si>
  <si>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</si>
  <si>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</si>
  <si>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</si>
  <si>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</si>
  <si>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</si>
  <si>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</si>
  <si>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</si>
  <si>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</si>
  <si>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</si>
  <si>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</si>
  <si>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</si>
  <si>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</si>
  <si>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</si>
  <si>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</si>
  <si>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</si>
  <si>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</si>
  <si>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</si>
  <si>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</si>
  <si>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</si>
  <si>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</si>
  <si>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</si>
  <si>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</si>
  <si>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</si>
  <si>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</si>
  <si>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</si>
  <si>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</si>
  <si>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</si>
  <si>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</si>
  <si>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</si>
  <si>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</si>
  <si>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</si>
  <si>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</si>
  <si>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</si>
  <si>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</si>
  <si>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</si>
  <si>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</si>
  <si>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</si>
  <si>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</si>
  <si>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</si>
  <si>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</si>
  <si>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</si>
  <si>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</si>
  <si>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</si>
  <si>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</si>
  <si>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</si>
  <si>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</si>
  <si>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</si>
  <si>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</si>
  <si>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</si>
  <si>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</si>
  <si>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</si>
  <si>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</si>
  <si>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</si>
  <si>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</si>
  <si>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</si>
  <si>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</si>
  <si>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</si>
  <si>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</si>
  <si>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</si>
  <si>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</si>
  <si>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</si>
  <si>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</si>
  <si>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</si>
  <si>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</si>
  <si>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</si>
  <si>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</si>
  <si>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</si>
  <si>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</si>
  <si>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</si>
  <si>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</si>
  <si>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</si>
  <si>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</si>
  <si>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</si>
  <si>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</si>
  <si>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</si>
  <si>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</si>
  <si>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</si>
  <si>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</si>
  <si>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</si>
  <si>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</si>
  <si>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</si>
  <si>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</si>
  <si>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</si>
  <si>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</si>
  <si>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</si>
  <si>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</si>
  <si>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</si>
  <si>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</si>
  <si>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</si>
  <si>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</si>
  <si>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</si>
  <si>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</si>
  <si>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</si>
  <si>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</si>
  <si>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</si>
  <si>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</si>
  <si>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</si>
  <si>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</si>
  <si>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</si>
  <si>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</si>
  <si>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</si>
  <si>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</si>
  <si>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</si>
  <si>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</si>
  <si>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</si>
  <si>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</si>
  <si>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</si>
  <si>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</si>
  <si>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</si>
  <si>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</si>
  <si>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</si>
  <si>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</si>
  <si>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</si>
  <si>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</si>
  <si>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</si>
  <si>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</si>
  <si>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</si>
  <si>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</si>
  <si>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</si>
  <si>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</si>
  <si>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</si>
  <si>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</si>
  <si>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</si>
  <si>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</si>
  <si>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</si>
  <si>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</si>
  <si>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</si>
  <si>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</si>
  <si>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</si>
  <si>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</si>
  <si>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</si>
  <si>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</si>
  <si>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</si>
  <si>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</si>
  <si>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</si>
  <si>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</si>
  <si>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</si>
  <si>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</si>
  <si>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</si>
  <si>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</si>
  <si>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</si>
  <si>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</si>
  <si>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</si>
  <si>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</si>
  <si>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</si>
  <si>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</si>
  <si>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</si>
  <si>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</si>
  <si>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</si>
  <si>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</si>
  <si>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</si>
  <si>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</si>
  <si>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</si>
  <si>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</si>
  <si>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</si>
  <si>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</si>
  <si>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</si>
  <si>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</si>
  <si>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</si>
  <si>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</si>
  <si>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</si>
  <si>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</si>
  <si>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</si>
  <si>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</si>
  <si>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</si>
  <si>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</si>
  <si>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</si>
  <si>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</si>
  <si>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</si>
  <si>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</si>
  <si>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</si>
  <si>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</si>
  <si>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</si>
  <si>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</si>
  <si>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</si>
  <si>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</si>
  <si>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</si>
  <si>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</si>
  <si>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</si>
  <si>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</si>
  <si>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</si>
  <si>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</si>
  <si>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</si>
  <si>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</si>
  <si>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</si>
  <si>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</si>
  <si>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</si>
  <si>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</si>
  <si>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</si>
  <si>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</si>
  <si>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</si>
  <si>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</si>
  <si>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</si>
  <si>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</si>
  <si>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</si>
  <si>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</si>
  <si>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</si>
  <si>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</si>
  <si>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</si>
  <si>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</si>
  <si>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</si>
  <si>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</si>
  <si>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</si>
  <si>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</si>
  <si>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</si>
  <si>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</si>
  <si>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</si>
  <si>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</si>
  <si>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</si>
  <si>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</si>
  <si>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</si>
  <si>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</si>
  <si>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</si>
  <si>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</si>
  <si>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</si>
  <si>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</si>
  <si>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</si>
  <si>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</si>
  <si>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</si>
  <si>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</si>
  <si>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</si>
  <si>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</si>
  <si>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</si>
  <si>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</si>
  <si>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</si>
  <si>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</si>
  <si>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</si>
  <si>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</si>
  <si>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</si>
  <si>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</si>
  <si>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</si>
  <si>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</si>
  <si>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</si>
  <si>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</si>
  <si>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</si>
  <si>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</si>
  <si>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</si>
  <si>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</si>
  <si>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</si>
  <si>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</si>
  <si>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</si>
  <si>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</si>
  <si>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</si>
  <si>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</si>
  <si>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</si>
  <si>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</si>
  <si>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</si>
  <si>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</si>
  <si>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</si>
  <si>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</si>
  <si>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</si>
  <si>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</si>
  <si>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</si>
  <si>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</si>
  <si>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</si>
  <si>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</si>
  <si>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</si>
  <si>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</si>
  <si>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</si>
  <si>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</si>
  <si>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</si>
  <si>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</si>
  <si>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</si>
  <si>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</si>
  <si>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</si>
  <si>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</si>
  <si>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</si>
  <si>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</si>
  <si>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</si>
  <si>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</si>
  <si>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</si>
  <si>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</si>
  <si>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</si>
  <si>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</si>
  <si>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</si>
  <si>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</si>
  <si>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</si>
  <si>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</si>
  <si>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</si>
  <si>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</si>
  <si>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</si>
  <si>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</si>
  <si>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</si>
  <si>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</si>
  <si>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</si>
  <si>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</si>
  <si>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</si>
  <si>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</si>
  <si>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</si>
  <si>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</si>
  <si>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</si>
  <si>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</si>
  <si>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</si>
  <si>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</si>
  <si>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</si>
  <si>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</si>
  <si>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</si>
  <si>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</si>
  <si>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</si>
  <si>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</si>
  <si>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</si>
  <si>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</si>
  <si>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</si>
  <si>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</si>
  <si>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</si>
  <si>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</si>
  <si>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</si>
  <si>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</si>
  <si>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</si>
  <si>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</si>
  <si>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</si>
  <si>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</si>
  <si>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</si>
  <si>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</si>
  <si>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</si>
  <si>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</si>
  <si>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</si>
  <si>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</si>
  <si>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</si>
  <si>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</si>
  <si>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</si>
  <si>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</si>
  <si>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</si>
  <si>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</si>
  <si>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</si>
  <si>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</si>
  <si>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</si>
  <si>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</si>
  <si>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</si>
  <si>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</si>
  <si>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</si>
  <si>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</si>
  <si>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</si>
  <si>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</si>
  <si>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</si>
  <si>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</si>
  <si>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</si>
  <si>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</si>
  <si>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</si>
  <si>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</si>
  <si>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</si>
  <si>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</si>
  <si>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</si>
  <si>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</si>
  <si>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</si>
  <si>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</si>
  <si>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</si>
  <si>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</si>
  <si>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</si>
  <si>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</si>
  <si>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</si>
  <si>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</si>
  <si>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</si>
  <si>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</si>
  <si>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</si>
  <si>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</si>
  <si>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</si>
  <si>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</si>
  <si>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</si>
  <si>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</si>
  <si>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</si>
  <si>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</si>
  <si>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</si>
  <si>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</si>
  <si>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</si>
  <si>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</si>
  <si>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</si>
  <si>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</si>
  <si>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</si>
  <si>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</si>
  <si>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</si>
  <si>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</si>
  <si>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</si>
  <si>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</si>
  <si>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</si>
  <si>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</si>
  <si>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</si>
  <si>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</si>
  <si>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</si>
  <si>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</si>
  <si>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</si>
  <si>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</si>
  <si>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</si>
  <si>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</si>
  <si>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</si>
  <si>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</si>
  <si>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</si>
  <si>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</si>
  <si>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</si>
  <si>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</si>
  <si>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</si>
  <si>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</si>
  <si>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</si>
  <si>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</si>
  <si>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</si>
  <si>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</si>
  <si>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</si>
  <si>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</si>
  <si>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</si>
  <si>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</si>
  <si>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</si>
  <si>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</si>
  <si>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</si>
  <si>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</si>
  <si>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</si>
  <si>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</si>
  <si>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</si>
  <si>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</si>
  <si>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</si>
  <si>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</si>
  <si>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</si>
  <si>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</si>
  <si>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</si>
  <si>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</si>
  <si>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</si>
  <si>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</si>
  <si>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</si>
  <si>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</si>
  <si>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</si>
  <si>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</si>
  <si>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</si>
  <si>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</si>
  <si>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</si>
  <si>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</si>
  <si>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</si>
  <si>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</si>
  <si>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</si>
  <si>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</si>
  <si>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</si>
  <si>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</si>
  <si>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</si>
  <si>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</si>
  <si>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</si>
  <si>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</si>
  <si>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</si>
  <si>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</si>
  <si>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</si>
  <si>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</si>
  <si>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</si>
  <si>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</si>
  <si>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</si>
  <si>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</si>
  <si>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</si>
  <si>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</si>
  <si>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</si>
  <si>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</si>
  <si>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</si>
  <si>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</si>
  <si>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</si>
  <si>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</si>
  <si>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</si>
  <si>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</si>
  <si>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</si>
  <si>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</si>
  <si>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</si>
  <si>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</si>
  <si>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</si>
  <si>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</si>
  <si>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</si>
  <si>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</si>
  <si>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</si>
  <si>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</si>
  <si>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</si>
  <si>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</si>
  <si>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</si>
  <si>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</si>
  <si>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</si>
  <si>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</si>
  <si>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</si>
  <si>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</si>
  <si>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</si>
  <si>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</si>
  <si>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</si>
  <si>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</si>
  <si>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</si>
  <si>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</si>
  <si>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</si>
  <si>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</si>
  <si>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</si>
  <si>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</si>
  <si>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</si>
  <si>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</si>
  <si>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</si>
  <si>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</si>
  <si>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</si>
  <si>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</si>
  <si>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</si>
  <si>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</si>
  <si>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</si>
  <si>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</si>
  <si>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</si>
  <si>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</si>
  <si>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</si>
  <si>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</si>
  <si>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</si>
  <si>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</si>
  <si>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</si>
  <si>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</si>
  <si>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</si>
  <si>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</si>
  <si>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</si>
  <si>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</si>
  <si>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</si>
  <si>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</si>
  <si>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</si>
  <si>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</si>
  <si>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</si>
  <si>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</si>
  <si>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</si>
  <si>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</si>
  <si>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</si>
  <si>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</si>
  <si>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</si>
  <si>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</si>
  <si>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</si>
  <si>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</si>
  <si>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</si>
  <si>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</si>
  <si>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</si>
  <si>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</si>
  <si>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</si>
  <si>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</si>
  <si>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</si>
  <si>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</si>
  <si>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</si>
  <si>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</si>
  <si>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</si>
  <si>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</si>
  <si>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</si>
  <si>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</si>
  <si>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</si>
  <si>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</si>
  <si>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</si>
  <si>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</si>
  <si>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</si>
  <si>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</si>
  <si>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</si>
  <si>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</si>
  <si>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</si>
  <si>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</si>
  <si>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</si>
  <si>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</si>
  <si>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</si>
  <si>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</si>
  <si>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</si>
  <si>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</si>
  <si>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</si>
  <si>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</si>
  <si>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</si>
  <si>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</si>
  <si>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</si>
  <si>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</si>
  <si>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</si>
  <si>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</si>
  <si>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</si>
  <si>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</si>
  <si>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</si>
  <si>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</si>
  <si>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</si>
  <si>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</si>
  <si>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</si>
  <si>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</si>
  <si>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</si>
  <si>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</si>
  <si>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</si>
  <si>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</si>
  <si>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</si>
  <si>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</si>
  <si>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</si>
  <si>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</si>
  <si>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</si>
  <si>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</si>
  <si>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</si>
  <si>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</si>
  <si>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</si>
  <si>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</si>
  <si>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</si>
  <si>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</si>
  <si>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</si>
  <si>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</si>
  <si>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</si>
  <si>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</si>
  <si>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</si>
  <si>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</si>
  <si>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</si>
  <si>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</si>
  <si>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</si>
  <si>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</si>
  <si>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</si>
  <si>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</si>
  <si>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</si>
  <si>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</si>
  <si>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</si>
  <si>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</si>
  <si>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</si>
  <si>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</si>
  <si>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</si>
  <si>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</si>
  <si>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</si>
  <si>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</si>
  <si>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</si>
  <si>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</si>
  <si>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</si>
  <si>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</si>
  <si>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</si>
  <si>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</si>
  <si>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</si>
  <si>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</si>
  <si>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</si>
  <si>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</si>
  <si>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</si>
  <si>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</si>
  <si>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</si>
  <si>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</si>
  <si>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</si>
  <si>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</si>
  <si>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</si>
  <si>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</si>
  <si>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</si>
  <si>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</si>
  <si>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</si>
  <si>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</si>
  <si>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</si>
  <si>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</si>
  <si>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</si>
  <si>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</si>
  <si>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</si>
  <si>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</si>
  <si>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</si>
  <si>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</si>
  <si>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</si>
  <si>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</si>
  <si>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</si>
  <si>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</si>
  <si>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</si>
  <si>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</si>
  <si>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</si>
  <si>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</si>
  <si>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</si>
  <si>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</si>
  <si>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</si>
  <si>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</si>
  <si>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</si>
  <si>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</si>
  <si>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</si>
  <si>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</si>
  <si>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</si>
  <si>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</si>
  <si>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</si>
  <si>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</si>
  <si>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</si>
  <si>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</si>
  <si>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</si>
  <si>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</si>
  <si>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</si>
  <si>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</si>
  <si>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</si>
  <si>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</si>
  <si>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</si>
  <si>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</si>
  <si>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</si>
  <si>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</si>
  <si>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</si>
  <si>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</si>
  <si>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</si>
  <si>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</si>
  <si>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</si>
  <si>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</si>
  <si>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</si>
  <si>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</si>
  <si>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</si>
  <si>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</si>
  <si>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</si>
  <si>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</si>
  <si>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</si>
  <si>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</si>
  <si>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</si>
  <si>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</si>
  <si>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</si>
  <si>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</si>
  <si>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</si>
  <si>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</si>
  <si>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</si>
  <si>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</si>
  <si>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</si>
  <si>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</si>
  <si>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</si>
  <si>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</si>
  <si>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</si>
  <si>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</si>
  <si>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</si>
  <si>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</si>
  <si>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</si>
  <si>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</si>
  <si>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</si>
  <si>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</si>
  <si>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</si>
  <si>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</si>
  <si>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</si>
  <si>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</si>
  <si>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</si>
  <si>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</si>
  <si>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</si>
  <si>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</si>
  <si>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</si>
  <si>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</si>
  <si>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</si>
  <si>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</si>
  <si>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</si>
  <si>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</si>
  <si>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</si>
  <si>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</si>
  <si>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</si>
  <si>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</si>
  <si>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</si>
  <si>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</si>
  <si>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</si>
  <si>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</si>
  <si>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</si>
  <si>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</si>
  <si>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</si>
  <si>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</si>
  <si>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</si>
  <si>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</si>
  <si>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</si>
  <si>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</si>
  <si>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</si>
  <si>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</si>
  <si>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</si>
  <si>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</si>
  <si>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</si>
  <si>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</si>
  <si>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</si>
  <si>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</si>
  <si>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</si>
  <si>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</si>
  <si>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</si>
  <si>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</si>
  <si>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</si>
  <si>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</si>
  <si>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</si>
  <si>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</si>
  <si>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</si>
  <si>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</si>
  <si>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</si>
  <si>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</si>
  <si>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</si>
  <si>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</si>
  <si>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</si>
  <si>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</si>
  <si>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</si>
  <si>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</si>
  <si>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</si>
  <si>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</si>
  <si>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</si>
  <si>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</si>
  <si>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</si>
  <si>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</si>
  <si>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</si>
  <si>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</si>
  <si>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</si>
  <si>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</si>
  <si>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</si>
  <si>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</si>
  <si>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</si>
  <si>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</si>
  <si>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</si>
  <si>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</si>
  <si>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</si>
  <si>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</si>
  <si>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</si>
  <si>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</si>
  <si>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</si>
  <si>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</si>
  <si>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</si>
  <si>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</si>
  <si>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</si>
  <si>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</si>
  <si>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</si>
  <si>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</si>
  <si>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</si>
  <si>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</si>
  <si>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</si>
  <si>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</si>
  <si>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</si>
  <si>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</si>
  <si>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</si>
  <si>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</si>
  <si>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</si>
  <si>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</si>
  <si>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</si>
  <si>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</si>
  <si>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</si>
  <si>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</si>
  <si>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</si>
  <si>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</si>
  <si>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</si>
  <si>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</si>
  <si>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</si>
  <si>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</si>
  <si>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</si>
  <si>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</si>
  <si>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</si>
  <si>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</si>
  <si>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</si>
  <si>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</si>
  <si>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</si>
  <si>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</si>
  <si>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</si>
  <si>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</si>
  <si>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</si>
  <si>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</si>
  <si>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</si>
  <si>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</si>
  <si>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</si>
  <si>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</si>
  <si>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</si>
  <si>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</si>
  <si>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</si>
  <si>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</si>
  <si>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</si>
  <si>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</si>
  <si>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</si>
  <si>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</si>
  <si>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</si>
  <si>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</si>
  <si>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</si>
  <si>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</si>
  <si>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</si>
  <si>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</si>
  <si>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</si>
  <si>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</si>
  <si>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</si>
  <si>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</si>
  <si>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</si>
  <si>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</si>
  <si>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</si>
  <si>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</si>
  <si>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</si>
  <si>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</si>
  <si>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</si>
  <si>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</si>
  <si>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</si>
  <si>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</si>
  <si>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</si>
  <si>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</si>
  <si>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</si>
  <si>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</si>
  <si>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</si>
  <si>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</si>
  <si>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</si>
  <si>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</si>
  <si>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</si>
  <si>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</si>
  <si>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</si>
  <si>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</si>
  <si>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</si>
  <si>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</si>
  <si>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</si>
  <si>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</si>
  <si>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</si>
  <si>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</si>
  <si>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</si>
  <si>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</si>
  <si>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</si>
  <si>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</si>
  <si>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</si>
  <si>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</si>
  <si>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</si>
  <si>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</si>
  <si>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</si>
  <si>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</si>
  <si>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</si>
  <si>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</si>
  <si>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</si>
  <si>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</si>
  <si>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</si>
  <si>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</si>
  <si>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</si>
  <si>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</si>
  <si>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</si>
  <si>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</si>
  <si>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</si>
  <si>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</si>
  <si>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</si>
  <si>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</si>
  <si>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</si>
  <si>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</si>
  <si>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</si>
  <si>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</si>
  <si>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</si>
  <si>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</si>
  <si>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</si>
  <si>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</si>
  <si>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</si>
  <si>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</si>
  <si>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</si>
  <si>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</si>
  <si>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</si>
  <si>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</si>
  <si>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</si>
  <si>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</si>
  <si>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</si>
  <si>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</si>
  <si>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</si>
  <si>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</si>
  <si>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</si>
  <si>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</si>
  <si>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</si>
  <si>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</si>
  <si>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</si>
  <si>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</si>
  <si>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</si>
  <si>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</si>
  <si>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</si>
  <si>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</si>
  <si>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</si>
  <si>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</si>
  <si>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</si>
  <si>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</si>
  <si>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</si>
  <si>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</si>
  <si>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</si>
  <si>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</si>
  <si>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</si>
  <si>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</si>
  <si>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</si>
  <si>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</si>
  <si>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</si>
  <si>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</si>
  <si>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</si>
  <si>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</si>
  <si>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</si>
  <si>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</si>
  <si>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</si>
  <si>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</si>
  <si>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</si>
  <si>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</si>
  <si>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</si>
  <si>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</si>
  <si>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</si>
  <si>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</si>
  <si>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</si>
  <si>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</si>
  <si>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</si>
  <si>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</si>
  <si>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</si>
  <si>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</si>
  <si>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</si>
  <si>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</si>
  <si>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</si>
  <si>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</si>
  <si>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</si>
  <si>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</si>
  <si>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</si>
  <si>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</si>
  <si>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</si>
  <si>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</si>
  <si>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</si>
  <si>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</si>
  <si>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</si>
  <si>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</si>
  <si>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</si>
  <si>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</si>
  <si>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</si>
  <si>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</si>
  <si>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</si>
  <si>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</si>
  <si>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</si>
  <si>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</si>
  <si>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</si>
  <si>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</si>
  <si>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</si>
  <si>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</si>
  <si>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</si>
  <si>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</si>
  <si>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</si>
  <si>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</si>
  <si>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</si>
  <si>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</si>
  <si>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</si>
  <si>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</si>
  <si>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</si>
  <si>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</si>
  <si>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</si>
  <si>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</si>
  <si>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</si>
  <si>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</si>
  <si>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</si>
  <si>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</si>
  <si>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</si>
  <si>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</si>
  <si>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</si>
  <si>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</si>
  <si>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</si>
  <si>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</si>
  <si>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</si>
  <si>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</si>
  <si>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</si>
  <si>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</si>
  <si>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</si>
  <si>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</si>
  <si>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</si>
  <si>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</si>
  <si>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</si>
  <si>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</si>
  <si>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</si>
  <si>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</si>
  <si>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</si>
  <si>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</si>
  <si>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</si>
  <si>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</si>
  <si>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</si>
  <si>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</si>
  <si>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</si>
  <si>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</si>
  <si>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</si>
  <si>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</si>
  <si>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</si>
  <si>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</si>
  <si>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</si>
  <si>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</si>
  <si>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</si>
  <si>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</si>
  <si>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</si>
  <si>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</si>
  <si>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</si>
  <si>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</si>
  <si>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</si>
  <si>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</si>
  <si>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</si>
  <si>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</si>
  <si>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</si>
  <si>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</si>
  <si>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</si>
  <si>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</si>
  <si>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</si>
  <si>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</si>
  <si>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</si>
  <si>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</si>
  <si>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</si>
  <si>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</si>
  <si>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</si>
  <si>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</si>
  <si>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</si>
  <si>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</si>
  <si>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</si>
  <si>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</si>
  <si>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</si>
  <si>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</si>
  <si>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</si>
  <si>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</si>
  <si>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</si>
  <si>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</si>
  <si>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</si>
  <si>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</si>
  <si>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</si>
  <si>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</si>
  <si>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</si>
  <si>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</si>
  <si>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</si>
  <si>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</si>
  <si>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</si>
  <si>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</si>
  <si>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</si>
  <si>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</si>
  <si>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</si>
  <si>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</si>
  <si>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</si>
  <si>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</si>
  <si>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</si>
  <si>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</si>
  <si>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</si>
  <si>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</si>
  <si>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</si>
  <si>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</si>
  <si>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</si>
  <si>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</si>
  <si>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</si>
  <si>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</si>
  <si>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</si>
  <si>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</si>
  <si>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</si>
  <si>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</si>
  <si>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</si>
  <si>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</si>
  <si>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</si>
  <si>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</si>
  <si>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</si>
  <si>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</si>
  <si>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</si>
  <si>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</si>
  <si>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</si>
  <si>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</si>
  <si>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</si>
  <si>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</si>
  <si>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</si>
  <si>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</si>
  <si>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</si>
  <si>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</si>
  <si>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</si>
  <si>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</si>
  <si>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</si>
  <si>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</si>
  <si>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</si>
  <si>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</si>
  <si>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</si>
  <si>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</si>
  <si>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</si>
  <si>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</si>
  <si>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</si>
  <si>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</si>
  <si>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</si>
  <si>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</si>
  <si>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</si>
  <si>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</si>
  <si>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</si>
  <si>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</si>
  <si>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</si>
  <si>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</si>
  <si>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</si>
  <si>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</si>
  <si>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</si>
  <si>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</si>
  <si>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</si>
  <si>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</si>
  <si>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</si>
  <si>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</si>
  <si>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</si>
  <si>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</si>
  <si>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</si>
  <si>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</si>
  <si>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</si>
  <si>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</si>
  <si>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</si>
  <si>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</si>
  <si>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</si>
  <si>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</si>
  <si>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</si>
  <si>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</si>
  <si>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</si>
  <si>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</si>
  <si>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</si>
  <si>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</si>
  <si>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</si>
  <si>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</si>
  <si>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</si>
  <si>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</si>
  <si>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</si>
  <si>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</si>
  <si>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</si>
  <si>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</si>
  <si>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</si>
  <si>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</si>
  <si>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</si>
  <si>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</si>
  <si>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</si>
  <si>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</si>
  <si>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</si>
  <si>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</si>
  <si>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</si>
  <si>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</si>
  <si>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</si>
  <si>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</si>
  <si>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</si>
  <si>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</si>
  <si>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</si>
  <si>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</si>
  <si>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</si>
  <si>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</si>
  <si>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</si>
  <si>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</si>
  <si>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</si>
  <si>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</si>
  <si>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</si>
  <si>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</si>
  <si>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</si>
  <si>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</si>
  <si>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</si>
  <si>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</si>
  <si>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</si>
  <si>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</si>
  <si>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</si>
  <si>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</si>
  <si>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</si>
  <si>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</si>
  <si>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</si>
  <si>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</si>
  <si>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</si>
  <si>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</si>
  <si>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</si>
  <si>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</si>
  <si>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</si>
  <si>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</si>
  <si>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</si>
  <si>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</si>
  <si>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</si>
  <si>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</si>
  <si>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</si>
  <si>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</si>
  <si>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</si>
  <si>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</si>
  <si>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</si>
  <si>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</si>
  <si>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</si>
  <si>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</si>
  <si>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</si>
  <si>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</si>
  <si>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</si>
  <si>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</si>
  <si>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</si>
  <si>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</si>
  <si>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</si>
  <si>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</si>
  <si>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</si>
  <si>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</si>
  <si>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</si>
  <si>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</si>
  <si>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</si>
  <si>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</si>
  <si>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</si>
  <si>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</si>
  <si>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</si>
  <si>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</si>
  <si>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</si>
  <si>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</si>
  <si>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</si>
  <si>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</si>
  <si>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</si>
  <si>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</si>
  <si>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</si>
  <si>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</si>
  <si>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</si>
  <si>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</si>
  <si>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</si>
  <si>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</si>
  <si>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</si>
  <si>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</si>
  <si>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</si>
  <si>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</si>
  <si>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</si>
  <si>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</si>
  <si>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</si>
  <si>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</si>
  <si>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</si>
  <si>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</si>
  <si>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</si>
  <si>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</si>
  <si>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</si>
  <si>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</si>
  <si>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</si>
  <si>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</si>
  <si>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</si>
  <si>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</si>
  <si>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</si>
  <si>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</si>
  <si>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</si>
  <si>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</si>
  <si>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</si>
  <si>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</si>
  <si>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</si>
  <si>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</si>
  <si>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</si>
  <si>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</si>
  <si>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</si>
  <si>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</si>
  <si>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</si>
  <si>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</si>
  <si>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</si>
  <si>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</si>
  <si>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</si>
  <si>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</si>
  <si>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</si>
  <si>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</si>
  <si>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</si>
  <si>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</si>
  <si>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</si>
  <si>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</si>
  <si>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</si>
  <si>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</si>
  <si>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</si>
  <si>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</si>
  <si>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</si>
  <si>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</si>
  <si>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</si>
  <si>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</si>
  <si>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</si>
  <si>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</si>
  <si>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</si>
  <si>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</si>
  <si>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</si>
  <si>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</si>
  <si>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</si>
  <si>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</si>
  <si>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</si>
  <si>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</si>
  <si>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</si>
  <si>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</si>
  <si>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</si>
  <si>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</si>
  <si>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</si>
  <si>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</si>
  <si>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</si>
  <si>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</si>
  <si>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</si>
  <si>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</si>
  <si>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</si>
  <si>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</si>
  <si>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</si>
  <si>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</si>
  <si>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</si>
  <si>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</si>
  <si>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</si>
  <si>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</si>
  <si>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</si>
  <si>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</si>
  <si>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</si>
  <si>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</si>
  <si>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</si>
  <si>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</si>
  <si>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</si>
  <si>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</si>
  <si>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</si>
  <si>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</si>
  <si>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</si>
  <si>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</si>
  <si>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</si>
  <si>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</si>
  <si>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</si>
  <si>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</si>
  <si>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</si>
  <si>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</si>
  <si>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</si>
  <si>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</si>
  <si>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</si>
  <si>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</si>
  <si>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</si>
  <si>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</si>
  <si>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</si>
  <si>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</si>
  <si>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</si>
  <si>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</si>
  <si>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</si>
  <si>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</si>
  <si>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</si>
  <si>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</si>
  <si>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</si>
  <si>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</si>
  <si>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</si>
  <si>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</si>
  <si>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</si>
  <si>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</si>
  <si>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</si>
  <si>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</si>
  <si>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</si>
  <si>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</si>
  <si>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</si>
  <si>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</si>
  <si>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</si>
  <si>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</si>
  <si>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</si>
  <si>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</si>
  <si>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</si>
  <si>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</si>
  <si>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</si>
  <si>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</si>
  <si>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</si>
  <si>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</si>
  <si>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</si>
  <si>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</si>
  <si>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</si>
  <si>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</si>
  <si>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</si>
  <si>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</si>
  <si>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</si>
  <si>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</si>
  <si>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</si>
  <si>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</si>
  <si>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</si>
  <si>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</si>
  <si>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</si>
  <si>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</si>
  <si>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</si>
  <si>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</si>
  <si>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</si>
  <si>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</si>
  <si>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</si>
  <si>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</si>
  <si>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</si>
  <si>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</si>
  <si>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</si>
  <si>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</si>
  <si>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</si>
  <si>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</si>
  <si>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</si>
  <si>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</si>
  <si>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</si>
  <si>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</si>
  <si>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</si>
  <si>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</si>
  <si>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</si>
  <si>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</si>
  <si>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</si>
  <si>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</si>
  <si>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</si>
  <si>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</si>
  <si>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</si>
  <si>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</si>
  <si>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</si>
  <si>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</si>
  <si>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</si>
  <si>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</si>
  <si>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</si>
  <si>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</si>
  <si>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</si>
  <si>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</si>
  <si>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</si>
  <si>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</si>
  <si>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</si>
  <si>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</si>
  <si>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</si>
  <si>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</si>
  <si>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</si>
  <si>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</si>
  <si>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</si>
  <si>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</si>
  <si>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</si>
  <si>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</si>
  <si>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</si>
  <si>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</si>
  <si>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</si>
  <si>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</si>
  <si>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</si>
  <si>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</si>
  <si>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</si>
  <si>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</si>
  <si>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</si>
  <si>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</si>
  <si>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</si>
  <si>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</si>
  <si>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</si>
  <si>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</si>
  <si>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</si>
  <si>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</si>
  <si>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</si>
  <si>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</si>
  <si>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</si>
  <si>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</si>
  <si>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</si>
  <si>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</si>
  <si>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</si>
  <si>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</si>
  <si>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</si>
  <si>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</si>
  <si>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</si>
  <si>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</si>
  <si>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</si>
  <si>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</si>
  <si>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</si>
  <si>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</si>
  <si>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</si>
  <si>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</si>
  <si>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</si>
  <si>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</si>
  <si>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</si>
  <si>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</si>
  <si>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</si>
  <si>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</si>
  <si>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</si>
  <si>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</si>
  <si>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</si>
  <si>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</si>
  <si>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</si>
  <si>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</si>
  <si>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</si>
  <si>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</si>
  <si>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</si>
  <si>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</si>
  <si>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</si>
  <si>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</si>
  <si>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</si>
  <si>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</si>
  <si>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</si>
  <si>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</si>
  <si>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</si>
  <si>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</si>
  <si>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</si>
  <si>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</si>
  <si>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</si>
  <si>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</si>
  <si>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</si>
  <si>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</si>
  <si>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</si>
  <si>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</si>
  <si>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</si>
  <si>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</si>
  <si>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</si>
  <si>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</si>
  <si>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</si>
  <si>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</si>
  <si>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</si>
  <si>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</si>
  <si>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</si>
  <si>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</si>
  <si>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</si>
  <si>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</si>
  <si>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</si>
  <si>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</si>
  <si>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</si>
  <si>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</si>
  <si>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</si>
  <si>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</si>
  <si>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</si>
  <si>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</si>
  <si>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</si>
  <si>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</si>
  <si>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</si>
  <si>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</si>
  <si>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</si>
  <si>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</si>
  <si>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</si>
  <si>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</si>
  <si>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</si>
  <si>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</si>
  <si>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</si>
  <si>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</si>
  <si>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</si>
  <si>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</si>
  <si>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</si>
  <si>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</si>
  <si>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</si>
  <si>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2 Gavetas Vacías + 1 Fallando</t>
  </si>
  <si>
    <t>LECTOR</t>
  </si>
  <si>
    <t>SIN ACTIVIDAD DE RETIRO</t>
  </si>
  <si>
    <t>GAVETAS PROBLEMAS</t>
  </si>
  <si>
    <t>ATM Base Naval Las Caletas</t>
  </si>
  <si>
    <t>DRBR348</t>
  </si>
  <si>
    <t>REINICIO FALLIDO</t>
  </si>
  <si>
    <t xml:space="preserve">Gonzalez Ceballos, Dionisio </t>
  </si>
  <si>
    <t>Maria Pichardo, Glaufo Rafael</t>
  </si>
  <si>
    <t>3335925901</t>
  </si>
  <si>
    <t>3335925898</t>
  </si>
  <si>
    <t>3335925914</t>
  </si>
  <si>
    <t>3335925912</t>
  </si>
  <si>
    <t>3335925910</t>
  </si>
  <si>
    <t>3335925909</t>
  </si>
  <si>
    <t>3335925908</t>
  </si>
  <si>
    <t>3335925907</t>
  </si>
  <si>
    <t>3335925949</t>
  </si>
  <si>
    <t>3335925948</t>
  </si>
  <si>
    <t>3335925947</t>
  </si>
  <si>
    <t>3335925945</t>
  </si>
  <si>
    <t>3335925944</t>
  </si>
  <si>
    <t>3335925943</t>
  </si>
  <si>
    <t>3335925942</t>
  </si>
  <si>
    <t>3335925937</t>
  </si>
  <si>
    <t>3335925931</t>
  </si>
  <si>
    <t>Aybar Villa, Guillermo Emigdio</t>
  </si>
  <si>
    <t>3335925957</t>
  </si>
  <si>
    <t>3335925956</t>
  </si>
  <si>
    <t>3335925955</t>
  </si>
  <si>
    <t>Triinet</t>
  </si>
  <si>
    <t xml:space="preserve">Perez Almonte, Franklin </t>
  </si>
  <si>
    <t>3335925983</t>
  </si>
  <si>
    <t>3335925982</t>
  </si>
  <si>
    <t>3335925980</t>
  </si>
  <si>
    <t>3335925978</t>
  </si>
  <si>
    <t>3335925976</t>
  </si>
  <si>
    <t>3335925975</t>
  </si>
  <si>
    <t>3335925972</t>
  </si>
  <si>
    <t>3335925970</t>
  </si>
  <si>
    <t>3335925966</t>
  </si>
  <si>
    <t>3335925963</t>
  </si>
  <si>
    <t>3335925961</t>
  </si>
  <si>
    <t>3335925960</t>
  </si>
  <si>
    <t>3335925959</t>
  </si>
  <si>
    <t>De Leon Morillo, Nelson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</si>
  <si>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</si>
  <si>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</si>
  <si>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</si>
  <si>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</si>
  <si>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</si>
  <si>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</si>
  <si>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</si>
  <si>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</si>
  <si>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</si>
  <si>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</si>
  <si>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</si>
  <si>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3335926010</t>
  </si>
  <si>
    <t>3335925983 </t>
  </si>
  <si>
    <t>ATM 501 UNP La Canela</t>
  </si>
  <si>
    <t>ATM 778 Oficina Esperanza Mao</t>
  </si>
  <si>
    <t>21 Junio de 2021</t>
  </si>
  <si>
    <t>3335926030</t>
  </si>
  <si>
    <t>3335926029</t>
  </si>
  <si>
    <t>3335926028</t>
  </si>
  <si>
    <t>3335926027</t>
  </si>
  <si>
    <t>3335926026</t>
  </si>
  <si>
    <t>3335926025</t>
  </si>
  <si>
    <t>3335926024</t>
  </si>
  <si>
    <t>3335926023</t>
  </si>
  <si>
    <t>3335926022</t>
  </si>
  <si>
    <t>3335926021</t>
  </si>
  <si>
    <t>3335926020</t>
  </si>
  <si>
    <t>3335926015</t>
  </si>
  <si>
    <t>3335926014</t>
  </si>
  <si>
    <t>3335926013</t>
  </si>
  <si>
    <t>3335926012</t>
  </si>
  <si>
    <t>Acevedo Dominguez, Victor Leonardo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</si>
</sst>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4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7"/>
      <tableStyleElement type="headerRow" dxfId="196"/>
      <tableStyleElement type="totalRow" dxfId="195"/>
      <tableStyleElement type="firstColumn" dxfId="194"/>
      <tableStyleElement type="lastColumn" dxfId="193"/>
      <tableStyleElement type="firstRowStripe" dxfId="192"/>
      <tableStyleElement type="firstColumnStripe" dxfId="19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42.8324421296275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0" priority="99275"/>
  </conditionalFormatting>
  <conditionalFormatting sqref="B7">
    <cfRule type="duplicateValues" dxfId="49" priority="59"/>
    <cfRule type="duplicateValues" dxfId="48" priority="60"/>
    <cfRule type="duplicateValues" dxfId="47" priority="61"/>
  </conditionalFormatting>
  <conditionalFormatting sqref="B7">
    <cfRule type="duplicateValues" dxfId="46" priority="58"/>
  </conditionalFormatting>
  <conditionalFormatting sqref="B7">
    <cfRule type="duplicateValues" dxfId="45" priority="56"/>
    <cfRule type="duplicateValues" dxfId="44" priority="57"/>
  </conditionalFormatting>
  <conditionalFormatting sqref="B7">
    <cfRule type="duplicateValues" dxfId="43" priority="53"/>
    <cfRule type="duplicateValues" dxfId="42" priority="54"/>
    <cfRule type="duplicateValues" dxfId="41" priority="55"/>
  </conditionalFormatting>
  <conditionalFormatting sqref="B7">
    <cfRule type="duplicateValues" dxfId="40" priority="52"/>
  </conditionalFormatting>
  <conditionalFormatting sqref="B7">
    <cfRule type="duplicateValues" dxfId="39" priority="50"/>
    <cfRule type="duplicateValues" dxfId="38" priority="51"/>
  </conditionalFormatting>
  <conditionalFormatting sqref="B7">
    <cfRule type="duplicateValues" dxfId="37" priority="49"/>
  </conditionalFormatting>
  <conditionalFormatting sqref="B7">
    <cfRule type="duplicateValues" dxfId="36" priority="46"/>
    <cfRule type="duplicateValues" dxfId="35" priority="47"/>
    <cfRule type="duplicateValues" dxfId="34" priority="48"/>
  </conditionalFormatting>
  <conditionalFormatting sqref="B7">
    <cfRule type="duplicateValues" dxfId="33" priority="45"/>
  </conditionalFormatting>
  <conditionalFormatting sqref="B7">
    <cfRule type="duplicateValues" dxfId="32" priority="44"/>
  </conditionalFormatting>
  <conditionalFormatting sqref="B9">
    <cfRule type="duplicateValues" dxfId="31" priority="43"/>
  </conditionalFormatting>
  <conditionalFormatting sqref="B9">
    <cfRule type="duplicateValues" dxfId="30" priority="40"/>
    <cfRule type="duplicateValues" dxfId="29" priority="41"/>
    <cfRule type="duplicateValues" dxfId="28" priority="42"/>
  </conditionalFormatting>
  <conditionalFormatting sqref="B9">
    <cfRule type="duplicateValues" dxfId="27" priority="38"/>
    <cfRule type="duplicateValues" dxfId="26" priority="39"/>
  </conditionalFormatting>
  <conditionalFormatting sqref="B9">
    <cfRule type="duplicateValues" dxfId="25" priority="35"/>
    <cfRule type="duplicateValues" dxfId="24" priority="36"/>
    <cfRule type="duplicateValues" dxfId="23" priority="37"/>
  </conditionalFormatting>
  <conditionalFormatting sqref="B9">
    <cfRule type="duplicateValues" dxfId="22" priority="34"/>
  </conditionalFormatting>
  <conditionalFormatting sqref="B9">
    <cfRule type="duplicateValues" dxfId="21" priority="33"/>
  </conditionalFormatting>
  <conditionalFormatting sqref="B9">
    <cfRule type="duplicateValues" dxfId="20" priority="32"/>
  </conditionalFormatting>
  <conditionalFormatting sqref="B9">
    <cfRule type="duplicateValues" dxfId="19" priority="29"/>
    <cfRule type="duplicateValues" dxfId="18" priority="30"/>
    <cfRule type="duplicateValues" dxfId="17" priority="31"/>
  </conditionalFormatting>
  <conditionalFormatting sqref="B9">
    <cfRule type="duplicateValues" dxfId="16" priority="27"/>
    <cfRule type="duplicateValues" dxfId="15" priority="28"/>
  </conditionalFormatting>
  <conditionalFormatting sqref="C9">
    <cfRule type="duplicateValues" dxfId="14" priority="26"/>
  </conditionalFormatting>
  <conditionalFormatting sqref="E3">
    <cfRule type="duplicateValues" dxfId="13" priority="121638"/>
  </conditionalFormatting>
  <conditionalFormatting sqref="E3">
    <cfRule type="duplicateValues" dxfId="12" priority="121639"/>
    <cfRule type="duplicateValues" dxfId="11" priority="121640"/>
  </conditionalFormatting>
  <conditionalFormatting sqref="E3">
    <cfRule type="duplicateValues" dxfId="10" priority="121641"/>
    <cfRule type="duplicateValues" dxfId="9" priority="121642"/>
    <cfRule type="duplicateValues" dxfId="8" priority="121643"/>
    <cfRule type="duplicateValues" dxfId="7" priority="121644"/>
  </conditionalFormatting>
  <conditionalFormatting sqref="B3">
    <cfRule type="duplicateValues" dxfId="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9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"/>
  <sheetViews>
    <sheetView tabSelected="1" zoomScale="85" zoomScaleNormal="85" workbookViewId="0">
      <pane ySplit="4" topLeftCell="A5" activePane="bottomLeft" state="frozen"/>
      <selection pane="bottomLeft" activeCell="G19" sqref="G19"/>
    </sheetView>
  </sheetViews>
  <sheetFormatPr baseColWidth="10" defaultColWidth="11.28515625" defaultRowHeight="15" x14ac:dyDescent="0.25"/>
  <cols>
    <col min="1" max="1" width="27.140625" style="87" bestFit="1" customWidth="1"/>
    <col min="2" max="2" width="20.140625" style="94" bestFit="1" customWidth="1"/>
    <col min="3" max="3" width="20.85546875" style="44" bestFit="1" customWidth="1"/>
    <col min="4" max="4" width="29.28515625" style="87" bestFit="1" customWidth="1"/>
    <col min="5" max="5" width="12.140625" style="82" bestFit="1" customWidth="1"/>
    <col min="6" max="6" width="11.85546875" style="45" customWidth="1"/>
    <col min="7" max="7" width="63.7109375" style="45" customWidth="1"/>
    <col min="8" max="11" width="5.7109375" style="45" customWidth="1"/>
    <col min="12" max="12" width="51.85546875" style="45" customWidth="1"/>
    <col min="13" max="13" width="20" style="87" bestFit="1" customWidth="1"/>
    <col min="14" max="14" width="17.85546875" style="87" customWidth="1"/>
    <col min="15" max="15" width="42.5703125" style="87" customWidth="1"/>
    <col min="16" max="16" width="25.8554687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2632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.75" customHeight="1" x14ac:dyDescent="0.25">
      <c r="A5" s="117" t="str">
        <f>VLOOKUP(E5,'LISTADO ATM'!$A$2:$C$898,3,0)</f>
        <v>DISTRITO NACIONAL</v>
      </c>
      <c r="B5" s="140">
        <v>3335910002</v>
      </c>
      <c r="C5" s="110">
        <v>44351.65902777778</v>
      </c>
      <c r="D5" s="110" t="s">
        <v>2180</v>
      </c>
      <c r="E5" s="136">
        <v>744</v>
      </c>
      <c r="F5" s="117" t="str">
        <f>VLOOKUP(E5,VIP!$A$2:$O13694,2,0)</f>
        <v>DRBR289</v>
      </c>
      <c r="G5" s="117" t="str">
        <f>VLOOKUP(E5,'LISTADO ATM'!$A$2:$B$897,2,0)</f>
        <v xml:space="preserve">ATM Multicentro La Sirena Venezuela </v>
      </c>
      <c r="H5" s="117" t="str">
        <f>VLOOKUP(E5,VIP!$A$2:$O18828,7,FALSE)</f>
        <v>Si</v>
      </c>
      <c r="I5" s="117" t="str">
        <f>VLOOKUP(E5,VIP!$A$2:$O10793,8,FALSE)</f>
        <v>Si</v>
      </c>
      <c r="J5" s="117" t="str">
        <f>VLOOKUP(E5,VIP!$A$2:$O10743,8,FALSE)</f>
        <v>Si</v>
      </c>
      <c r="K5" s="117" t="str">
        <f>VLOOKUP(E5,VIP!$A$2:$O14317,6,0)</f>
        <v>SI</v>
      </c>
      <c r="L5" s="110" t="s">
        <v>2245</v>
      </c>
      <c r="M5" s="109" t="s">
        <v>2446</v>
      </c>
      <c r="N5" s="109" t="s">
        <v>2558</v>
      </c>
      <c r="O5" s="117" t="s">
        <v>2455</v>
      </c>
      <c r="P5" s="109"/>
      <c r="Q5" s="109" t="s">
        <v>2245</v>
      </c>
    </row>
    <row r="6" spans="1:17" s="118" customFormat="1" ht="18.75" customHeight="1" x14ac:dyDescent="0.25">
      <c r="A6" s="117" t="str">
        <f>VLOOKUP(E6,'LISTADO ATM'!$A$2:$C$898,3,0)</f>
        <v>DISTRITO NACIONAL</v>
      </c>
      <c r="B6" s="140">
        <v>3335920397</v>
      </c>
      <c r="C6" s="110">
        <v>44362.423842592594</v>
      </c>
      <c r="D6" s="110" t="s">
        <v>2180</v>
      </c>
      <c r="E6" s="136">
        <v>961</v>
      </c>
      <c r="F6" s="117" t="str">
        <f>VLOOKUP(E6,VIP!$A$2:$O13723,2,0)</f>
        <v>DRBR03H</v>
      </c>
      <c r="G6" s="117" t="str">
        <f>VLOOKUP(E6,'LISTADO ATM'!$A$2:$B$897,2,0)</f>
        <v xml:space="preserve">ATM Listín Diario </v>
      </c>
      <c r="H6" s="117" t="str">
        <f>VLOOKUP(E6,VIP!$A$2:$O18857,7,FALSE)</f>
        <v>Si</v>
      </c>
      <c r="I6" s="117" t="str">
        <f>VLOOKUP(E6,VIP!$A$2:$O10822,8,FALSE)</f>
        <v>Si</v>
      </c>
      <c r="J6" s="117" t="str">
        <f>VLOOKUP(E6,VIP!$A$2:$O10772,8,FALSE)</f>
        <v>Si</v>
      </c>
      <c r="K6" s="117" t="str">
        <f>VLOOKUP(E6,VIP!$A$2:$O14346,6,0)</f>
        <v>NO</v>
      </c>
      <c r="L6" s="148" t="s">
        <v>2245</v>
      </c>
      <c r="M6" s="109" t="s">
        <v>2446</v>
      </c>
      <c r="N6" s="109" t="s">
        <v>2558</v>
      </c>
      <c r="O6" s="117" t="s">
        <v>2455</v>
      </c>
      <c r="P6" s="117"/>
      <c r="Q6" s="109" t="s">
        <v>2245</v>
      </c>
    </row>
    <row r="7" spans="1:17" s="118" customFormat="1" ht="18.75" customHeight="1" x14ac:dyDescent="0.25">
      <c r="A7" s="117" t="str">
        <f>VLOOKUP(E7,'LISTADO ATM'!$A$2:$C$898,3,0)</f>
        <v>DISTRITO NACIONAL</v>
      </c>
      <c r="B7" s="140">
        <v>3335920777</v>
      </c>
      <c r="C7" s="110">
        <v>44362.50141203704</v>
      </c>
      <c r="D7" s="110" t="s">
        <v>2180</v>
      </c>
      <c r="E7" s="136">
        <v>909</v>
      </c>
      <c r="F7" s="117" t="str">
        <f>VLOOKUP(E7,VIP!$A$2:$O13718,2,0)</f>
        <v>DRBR01A</v>
      </c>
      <c r="G7" s="117" t="str">
        <f>VLOOKUP(E7,'LISTADO ATM'!$A$2:$B$897,2,0)</f>
        <v xml:space="preserve">ATM UNP UASD </v>
      </c>
      <c r="H7" s="117" t="str">
        <f>VLOOKUP(E7,VIP!$A$2:$O18852,7,FALSE)</f>
        <v>Si</v>
      </c>
      <c r="I7" s="117" t="str">
        <f>VLOOKUP(E7,VIP!$A$2:$O10817,8,FALSE)</f>
        <v>Si</v>
      </c>
      <c r="J7" s="117" t="str">
        <f>VLOOKUP(E7,VIP!$A$2:$O10767,8,FALSE)</f>
        <v>Si</v>
      </c>
      <c r="K7" s="117" t="str">
        <f>VLOOKUP(E7,VIP!$A$2:$O14341,6,0)</f>
        <v>SI</v>
      </c>
      <c r="L7" s="148" t="s">
        <v>2245</v>
      </c>
      <c r="M7" s="109" t="s">
        <v>2446</v>
      </c>
      <c r="N7" s="109" t="s">
        <v>2558</v>
      </c>
      <c r="O7" s="117" t="s">
        <v>2455</v>
      </c>
      <c r="P7" s="117"/>
      <c r="Q7" s="109" t="s">
        <v>2245</v>
      </c>
    </row>
    <row r="8" spans="1:17" s="118" customFormat="1" ht="18.75" customHeight="1" x14ac:dyDescent="0.25">
      <c r="A8" s="117" t="str">
        <f>VLOOKUP(E8,'LISTADO ATM'!$A$2:$C$898,3,0)</f>
        <v>DISTRITO NACIONAL</v>
      </c>
      <c r="B8" s="140">
        <v>3335922570</v>
      </c>
      <c r="C8" s="110">
        <v>44363.597233796296</v>
      </c>
      <c r="D8" s="110" t="s">
        <v>2180</v>
      </c>
      <c r="E8" s="136">
        <v>686</v>
      </c>
      <c r="F8" s="117" t="str">
        <f>VLOOKUP(E8,VIP!$A$2:$O13825,2,0)</f>
        <v>DRBR686</v>
      </c>
      <c r="G8" s="117" t="str">
        <f>VLOOKUP(E8,'LISTADO ATM'!$A$2:$B$897,2,0)</f>
        <v>ATM Autoservicio Oficina Máximo Gómez</v>
      </c>
      <c r="H8" s="117" t="str">
        <f>VLOOKUP(E8,VIP!$A$2:$O18821,7,FALSE)</f>
        <v>Si</v>
      </c>
      <c r="I8" s="117" t="str">
        <f>VLOOKUP(E8,VIP!$A$2:$O10786,8,FALSE)</f>
        <v>Si</v>
      </c>
      <c r="J8" s="117" t="str">
        <f>VLOOKUP(E8,VIP!$A$2:$O10736,8,FALSE)</f>
        <v>Si</v>
      </c>
      <c r="K8" s="117" t="str">
        <f>VLOOKUP(E8,VIP!$A$2:$O14310,6,0)</f>
        <v>NO</v>
      </c>
      <c r="L8" s="148" t="s">
        <v>2219</v>
      </c>
      <c r="M8" s="109" t="s">
        <v>2446</v>
      </c>
      <c r="N8" s="109" t="s">
        <v>2558</v>
      </c>
      <c r="O8" s="117" t="s">
        <v>2455</v>
      </c>
      <c r="P8" s="117"/>
      <c r="Q8" s="109" t="s">
        <v>2219</v>
      </c>
    </row>
    <row r="9" spans="1:17" s="118" customFormat="1" ht="18.75" customHeight="1" x14ac:dyDescent="0.25">
      <c r="A9" s="117" t="str">
        <f>VLOOKUP(E9,'LISTADO ATM'!$A$2:$C$898,3,0)</f>
        <v>DISTRITO NACIONAL</v>
      </c>
      <c r="B9" s="140">
        <v>3335922576</v>
      </c>
      <c r="C9" s="110">
        <v>44363.600219907406</v>
      </c>
      <c r="D9" s="110" t="s">
        <v>2180</v>
      </c>
      <c r="E9" s="136">
        <v>139</v>
      </c>
      <c r="F9" s="117" t="str">
        <f>VLOOKUP(E9,VIP!$A$2:$O13824,2,0)</f>
        <v>DRBR139</v>
      </c>
      <c r="G9" s="117" t="str">
        <f>VLOOKUP(E9,'LISTADO ATM'!$A$2:$B$897,2,0)</f>
        <v xml:space="preserve">ATM Oficina Plaza Lama Zona Oriental I </v>
      </c>
      <c r="H9" s="117" t="str">
        <f>VLOOKUP(E9,VIP!$A$2:$O18756,7,FALSE)</f>
        <v>Si</v>
      </c>
      <c r="I9" s="117" t="str">
        <f>VLOOKUP(E9,VIP!$A$2:$O10721,8,FALSE)</f>
        <v>Si</v>
      </c>
      <c r="J9" s="117" t="str">
        <f>VLOOKUP(E9,VIP!$A$2:$O10671,8,FALSE)</f>
        <v>Si</v>
      </c>
      <c r="K9" s="117" t="str">
        <f>VLOOKUP(E9,VIP!$A$2:$O14245,6,0)</f>
        <v>NO</v>
      </c>
      <c r="L9" s="148" t="s">
        <v>2219</v>
      </c>
      <c r="M9" s="109" t="s">
        <v>2446</v>
      </c>
      <c r="N9" s="109" t="s">
        <v>2558</v>
      </c>
      <c r="O9" s="117" t="s">
        <v>2455</v>
      </c>
      <c r="P9" s="117"/>
      <c r="Q9" s="109" t="s">
        <v>2219</v>
      </c>
    </row>
    <row r="10" spans="1:17" s="118" customFormat="1" ht="18.75" customHeight="1" x14ac:dyDescent="0.25">
      <c r="A10" s="117" t="str">
        <f>VLOOKUP(E10,'LISTADO ATM'!$A$2:$C$898,3,0)</f>
        <v>DISTRITO NACIONAL</v>
      </c>
      <c r="B10" s="140">
        <v>3335923938</v>
      </c>
      <c r="C10" s="110">
        <v>44364.625694444447</v>
      </c>
      <c r="D10" s="110" t="s">
        <v>2449</v>
      </c>
      <c r="E10" s="136">
        <v>394</v>
      </c>
      <c r="F10" s="117" t="str">
        <f>VLOOKUP(E10,VIP!$A$2:$O13836,2,0)</f>
        <v>DRBR394</v>
      </c>
      <c r="G10" s="117" t="str">
        <f>VLOOKUP(E10,'LISTADO ATM'!$A$2:$B$897,2,0)</f>
        <v xml:space="preserve">ATM Multicentro La Sirena Luperón </v>
      </c>
      <c r="H10" s="117" t="str">
        <f>VLOOKUP(E10,VIP!$A$2:$O18789,7,FALSE)</f>
        <v>Si</v>
      </c>
      <c r="I10" s="117" t="str">
        <f>VLOOKUP(E10,VIP!$A$2:$O10754,8,FALSE)</f>
        <v>Si</v>
      </c>
      <c r="J10" s="117" t="str">
        <f>VLOOKUP(E10,VIP!$A$2:$O10704,8,FALSE)</f>
        <v>Si</v>
      </c>
      <c r="K10" s="117" t="str">
        <f>VLOOKUP(E10,VIP!$A$2:$O14278,6,0)</f>
        <v>NO</v>
      </c>
      <c r="L10" s="148" t="s">
        <v>2418</v>
      </c>
      <c r="M10" s="109" t="s">
        <v>2446</v>
      </c>
      <c r="N10" s="109" t="s">
        <v>2453</v>
      </c>
      <c r="O10" s="117" t="s">
        <v>2454</v>
      </c>
      <c r="P10" s="117"/>
      <c r="Q10" s="109" t="s">
        <v>2418</v>
      </c>
    </row>
    <row r="11" spans="1:17" s="118" customFormat="1" ht="18.75" customHeight="1" x14ac:dyDescent="0.25">
      <c r="A11" s="117" t="str">
        <f>VLOOKUP(E11,'LISTADO ATM'!$A$2:$C$898,3,0)</f>
        <v>SUR</v>
      </c>
      <c r="B11" s="140">
        <v>3335924000</v>
      </c>
      <c r="C11" s="110">
        <v>44364.643206018518</v>
      </c>
      <c r="D11" s="110" t="s">
        <v>2180</v>
      </c>
      <c r="E11" s="136">
        <v>6</v>
      </c>
      <c r="F11" s="117" t="str">
        <f>VLOOKUP(E11,VIP!$A$2:$O13841,2,0)</f>
        <v>DRBR006</v>
      </c>
      <c r="G11" s="117" t="str">
        <f>VLOOKUP(E11,'LISTADO ATM'!$A$2:$B$897,2,0)</f>
        <v xml:space="preserve">ATM Plaza WAO San Juan </v>
      </c>
      <c r="H11" s="117" t="str">
        <f>VLOOKUP(E11,VIP!$A$2:$O18745,7,FALSE)</f>
        <v>N/A</v>
      </c>
      <c r="I11" s="117" t="str">
        <f>VLOOKUP(E11,VIP!$A$2:$O10710,8,FALSE)</f>
        <v>N/A</v>
      </c>
      <c r="J11" s="117" t="str">
        <f>VLOOKUP(E11,VIP!$A$2:$O10660,8,FALSE)</f>
        <v>N/A</v>
      </c>
      <c r="K11" s="117" t="str">
        <f>VLOOKUP(E11,VIP!$A$2:$O14234,6,0)</f>
        <v/>
      </c>
      <c r="L11" s="148" t="s">
        <v>2219</v>
      </c>
      <c r="M11" s="109" t="s">
        <v>2446</v>
      </c>
      <c r="N11" s="109" t="s">
        <v>2558</v>
      </c>
      <c r="O11" s="117" t="s">
        <v>2455</v>
      </c>
      <c r="P11" s="117"/>
      <c r="Q11" s="109" t="s">
        <v>2219</v>
      </c>
    </row>
    <row r="12" spans="1:17" s="118" customFormat="1" ht="18.75" customHeight="1" x14ac:dyDescent="0.25">
      <c r="A12" s="117" t="str">
        <f>VLOOKUP(E12,'LISTADO ATM'!$A$2:$C$898,3,0)</f>
        <v>SUR</v>
      </c>
      <c r="B12" s="140">
        <v>3335924216</v>
      </c>
      <c r="C12" s="110">
        <v>44364.713842592595</v>
      </c>
      <c r="D12" s="110" t="s">
        <v>2180</v>
      </c>
      <c r="E12" s="136">
        <v>5</v>
      </c>
      <c r="F12" s="117" t="str">
        <f>VLOOKUP(E12,VIP!$A$2:$O13841,2,0)</f>
        <v>DRBR005</v>
      </c>
      <c r="G12" s="117" t="str">
        <f>VLOOKUP(E12,'LISTADO ATM'!$A$2:$B$897,2,0)</f>
        <v>ATM Oficina Autoservicio Villa Ofelia (San Juan)</v>
      </c>
      <c r="H12" s="117" t="str">
        <f>VLOOKUP(E12,VIP!$A$2:$O18744,7,FALSE)</f>
        <v>Si</v>
      </c>
      <c r="I12" s="117" t="str">
        <f>VLOOKUP(E12,VIP!$A$2:$O10709,8,FALSE)</f>
        <v>Si</v>
      </c>
      <c r="J12" s="117" t="str">
        <f>VLOOKUP(E12,VIP!$A$2:$O10659,8,FALSE)</f>
        <v>Si</v>
      </c>
      <c r="K12" s="117" t="str">
        <f>VLOOKUP(E12,VIP!$A$2:$O14233,6,0)</f>
        <v>NO</v>
      </c>
      <c r="L12" s="148" t="s">
        <v>2219</v>
      </c>
      <c r="M12" s="109" t="s">
        <v>2446</v>
      </c>
      <c r="N12" s="109" t="s">
        <v>2453</v>
      </c>
      <c r="O12" s="117" t="s">
        <v>2455</v>
      </c>
      <c r="P12" s="117"/>
      <c r="Q12" s="109" t="s">
        <v>2219</v>
      </c>
    </row>
    <row r="13" spans="1:17" s="118" customFormat="1" ht="18.75" customHeight="1" x14ac:dyDescent="0.25">
      <c r="A13" s="117" t="str">
        <f>VLOOKUP(E13,'LISTADO ATM'!$A$2:$C$898,3,0)</f>
        <v>DISTRITO NACIONAL</v>
      </c>
      <c r="B13" s="140">
        <v>3335924309</v>
      </c>
      <c r="C13" s="110">
        <v>44364.817673611113</v>
      </c>
      <c r="D13" s="110" t="s">
        <v>2180</v>
      </c>
      <c r="E13" s="136">
        <v>722</v>
      </c>
      <c r="F13" s="117" t="str">
        <f>VLOOKUP(E13,VIP!$A$2:$O13826,2,0)</f>
        <v>DRBR393</v>
      </c>
      <c r="G13" s="117" t="str">
        <f>VLOOKUP(E13,'LISTADO ATM'!$A$2:$B$897,2,0)</f>
        <v xml:space="preserve">ATM Oficina Charles de Gaulle III </v>
      </c>
      <c r="H13" s="117" t="str">
        <f>VLOOKUP(E13,VIP!$A$2:$O18827,7,FALSE)</f>
        <v>Si</v>
      </c>
      <c r="I13" s="117" t="str">
        <f>VLOOKUP(E13,VIP!$A$2:$O10792,8,FALSE)</f>
        <v>Si</v>
      </c>
      <c r="J13" s="117" t="str">
        <f>VLOOKUP(E13,VIP!$A$2:$O10742,8,FALSE)</f>
        <v>Si</v>
      </c>
      <c r="K13" s="117" t="str">
        <f>VLOOKUP(E13,VIP!$A$2:$O14316,6,0)</f>
        <v>SI</v>
      </c>
      <c r="L13" s="148" t="s">
        <v>2219</v>
      </c>
      <c r="M13" s="109" t="s">
        <v>2446</v>
      </c>
      <c r="N13" s="109" t="s">
        <v>2453</v>
      </c>
      <c r="O13" s="117" t="s">
        <v>2455</v>
      </c>
      <c r="P13" s="117"/>
      <c r="Q13" s="109" t="s">
        <v>2219</v>
      </c>
    </row>
    <row r="14" spans="1:17" s="118" customFormat="1" ht="18.75" customHeight="1" x14ac:dyDescent="0.25">
      <c r="A14" s="117" t="str">
        <f>VLOOKUP(E14,'LISTADO ATM'!$A$2:$C$898,3,0)</f>
        <v>SUR</v>
      </c>
      <c r="B14" s="140">
        <v>3335924678</v>
      </c>
      <c r="C14" s="110">
        <v>44365.428900462961</v>
      </c>
      <c r="D14" s="110" t="s">
        <v>2449</v>
      </c>
      <c r="E14" s="136">
        <v>249</v>
      </c>
      <c r="F14" s="117" t="str">
        <f>VLOOKUP(E14,VIP!$A$2:$O13845,2,0)</f>
        <v>DRBR249</v>
      </c>
      <c r="G14" s="117" t="str">
        <f>VLOOKUP(E14,'LISTADO ATM'!$A$2:$B$897,2,0)</f>
        <v xml:space="preserve">ATM Banco Agrícola Neiba </v>
      </c>
      <c r="H14" s="117" t="str">
        <f>VLOOKUP(E14,VIP!$A$2:$O18768,7,FALSE)</f>
        <v>Si</v>
      </c>
      <c r="I14" s="117" t="str">
        <f>VLOOKUP(E14,VIP!$A$2:$O10733,8,FALSE)</f>
        <v>Si</v>
      </c>
      <c r="J14" s="117" t="str">
        <f>VLOOKUP(E14,VIP!$A$2:$O10683,8,FALSE)</f>
        <v>Si</v>
      </c>
      <c r="K14" s="117" t="str">
        <f>VLOOKUP(E14,VIP!$A$2:$O14257,6,0)</f>
        <v>NO</v>
      </c>
      <c r="L14" s="148" t="s">
        <v>2418</v>
      </c>
      <c r="M14" s="109" t="s">
        <v>2446</v>
      </c>
      <c r="N14" s="109" t="s">
        <v>2453</v>
      </c>
      <c r="O14" s="117" t="s">
        <v>2454</v>
      </c>
      <c r="P14" s="117"/>
      <c r="Q14" s="109" t="s">
        <v>2418</v>
      </c>
    </row>
    <row r="15" spans="1:17" s="118" customFormat="1" ht="18.75" customHeight="1" x14ac:dyDescent="0.25">
      <c r="A15" s="117" t="str">
        <f>VLOOKUP(E15,'LISTADO ATM'!$A$2:$C$898,3,0)</f>
        <v>DISTRITO NACIONAL</v>
      </c>
      <c r="B15" s="140">
        <v>3335925042</v>
      </c>
      <c r="C15" s="110">
        <v>44365.562743055554</v>
      </c>
      <c r="D15" s="110" t="s">
        <v>2181</v>
      </c>
      <c r="E15" s="136">
        <v>348</v>
      </c>
      <c r="F15" s="117" t="str">
        <f>VLOOKUP(E15,VIP!$A$2:$O13861,2,0)</f>
        <v>DRBR348</v>
      </c>
      <c r="G15" s="117" t="str">
        <f>VLOOKUP(E15,'LISTADO ATM'!$A$2:$B$897,2,0)</f>
        <v>ATM VILLA FLORES</v>
      </c>
      <c r="H15" s="117" t="str">
        <f>VLOOKUP(E15,VIP!$A$2:$O18781,7,FALSE)</f>
        <v>N/A</v>
      </c>
      <c r="I15" s="117" t="str">
        <f>VLOOKUP(E15,VIP!$A$2:$O10746,8,FALSE)</f>
        <v>N/A</v>
      </c>
      <c r="J15" s="117" t="str">
        <f>VLOOKUP(E15,VIP!$A$2:$O10696,8,FALSE)</f>
        <v>N/A</v>
      </c>
      <c r="K15" s="117" t="str">
        <f>VLOOKUP(E15,VIP!$A$2:$O14270,6,0)</f>
        <v>N/A</v>
      </c>
      <c r="L15" s="148" t="s">
        <v>2219</v>
      </c>
      <c r="M15" s="109" t="s">
        <v>2446</v>
      </c>
      <c r="N15" s="109" t="s">
        <v>2453</v>
      </c>
      <c r="O15" s="117" t="s">
        <v>2567</v>
      </c>
      <c r="P15" s="117"/>
      <c r="Q15" s="109" t="s">
        <v>2219</v>
      </c>
    </row>
    <row r="16" spans="1:17" s="118" customFormat="1" ht="18.75" customHeight="1" x14ac:dyDescent="0.25">
      <c r="A16" s="117" t="str">
        <f>VLOOKUP(E16,'LISTADO ATM'!$A$2:$C$898,3,0)</f>
        <v>DISTRITO NACIONAL</v>
      </c>
      <c r="B16" s="140">
        <v>3335925368</v>
      </c>
      <c r="C16" s="110">
        <v>44365.681527777779</v>
      </c>
      <c r="D16" s="110" t="s">
        <v>2470</v>
      </c>
      <c r="E16" s="136">
        <v>745</v>
      </c>
      <c r="F16" s="117" t="str">
        <f>VLOOKUP(E16,VIP!$A$2:$O13902,2,0)</f>
        <v>DRBR027</v>
      </c>
      <c r="G16" s="117" t="str">
        <f>VLOOKUP(E16,'LISTADO ATM'!$A$2:$B$897,2,0)</f>
        <v xml:space="preserve">ATM Oficina Ave. Duarte </v>
      </c>
      <c r="H16" s="117" t="str">
        <f>VLOOKUP(E16,VIP!$A$2:$O18829,7,FALSE)</f>
        <v>No</v>
      </c>
      <c r="I16" s="117" t="str">
        <f>VLOOKUP(E16,VIP!$A$2:$O10794,8,FALSE)</f>
        <v>No</v>
      </c>
      <c r="J16" s="117" t="str">
        <f>VLOOKUP(E16,VIP!$A$2:$O10744,8,FALSE)</f>
        <v>No</v>
      </c>
      <c r="K16" s="117" t="str">
        <f>VLOOKUP(E16,VIP!$A$2:$O14318,6,0)</f>
        <v>NO</v>
      </c>
      <c r="L16" s="148" t="s">
        <v>2442</v>
      </c>
      <c r="M16" s="109" t="s">
        <v>2446</v>
      </c>
      <c r="N16" s="109" t="s">
        <v>2453</v>
      </c>
      <c r="O16" s="117" t="s">
        <v>2471</v>
      </c>
      <c r="P16" s="117"/>
      <c r="Q16" s="109" t="s">
        <v>2442</v>
      </c>
    </row>
    <row r="17" spans="1:17" s="118" customFormat="1" ht="18.75" customHeight="1" x14ac:dyDescent="0.25">
      <c r="A17" s="117" t="str">
        <f>VLOOKUP(E17,'LISTADO ATM'!$A$2:$C$898,3,0)</f>
        <v>ESTE</v>
      </c>
      <c r="B17" s="140">
        <v>3335925372</v>
      </c>
      <c r="C17" s="110">
        <v>44365.684432870374</v>
      </c>
      <c r="D17" s="110" t="s">
        <v>2470</v>
      </c>
      <c r="E17" s="136">
        <v>117</v>
      </c>
      <c r="F17" s="117" t="str">
        <f>VLOOKUP(E17,VIP!$A$2:$O13900,2,0)</f>
        <v>DRBR117</v>
      </c>
      <c r="G17" s="117" t="str">
        <f>VLOOKUP(E17,'LISTADO ATM'!$A$2:$B$897,2,0)</f>
        <v xml:space="preserve">ATM Oficina El Seybo </v>
      </c>
      <c r="H17" s="117" t="str">
        <f>VLOOKUP(E17,VIP!$A$2:$O18754,7,FALSE)</f>
        <v>Si</v>
      </c>
      <c r="I17" s="117" t="str">
        <f>VLOOKUP(E17,VIP!$A$2:$O10719,8,FALSE)</f>
        <v>Si</v>
      </c>
      <c r="J17" s="117" t="str">
        <f>VLOOKUP(E17,VIP!$A$2:$O10669,8,FALSE)</f>
        <v>Si</v>
      </c>
      <c r="K17" s="117" t="str">
        <f>VLOOKUP(E17,VIP!$A$2:$O14243,6,0)</f>
        <v>SI</v>
      </c>
      <c r="L17" s="148" t="s">
        <v>2568</v>
      </c>
      <c r="M17" s="109" t="s">
        <v>2446</v>
      </c>
      <c r="N17" s="109" t="s">
        <v>2453</v>
      </c>
      <c r="O17" s="117" t="s">
        <v>2471</v>
      </c>
      <c r="P17" s="117"/>
      <c r="Q17" s="109" t="s">
        <v>2568</v>
      </c>
    </row>
    <row r="18" spans="1:17" s="118" customFormat="1" ht="18.75" customHeight="1" x14ac:dyDescent="0.25">
      <c r="A18" s="117" t="str">
        <f>VLOOKUP(E18,'LISTADO ATM'!$A$2:$C$898,3,0)</f>
        <v>SUR</v>
      </c>
      <c r="B18" s="140">
        <v>3335925374</v>
      </c>
      <c r="C18" s="110">
        <v>44365.686666666668</v>
      </c>
      <c r="D18" s="110" t="s">
        <v>2470</v>
      </c>
      <c r="E18" s="136">
        <v>880</v>
      </c>
      <c r="F18" s="117" t="str">
        <f>VLOOKUP(E18,VIP!$A$2:$O13716,2,0)</f>
        <v>DRBR880</v>
      </c>
      <c r="G18" s="117" t="str">
        <f>VLOOKUP(E18,'LISTADO ATM'!$A$2:$B$897,2,0)</f>
        <v xml:space="preserve">ATM Autoservicio Barahona II </v>
      </c>
      <c r="H18" s="117" t="str">
        <f>VLOOKUP(E18,VIP!$A$2:$O18850,7,FALSE)</f>
        <v>Si</v>
      </c>
      <c r="I18" s="117" t="str">
        <f>VLOOKUP(E18,VIP!$A$2:$O10815,8,FALSE)</f>
        <v>Si</v>
      </c>
      <c r="J18" s="117" t="str">
        <f>VLOOKUP(E18,VIP!$A$2:$O10765,8,FALSE)</f>
        <v>Si</v>
      </c>
      <c r="K18" s="117" t="str">
        <f>VLOOKUP(E18,VIP!$A$2:$O14339,6,0)</f>
        <v>SI</v>
      </c>
      <c r="L18" s="148" t="s">
        <v>2568</v>
      </c>
      <c r="M18" s="109" t="s">
        <v>2446</v>
      </c>
      <c r="N18" s="109" t="s">
        <v>2453</v>
      </c>
      <c r="O18" s="117" t="s">
        <v>2471</v>
      </c>
      <c r="P18" s="117"/>
      <c r="Q18" s="109" t="s">
        <v>2568</v>
      </c>
    </row>
    <row r="19" spans="1:17" s="118" customFormat="1" ht="18.75" customHeight="1" x14ac:dyDescent="0.25">
      <c r="A19" s="117" t="str">
        <f>VLOOKUP(E19,'LISTADO ATM'!$A$2:$C$898,3,0)</f>
        <v>DISTRITO NACIONAL</v>
      </c>
      <c r="B19" s="140">
        <v>3335925383</v>
      </c>
      <c r="C19" s="110">
        <v>44365.689027777778</v>
      </c>
      <c r="D19" s="110" t="s">
        <v>2470</v>
      </c>
      <c r="E19" s="136">
        <v>946</v>
      </c>
      <c r="F19" s="117" t="str">
        <f>VLOOKUP(E19,VIP!$A$2:$O13721,2,0)</f>
        <v>DRBR24R</v>
      </c>
      <c r="G19" s="117" t="str">
        <f>VLOOKUP(E19,'LISTADO ATM'!$A$2:$B$897,2,0)</f>
        <v xml:space="preserve">ATM Oficina Núñez de Cáceres I </v>
      </c>
      <c r="H19" s="117" t="str">
        <f>VLOOKUP(E19,VIP!$A$2:$O18855,7,FALSE)</f>
        <v>Si</v>
      </c>
      <c r="I19" s="117" t="str">
        <f>VLOOKUP(E19,VIP!$A$2:$O10820,8,FALSE)</f>
        <v>Si</v>
      </c>
      <c r="J19" s="117" t="str">
        <f>VLOOKUP(E19,VIP!$A$2:$O10770,8,FALSE)</f>
        <v>Si</v>
      </c>
      <c r="K19" s="117" t="str">
        <f>VLOOKUP(E19,VIP!$A$2:$O14344,6,0)</f>
        <v>NO</v>
      </c>
      <c r="L19" s="148" t="s">
        <v>2418</v>
      </c>
      <c r="M19" s="109" t="s">
        <v>2446</v>
      </c>
      <c r="N19" s="109" t="s">
        <v>2453</v>
      </c>
      <c r="O19" s="117" t="s">
        <v>2471</v>
      </c>
      <c r="P19" s="117"/>
      <c r="Q19" s="109" t="s">
        <v>2418</v>
      </c>
    </row>
    <row r="20" spans="1:17" s="118" customFormat="1" ht="18.75" customHeight="1" x14ac:dyDescent="0.25">
      <c r="A20" s="117" t="str">
        <f>VLOOKUP(E20,'LISTADO ATM'!$A$2:$C$898,3,0)</f>
        <v>NORTE</v>
      </c>
      <c r="B20" s="140">
        <v>3335925489</v>
      </c>
      <c r="C20" s="110">
        <v>44365.849791666667</v>
      </c>
      <c r="D20" s="110" t="s">
        <v>2569</v>
      </c>
      <c r="E20" s="136">
        <v>291</v>
      </c>
      <c r="F20" s="117" t="str">
        <f>VLOOKUP(E20,VIP!$A$2:$O13884,2,0)</f>
        <v>DRBR291</v>
      </c>
      <c r="G20" s="117" t="str">
        <f>VLOOKUP(E20,'LISTADO ATM'!$A$2:$B$897,2,0)</f>
        <v xml:space="preserve">ATM S/M Jumbo Las Colinas </v>
      </c>
      <c r="H20" s="117" t="str">
        <f>VLOOKUP(E20,VIP!$A$2:$O18773,7,FALSE)</f>
        <v>Si</v>
      </c>
      <c r="I20" s="117" t="str">
        <f>VLOOKUP(E20,VIP!$A$2:$O10738,8,FALSE)</f>
        <v>Si</v>
      </c>
      <c r="J20" s="117" t="str">
        <f>VLOOKUP(E20,VIP!$A$2:$O10688,8,FALSE)</f>
        <v>Si</v>
      </c>
      <c r="K20" s="117" t="str">
        <f>VLOOKUP(E20,VIP!$A$2:$O14262,6,0)</f>
        <v>NO</v>
      </c>
      <c r="L20" s="148" t="s">
        <v>2568</v>
      </c>
      <c r="M20" s="109" t="s">
        <v>2446</v>
      </c>
      <c r="N20" s="109" t="s">
        <v>2453</v>
      </c>
      <c r="O20" s="117" t="s">
        <v>2570</v>
      </c>
      <c r="P20" s="117"/>
      <c r="Q20" s="109" t="s">
        <v>2568</v>
      </c>
    </row>
    <row r="21" spans="1:17" s="118" customFormat="1" ht="18.75" customHeight="1" x14ac:dyDescent="0.25">
      <c r="A21" s="117" t="str">
        <f>VLOOKUP(E21,'LISTADO ATM'!$A$2:$C$898,3,0)</f>
        <v>ESTE</v>
      </c>
      <c r="B21" s="140">
        <v>3335925490</v>
      </c>
      <c r="C21" s="110">
        <v>44365.851064814815</v>
      </c>
      <c r="D21" s="110" t="s">
        <v>2470</v>
      </c>
      <c r="E21" s="136">
        <v>158</v>
      </c>
      <c r="F21" s="117" t="str">
        <f>VLOOKUP(E21,VIP!$A$2:$O13883,2,0)</f>
        <v>DRBR158</v>
      </c>
      <c r="G21" s="117" t="str">
        <f>VLOOKUP(E21,'LISTADO ATM'!$A$2:$B$897,2,0)</f>
        <v xml:space="preserve">ATM Oficina Romana Norte </v>
      </c>
      <c r="H21" s="117" t="str">
        <f>VLOOKUP(E21,VIP!$A$2:$O18760,7,FALSE)</f>
        <v>Si</v>
      </c>
      <c r="I21" s="117" t="str">
        <f>VLOOKUP(E21,VIP!$A$2:$O10725,8,FALSE)</f>
        <v>Si</v>
      </c>
      <c r="J21" s="117" t="str">
        <f>VLOOKUP(E21,VIP!$A$2:$O10675,8,FALSE)</f>
        <v>Si</v>
      </c>
      <c r="K21" s="117" t="str">
        <f>VLOOKUP(E21,VIP!$A$2:$O14249,6,0)</f>
        <v>SI</v>
      </c>
      <c r="L21" s="148" t="s">
        <v>2568</v>
      </c>
      <c r="M21" s="109" t="s">
        <v>2446</v>
      </c>
      <c r="N21" s="109" t="s">
        <v>2453</v>
      </c>
      <c r="O21" s="117" t="s">
        <v>2471</v>
      </c>
      <c r="P21" s="117"/>
      <c r="Q21" s="109" t="s">
        <v>2568</v>
      </c>
    </row>
    <row r="22" spans="1:17" s="118" customFormat="1" ht="18.75" customHeight="1" x14ac:dyDescent="0.25">
      <c r="A22" s="117" t="str">
        <f>VLOOKUP(E22,'LISTADO ATM'!$A$2:$C$898,3,0)</f>
        <v>ESTE</v>
      </c>
      <c r="B22" s="140">
        <v>3335925509</v>
      </c>
      <c r="C22" s="110">
        <v>44366.321215277778</v>
      </c>
      <c r="D22" s="110" t="s">
        <v>2449</v>
      </c>
      <c r="E22" s="136">
        <v>289</v>
      </c>
      <c r="F22" s="117" t="str">
        <f>VLOOKUP(E22,VIP!$A$2:$O13885,2,0)</f>
        <v>DRBR910</v>
      </c>
      <c r="G22" s="117" t="str">
        <f>VLOOKUP(E22,'LISTADO ATM'!$A$2:$B$897,2,0)</f>
        <v>ATM Oficina Bávaro II</v>
      </c>
      <c r="H22" s="117" t="str">
        <f>VLOOKUP(E22,VIP!$A$2:$O18772,7,FALSE)</f>
        <v>Si</v>
      </c>
      <c r="I22" s="117" t="str">
        <f>VLOOKUP(E22,VIP!$A$2:$O10737,8,FALSE)</f>
        <v>Si</v>
      </c>
      <c r="J22" s="117" t="str">
        <f>VLOOKUP(E22,VIP!$A$2:$O10687,8,FALSE)</f>
        <v>Si</v>
      </c>
      <c r="K22" s="117" t="str">
        <f>VLOOKUP(E22,VIP!$A$2:$O14261,6,0)</f>
        <v>NO</v>
      </c>
      <c r="L22" s="148" t="s">
        <v>2442</v>
      </c>
      <c r="M22" s="109" t="s">
        <v>2446</v>
      </c>
      <c r="N22" s="109" t="s">
        <v>2453</v>
      </c>
      <c r="O22" s="117" t="s">
        <v>2454</v>
      </c>
      <c r="P22" s="117"/>
      <c r="Q22" s="116" t="s">
        <v>2442</v>
      </c>
    </row>
    <row r="23" spans="1:17" s="118" customFormat="1" ht="18.75" customHeight="1" x14ac:dyDescent="0.25">
      <c r="A23" s="117" t="str">
        <f>VLOOKUP(E23,'LISTADO ATM'!$A$2:$C$898,3,0)</f>
        <v>DISTRITO NACIONAL</v>
      </c>
      <c r="B23" s="140">
        <v>3335925513</v>
      </c>
      <c r="C23" s="110">
        <v>44366.34983796296</v>
      </c>
      <c r="D23" s="110" t="s">
        <v>2180</v>
      </c>
      <c r="E23" s="136">
        <v>810</v>
      </c>
      <c r="F23" s="117" t="str">
        <f>VLOOKUP(E23,VIP!$A$2:$O13882,2,0)</f>
        <v>DRBR810</v>
      </c>
      <c r="G23" s="117" t="str">
        <f>VLOOKUP(E23,'LISTADO ATM'!$A$2:$B$897,2,0)</f>
        <v xml:space="preserve">ATM UNP Multicentro La Sirena José Contreras </v>
      </c>
      <c r="H23" s="117" t="str">
        <f>VLOOKUP(E23,VIP!$A$2:$O18837,7,FALSE)</f>
        <v>Si</v>
      </c>
      <c r="I23" s="117" t="str">
        <f>VLOOKUP(E23,VIP!$A$2:$O10802,8,FALSE)</f>
        <v>Si</v>
      </c>
      <c r="J23" s="117" t="str">
        <f>VLOOKUP(E23,VIP!$A$2:$O10752,8,FALSE)</f>
        <v>Si</v>
      </c>
      <c r="K23" s="117" t="str">
        <f>VLOOKUP(E23,VIP!$A$2:$O14326,6,0)</f>
        <v>NO</v>
      </c>
      <c r="L23" s="148" t="s">
        <v>2219</v>
      </c>
      <c r="M23" s="109" t="s">
        <v>2446</v>
      </c>
      <c r="N23" s="109" t="s">
        <v>2453</v>
      </c>
      <c r="O23" s="117" t="s">
        <v>2455</v>
      </c>
      <c r="P23" s="117"/>
      <c r="Q23" s="116" t="s">
        <v>2219</v>
      </c>
    </row>
    <row r="24" spans="1:17" s="118" customFormat="1" ht="18.75" customHeight="1" x14ac:dyDescent="0.25">
      <c r="A24" s="117" t="str">
        <f>VLOOKUP(E24,'LISTADO ATM'!$A$2:$C$898,3,0)</f>
        <v>DISTRITO NACIONAL</v>
      </c>
      <c r="B24" s="140">
        <v>3335925590</v>
      </c>
      <c r="C24" s="110">
        <v>44366.400694444441</v>
      </c>
      <c r="D24" s="110" t="s">
        <v>2470</v>
      </c>
      <c r="E24" s="136">
        <v>527</v>
      </c>
      <c r="F24" s="117" t="str">
        <f>VLOOKUP(E24,VIP!$A$2:$O13697,2,0)</f>
        <v>DRBR527</v>
      </c>
      <c r="G24" s="117" t="str">
        <f>VLOOKUP(E24,'LISTADO ATM'!$A$2:$B$897,2,0)</f>
        <v>ATM Oficina Zona Oriental II</v>
      </c>
      <c r="H24" s="117" t="str">
        <f>VLOOKUP(E24,VIP!$A$2:$O18831,7,FALSE)</f>
        <v>Si</v>
      </c>
      <c r="I24" s="117" t="str">
        <f>VLOOKUP(E24,VIP!$A$2:$O10796,8,FALSE)</f>
        <v>Si</v>
      </c>
      <c r="J24" s="117" t="str">
        <f>VLOOKUP(E24,VIP!$A$2:$O10746,8,FALSE)</f>
        <v>Si</v>
      </c>
      <c r="K24" s="117" t="str">
        <f>VLOOKUP(E24,VIP!$A$2:$O14320,6,0)</f>
        <v>SI</v>
      </c>
      <c r="L24" s="148" t="s">
        <v>2418</v>
      </c>
      <c r="M24" s="109" t="s">
        <v>2446</v>
      </c>
      <c r="N24" s="109" t="s">
        <v>2453</v>
      </c>
      <c r="O24" s="117" t="s">
        <v>2471</v>
      </c>
      <c r="P24" s="117"/>
      <c r="Q24" s="109" t="s">
        <v>2418</v>
      </c>
    </row>
    <row r="25" spans="1:17" s="118" customFormat="1" ht="18.75" customHeight="1" x14ac:dyDescent="0.25">
      <c r="A25" s="117" t="str">
        <f>VLOOKUP(E25,'LISTADO ATM'!$A$2:$C$898,3,0)</f>
        <v>DISTRITO NACIONAL</v>
      </c>
      <c r="B25" s="140">
        <v>3335925743</v>
      </c>
      <c r="C25" s="110">
        <v>44366.49114583333</v>
      </c>
      <c r="D25" s="110" t="s">
        <v>2470</v>
      </c>
      <c r="E25" s="136">
        <v>791</v>
      </c>
      <c r="F25" s="117" t="str">
        <f>VLOOKUP(E25,VIP!$A$2:$O13903,2,0)</f>
        <v>DRBR791</v>
      </c>
      <c r="G25" s="117" t="str">
        <f>VLOOKUP(E25,'LISTADO ATM'!$A$2:$B$897,2,0)</f>
        <v xml:space="preserve">ATM Oficina Sans Soucí </v>
      </c>
      <c r="H25" s="117" t="str">
        <f>VLOOKUP(E25,VIP!$A$2:$O18836,7,FALSE)</f>
        <v>Si</v>
      </c>
      <c r="I25" s="117" t="str">
        <f>VLOOKUP(E25,VIP!$A$2:$O10801,8,FALSE)</f>
        <v>No</v>
      </c>
      <c r="J25" s="117" t="str">
        <f>VLOOKUP(E25,VIP!$A$2:$O10751,8,FALSE)</f>
        <v>No</v>
      </c>
      <c r="K25" s="117" t="str">
        <f>VLOOKUP(E25,VIP!$A$2:$O14325,6,0)</f>
        <v>NO</v>
      </c>
      <c r="L25" s="148" t="s">
        <v>2418</v>
      </c>
      <c r="M25" s="109" t="s">
        <v>2446</v>
      </c>
      <c r="N25" s="109" t="s">
        <v>2453</v>
      </c>
      <c r="O25" s="117" t="s">
        <v>2471</v>
      </c>
      <c r="P25" s="117"/>
      <c r="Q25" s="116" t="s">
        <v>2418</v>
      </c>
    </row>
    <row r="26" spans="1:17" ht="18" x14ac:dyDescent="0.25">
      <c r="A26" s="117" t="str">
        <f>VLOOKUP(E26,'LISTADO ATM'!$A$2:$C$898,3,0)</f>
        <v>DISTRITO NACIONAL</v>
      </c>
      <c r="B26" s="140">
        <v>3335925756</v>
      </c>
      <c r="C26" s="110">
        <v>44366.498495370368</v>
      </c>
      <c r="D26" s="110" t="s">
        <v>2470</v>
      </c>
      <c r="E26" s="136">
        <v>721</v>
      </c>
      <c r="F26" s="117" t="str">
        <f>VLOOKUP(E26,VIP!$A$2:$O13900,2,0)</f>
        <v>DRBR23A</v>
      </c>
      <c r="G26" s="117" t="str">
        <f>VLOOKUP(E26,'LISTADO ATM'!$A$2:$B$897,2,0)</f>
        <v xml:space="preserve">ATM Oficina Charles de Gaulle II </v>
      </c>
      <c r="H26" s="117" t="str">
        <f>VLOOKUP(E26,VIP!$A$2:$O18826,7,FALSE)</f>
        <v>Si</v>
      </c>
      <c r="I26" s="117" t="str">
        <f>VLOOKUP(E26,VIP!$A$2:$O10791,8,FALSE)</f>
        <v>Si</v>
      </c>
      <c r="J26" s="117" t="str">
        <f>VLOOKUP(E26,VIP!$A$2:$O10741,8,FALSE)</f>
        <v>Si</v>
      </c>
      <c r="K26" s="117" t="str">
        <f>VLOOKUP(E26,VIP!$A$2:$O14315,6,0)</f>
        <v>NO</v>
      </c>
      <c r="L26" s="148" t="s">
        <v>2418</v>
      </c>
      <c r="M26" s="109" t="s">
        <v>2446</v>
      </c>
      <c r="N26" s="109" t="s">
        <v>2453</v>
      </c>
      <c r="O26" s="117" t="s">
        <v>2471</v>
      </c>
      <c r="P26" s="117"/>
      <c r="Q26" s="116" t="s">
        <v>2418</v>
      </c>
    </row>
    <row r="27" spans="1:17" ht="18" x14ac:dyDescent="0.25">
      <c r="A27" s="117" t="str">
        <f>VLOOKUP(E27,'LISTADO ATM'!$A$2:$C$898,3,0)</f>
        <v>SUR</v>
      </c>
      <c r="B27" s="140">
        <v>3335925762</v>
      </c>
      <c r="C27" s="110">
        <v>44366.500138888892</v>
      </c>
      <c r="D27" s="110" t="s">
        <v>2470</v>
      </c>
      <c r="E27" s="136">
        <v>767</v>
      </c>
      <c r="F27" s="117" t="str">
        <f>VLOOKUP(E27,VIP!$A$2:$O13899,2,0)</f>
        <v>DRBR059</v>
      </c>
      <c r="G27" s="117" t="str">
        <f>VLOOKUP(E27,'LISTADO ATM'!$A$2:$B$897,2,0)</f>
        <v xml:space="preserve">ATM S/M Diverso (Azua) </v>
      </c>
      <c r="H27" s="117" t="str">
        <f>VLOOKUP(E27,VIP!$A$2:$O18834,7,FALSE)</f>
        <v>Si</v>
      </c>
      <c r="I27" s="117" t="str">
        <f>VLOOKUP(E27,VIP!$A$2:$O10799,8,FALSE)</f>
        <v>No</v>
      </c>
      <c r="J27" s="117" t="str">
        <f>VLOOKUP(E27,VIP!$A$2:$O10749,8,FALSE)</f>
        <v>No</v>
      </c>
      <c r="K27" s="117" t="str">
        <f>VLOOKUP(E27,VIP!$A$2:$O14323,6,0)</f>
        <v>NO</v>
      </c>
      <c r="L27" s="148" t="s">
        <v>2442</v>
      </c>
      <c r="M27" s="109" t="s">
        <v>2446</v>
      </c>
      <c r="N27" s="109" t="s">
        <v>2453</v>
      </c>
      <c r="O27" s="117" t="s">
        <v>2471</v>
      </c>
      <c r="P27" s="117"/>
      <c r="Q27" s="116" t="s">
        <v>2574</v>
      </c>
    </row>
    <row r="28" spans="1:17" ht="18" x14ac:dyDescent="0.25">
      <c r="A28" s="117" t="str">
        <f>VLOOKUP(E28,'LISTADO ATM'!$A$2:$C$898,3,0)</f>
        <v>DISTRITO NACIONAL</v>
      </c>
      <c r="B28" s="140">
        <v>3335925826</v>
      </c>
      <c r="C28" s="110">
        <v>44366.597662037035</v>
      </c>
      <c r="D28" s="110" t="s">
        <v>2470</v>
      </c>
      <c r="E28" s="136">
        <v>554</v>
      </c>
      <c r="F28" s="117" t="str">
        <f>VLOOKUP(E28,VIP!$A$2:$O13896,2,0)</f>
        <v>DRBR011</v>
      </c>
      <c r="G28" s="117" t="str">
        <f>VLOOKUP(E28,'LISTADO ATM'!$A$2:$B$897,2,0)</f>
        <v xml:space="preserve">ATM Oficina Isabel La Católica I </v>
      </c>
      <c r="H28" s="117" t="str">
        <f>VLOOKUP(E28,VIP!$A$2:$O18807,7,FALSE)</f>
        <v>Si</v>
      </c>
      <c r="I28" s="117" t="str">
        <f>VLOOKUP(E28,VIP!$A$2:$O10772,8,FALSE)</f>
        <v>Si</v>
      </c>
      <c r="J28" s="117" t="str">
        <f>VLOOKUP(E28,VIP!$A$2:$O10722,8,FALSE)</f>
        <v>Si</v>
      </c>
      <c r="K28" s="117" t="str">
        <f>VLOOKUP(E28,VIP!$A$2:$O14296,6,0)</f>
        <v>NO</v>
      </c>
      <c r="L28" s="148" t="s">
        <v>2418</v>
      </c>
      <c r="M28" s="109" t="s">
        <v>2446</v>
      </c>
      <c r="N28" s="109" t="s">
        <v>2453</v>
      </c>
      <c r="O28" s="117" t="s">
        <v>2471</v>
      </c>
      <c r="P28" s="117"/>
      <c r="Q28" s="116" t="s">
        <v>2418</v>
      </c>
    </row>
    <row r="29" spans="1:17" ht="18" x14ac:dyDescent="0.25">
      <c r="A29" s="117" t="str">
        <f>VLOOKUP(E29,'LISTADO ATM'!$A$2:$C$898,3,0)</f>
        <v>ESTE</v>
      </c>
      <c r="B29" s="140">
        <v>3335925827</v>
      </c>
      <c r="C29" s="110">
        <v>44366.600312499999</v>
      </c>
      <c r="D29" s="110" t="s">
        <v>2449</v>
      </c>
      <c r="E29" s="136">
        <v>429</v>
      </c>
      <c r="F29" s="117" t="str">
        <f>VLOOKUP(E29,VIP!$A$2:$O13895,2,0)</f>
        <v>DRBR429</v>
      </c>
      <c r="G29" s="117" t="str">
        <f>VLOOKUP(E29,'LISTADO ATM'!$A$2:$B$897,2,0)</f>
        <v xml:space="preserve">ATM Oficina Jumbo La Romana </v>
      </c>
      <c r="H29" s="117" t="str">
        <f>VLOOKUP(E29,VIP!$A$2:$O18793,7,FALSE)</f>
        <v>Si</v>
      </c>
      <c r="I29" s="117" t="str">
        <f>VLOOKUP(E29,VIP!$A$2:$O10758,8,FALSE)</f>
        <v>Si</v>
      </c>
      <c r="J29" s="117" t="str">
        <f>VLOOKUP(E29,VIP!$A$2:$O10708,8,FALSE)</f>
        <v>Si</v>
      </c>
      <c r="K29" s="117" t="str">
        <f>VLOOKUP(E29,VIP!$A$2:$O14282,6,0)</f>
        <v>NO</v>
      </c>
      <c r="L29" s="148" t="s">
        <v>2418</v>
      </c>
      <c r="M29" s="109" t="s">
        <v>2446</v>
      </c>
      <c r="N29" s="109" t="s">
        <v>2453</v>
      </c>
      <c r="O29" s="117" t="s">
        <v>2454</v>
      </c>
      <c r="P29" s="117"/>
      <c r="Q29" s="116" t="s">
        <v>2418</v>
      </c>
    </row>
    <row r="30" spans="1:17" ht="18" x14ac:dyDescent="0.25">
      <c r="A30" s="117" t="str">
        <f>VLOOKUP(E30,'LISTADO ATM'!$A$2:$C$898,3,0)</f>
        <v>DISTRITO NACIONAL</v>
      </c>
      <c r="B30" s="140">
        <v>3335925840</v>
      </c>
      <c r="C30" s="110">
        <v>44366.647731481484</v>
      </c>
      <c r="D30" s="110" t="s">
        <v>2180</v>
      </c>
      <c r="E30" s="136">
        <v>160</v>
      </c>
      <c r="F30" s="117" t="str">
        <f>VLOOKUP(E30,VIP!$A$2:$O13924,2,0)</f>
        <v>DRBR160</v>
      </c>
      <c r="G30" s="117" t="str">
        <f>VLOOKUP(E30,'LISTADO ATM'!$A$2:$B$897,2,0)</f>
        <v xml:space="preserve">ATM Oficina Herrera </v>
      </c>
      <c r="H30" s="117" t="str">
        <f>VLOOKUP(E30,VIP!$A$2:$O18762,7,FALSE)</f>
        <v>Si</v>
      </c>
      <c r="I30" s="117" t="str">
        <f>VLOOKUP(E30,VIP!$A$2:$O10727,8,FALSE)</f>
        <v>Si</v>
      </c>
      <c r="J30" s="117" t="str">
        <f>VLOOKUP(E30,VIP!$A$2:$O10677,8,FALSE)</f>
        <v>Si</v>
      </c>
      <c r="K30" s="117" t="str">
        <f>VLOOKUP(E30,VIP!$A$2:$O14251,6,0)</f>
        <v>NO</v>
      </c>
      <c r="L30" s="148" t="s">
        <v>2219</v>
      </c>
      <c r="M30" s="109" t="s">
        <v>2446</v>
      </c>
      <c r="N30" s="109" t="s">
        <v>2453</v>
      </c>
      <c r="O30" s="117" t="s">
        <v>2455</v>
      </c>
      <c r="P30" s="117"/>
      <c r="Q30" s="116" t="s">
        <v>2219</v>
      </c>
    </row>
    <row r="31" spans="1:17" ht="18" x14ac:dyDescent="0.25">
      <c r="A31" s="117" t="str">
        <f>VLOOKUP(E31,'LISTADO ATM'!$A$2:$C$898,3,0)</f>
        <v>DISTRITO NACIONAL</v>
      </c>
      <c r="B31" s="140">
        <v>3335925841</v>
      </c>
      <c r="C31" s="110">
        <v>44366.648460648146</v>
      </c>
      <c r="D31" s="110" t="s">
        <v>2180</v>
      </c>
      <c r="E31" s="136">
        <v>375</v>
      </c>
      <c r="F31" s="117" t="str">
        <f>VLOOKUP(E31,VIP!$A$2:$O13923,2,0)</f>
        <v>DRBR375</v>
      </c>
      <c r="G31" s="117" t="str">
        <f>VLOOKUP(E31,'LISTADO ATM'!$A$2:$B$897,2,0)</f>
        <v>ATM Base Naval Las Caletas</v>
      </c>
      <c r="H31" s="117" t="str">
        <f>VLOOKUP(E31,VIP!$A$2:$O18787,7,FALSE)</f>
        <v>N/A</v>
      </c>
      <c r="I31" s="117" t="str">
        <f>VLOOKUP(E31,VIP!$A$2:$O10752,8,FALSE)</f>
        <v>N/A</v>
      </c>
      <c r="J31" s="117" t="str">
        <f>VLOOKUP(E31,VIP!$A$2:$O10702,8,FALSE)</f>
        <v>N/A</v>
      </c>
      <c r="K31" s="117" t="str">
        <f>VLOOKUP(E31,VIP!$A$2:$O14276,6,0)</f>
        <v>N/A</v>
      </c>
      <c r="L31" s="148" t="s">
        <v>2219</v>
      </c>
      <c r="M31" s="109" t="s">
        <v>2446</v>
      </c>
      <c r="N31" s="109" t="s">
        <v>2453</v>
      </c>
      <c r="O31" s="117" t="s">
        <v>2455</v>
      </c>
      <c r="P31" s="117"/>
      <c r="Q31" s="116" t="s">
        <v>2219</v>
      </c>
    </row>
    <row r="32" spans="1:17" ht="18" x14ac:dyDescent="0.25">
      <c r="A32" s="117" t="str">
        <f>VLOOKUP(E32,'LISTADO ATM'!$A$2:$C$898,3,0)</f>
        <v>DISTRITO NACIONAL</v>
      </c>
      <c r="B32" s="140">
        <v>3335925842</v>
      </c>
      <c r="C32" s="110">
        <v>44366.649305555555</v>
      </c>
      <c r="D32" s="110" t="s">
        <v>2180</v>
      </c>
      <c r="E32" s="136">
        <v>545</v>
      </c>
      <c r="F32" s="117" t="str">
        <f>VLOOKUP(E32,VIP!$A$2:$O13922,2,0)</f>
        <v>DRBR995</v>
      </c>
      <c r="G32" s="117" t="str">
        <f>VLOOKUP(E32,'LISTADO ATM'!$A$2:$B$897,2,0)</f>
        <v xml:space="preserve">ATM Oficina Isabel La Católica II  </v>
      </c>
      <c r="H32" s="117" t="str">
        <f>VLOOKUP(E32,VIP!$A$2:$O18805,7,FALSE)</f>
        <v>Si</v>
      </c>
      <c r="I32" s="117" t="str">
        <f>VLOOKUP(E32,VIP!$A$2:$O10770,8,FALSE)</f>
        <v>Si</v>
      </c>
      <c r="J32" s="117" t="str">
        <f>VLOOKUP(E32,VIP!$A$2:$O10720,8,FALSE)</f>
        <v>Si</v>
      </c>
      <c r="K32" s="117" t="str">
        <f>VLOOKUP(E32,VIP!$A$2:$O14294,6,0)</f>
        <v>NO</v>
      </c>
      <c r="L32" s="148" t="s">
        <v>2219</v>
      </c>
      <c r="M32" s="109" t="s">
        <v>2446</v>
      </c>
      <c r="N32" s="109" t="s">
        <v>2453</v>
      </c>
      <c r="O32" s="117" t="s">
        <v>2455</v>
      </c>
      <c r="P32" s="117"/>
      <c r="Q32" s="116" t="s">
        <v>2219</v>
      </c>
    </row>
    <row r="33" spans="1:17" s="118" customFormat="1" ht="18" x14ac:dyDescent="0.25">
      <c r="A33" s="117" t="str">
        <f>VLOOKUP(E33,'LISTADO ATM'!$A$2:$C$898,3,0)</f>
        <v>DISTRITO NACIONAL</v>
      </c>
      <c r="B33" s="140">
        <v>3335925845</v>
      </c>
      <c r="C33" s="110">
        <v>44366.651388888888</v>
      </c>
      <c r="D33" s="110" t="s">
        <v>2449</v>
      </c>
      <c r="E33" s="136">
        <v>377</v>
      </c>
      <c r="F33" s="117" t="str">
        <f>VLOOKUP(E33,VIP!$A$2:$O13697,2,0)</f>
        <v>DRBR377</v>
      </c>
      <c r="G33" s="117" t="str">
        <f>VLOOKUP(E33,'LISTADO ATM'!$A$2:$B$897,2,0)</f>
        <v>ATM Estación del Metro Eduardo Brito</v>
      </c>
      <c r="H33" s="117" t="str">
        <f>VLOOKUP(E33,VIP!$A$2:$O18831,7,FALSE)</f>
        <v>Si</v>
      </c>
      <c r="I33" s="117" t="str">
        <f>VLOOKUP(E33,VIP!$A$2:$O10796,8,FALSE)</f>
        <v>Si</v>
      </c>
      <c r="J33" s="117" t="str">
        <f>VLOOKUP(E33,VIP!$A$2:$O10746,8,FALSE)</f>
        <v>Si</v>
      </c>
      <c r="K33" s="117" t="str">
        <f>VLOOKUP(E33,VIP!$A$2:$O14320,6,0)</f>
        <v>NO</v>
      </c>
      <c r="L33" s="148" t="s">
        <v>2442</v>
      </c>
      <c r="M33" s="109" t="s">
        <v>2446</v>
      </c>
      <c r="N33" s="109" t="s">
        <v>2453</v>
      </c>
      <c r="O33" s="117" t="s">
        <v>2454</v>
      </c>
      <c r="P33" s="117"/>
      <c r="Q33" s="109" t="s">
        <v>2442</v>
      </c>
    </row>
    <row r="34" spans="1:17" s="118" customFormat="1" ht="18" x14ac:dyDescent="0.25">
      <c r="A34" s="117" t="str">
        <f>VLOOKUP(E34,'LISTADO ATM'!$A$2:$C$898,3,0)</f>
        <v>SUR</v>
      </c>
      <c r="B34" s="140">
        <v>3335925844</v>
      </c>
      <c r="C34" s="110">
        <v>44366.651701388888</v>
      </c>
      <c r="D34" s="110" t="s">
        <v>2449</v>
      </c>
      <c r="E34" s="136">
        <v>252</v>
      </c>
      <c r="F34" s="117" t="str">
        <f>VLOOKUP(E34,VIP!$A$2:$O13919,2,0)</f>
        <v>DRBR252</v>
      </c>
      <c r="G34" s="117" t="str">
        <f>VLOOKUP(E34,'LISTADO ATM'!$A$2:$B$897,2,0)</f>
        <v xml:space="preserve">ATM Banco Agrícola (Barahona) </v>
      </c>
      <c r="H34" s="117" t="str">
        <f>VLOOKUP(E34,VIP!$A$2:$O18769,7,FALSE)</f>
        <v>Si</v>
      </c>
      <c r="I34" s="117" t="str">
        <f>VLOOKUP(E34,VIP!$A$2:$O10734,8,FALSE)</f>
        <v>Si</v>
      </c>
      <c r="J34" s="117" t="str">
        <f>VLOOKUP(E34,VIP!$A$2:$O10684,8,FALSE)</f>
        <v>Si</v>
      </c>
      <c r="K34" s="117" t="str">
        <f>VLOOKUP(E34,VIP!$A$2:$O14258,6,0)</f>
        <v>NO</v>
      </c>
      <c r="L34" s="148" t="s">
        <v>2418</v>
      </c>
      <c r="M34" s="109" t="s">
        <v>2446</v>
      </c>
      <c r="N34" s="109" t="s">
        <v>2453</v>
      </c>
      <c r="O34" s="117" t="s">
        <v>2454</v>
      </c>
      <c r="P34" s="117"/>
      <c r="Q34" s="116" t="s">
        <v>2418</v>
      </c>
    </row>
    <row r="35" spans="1:17" s="118" customFormat="1" ht="18" x14ac:dyDescent="0.25">
      <c r="A35" s="117" t="str">
        <f>VLOOKUP(E35,'LISTADO ATM'!$A$2:$C$898,3,0)</f>
        <v>NORTE</v>
      </c>
      <c r="B35" s="140">
        <v>3335925847</v>
      </c>
      <c r="C35" s="110">
        <v>44366.652581018519</v>
      </c>
      <c r="D35" s="110" t="s">
        <v>2470</v>
      </c>
      <c r="E35" s="136">
        <v>142</v>
      </c>
      <c r="F35" s="117" t="str">
        <f>VLOOKUP(E35,VIP!$A$2:$O13917,2,0)</f>
        <v>DRBR142</v>
      </c>
      <c r="G35" s="117" t="str">
        <f>VLOOKUP(E35,'LISTADO ATM'!$A$2:$B$897,2,0)</f>
        <v xml:space="preserve">ATM Centro de Caja Galerías Bonao </v>
      </c>
      <c r="H35" s="117" t="str">
        <f>VLOOKUP(E35,VIP!$A$2:$O18757,7,FALSE)</f>
        <v>Si</v>
      </c>
      <c r="I35" s="117" t="str">
        <f>VLOOKUP(E35,VIP!$A$2:$O10722,8,FALSE)</f>
        <v>Si</v>
      </c>
      <c r="J35" s="117" t="str">
        <f>VLOOKUP(E35,VIP!$A$2:$O10672,8,FALSE)</f>
        <v>Si</v>
      </c>
      <c r="K35" s="117" t="str">
        <f>VLOOKUP(E35,VIP!$A$2:$O14246,6,0)</f>
        <v>SI</v>
      </c>
      <c r="L35" s="148" t="s">
        <v>2418</v>
      </c>
      <c r="M35" s="109" t="s">
        <v>2446</v>
      </c>
      <c r="N35" s="109" t="s">
        <v>2453</v>
      </c>
      <c r="O35" s="117" t="s">
        <v>2471</v>
      </c>
      <c r="P35" s="117"/>
      <c r="Q35" s="116" t="s">
        <v>2418</v>
      </c>
    </row>
    <row r="36" spans="1:17" s="118" customFormat="1" ht="18" x14ac:dyDescent="0.25">
      <c r="A36" s="117" t="str">
        <f>VLOOKUP(E36,'LISTADO ATM'!$A$2:$C$898,3,0)</f>
        <v>DISTRITO NACIONAL</v>
      </c>
      <c r="B36" s="140">
        <v>3335925849</v>
      </c>
      <c r="C36" s="110">
        <v>44366.653298611112</v>
      </c>
      <c r="D36" s="110" t="s">
        <v>2180</v>
      </c>
      <c r="E36" s="136">
        <v>363</v>
      </c>
      <c r="F36" s="117" t="str">
        <f>VLOOKUP(E36,VIP!$A$2:$O13915,2,0)</f>
        <v>DRBR363</v>
      </c>
      <c r="G36" s="117" t="str">
        <f>VLOOKUP(E36,'LISTADO ATM'!$A$2:$B$897,2,0)</f>
        <v>ATM Sirena Villa Mella</v>
      </c>
      <c r="H36" s="117" t="str">
        <f>VLOOKUP(E36,VIP!$A$2:$O18785,7,FALSE)</f>
        <v>N/A</v>
      </c>
      <c r="I36" s="117" t="str">
        <f>VLOOKUP(E36,VIP!$A$2:$O10750,8,FALSE)</f>
        <v>N/A</v>
      </c>
      <c r="J36" s="117" t="str">
        <f>VLOOKUP(E36,VIP!$A$2:$O10700,8,FALSE)</f>
        <v>N/A</v>
      </c>
      <c r="K36" s="117" t="str">
        <f>VLOOKUP(E36,VIP!$A$2:$O14274,6,0)</f>
        <v>N/A</v>
      </c>
      <c r="L36" s="110" t="s">
        <v>2245</v>
      </c>
      <c r="M36" s="109" t="s">
        <v>2446</v>
      </c>
      <c r="N36" s="109" t="s">
        <v>2453</v>
      </c>
      <c r="O36" s="117" t="s">
        <v>2455</v>
      </c>
      <c r="P36" s="117"/>
      <c r="Q36" s="116" t="s">
        <v>2245</v>
      </c>
    </row>
    <row r="37" spans="1:17" s="118" customFormat="1" ht="18" x14ac:dyDescent="0.25">
      <c r="A37" s="117" t="str">
        <f>VLOOKUP(E37,'LISTADO ATM'!$A$2:$C$898,3,0)</f>
        <v>SUR</v>
      </c>
      <c r="B37" s="140">
        <v>3335925865</v>
      </c>
      <c r="C37" s="110">
        <v>44366.694675925923</v>
      </c>
      <c r="D37" s="110" t="s">
        <v>2470</v>
      </c>
      <c r="E37" s="136">
        <v>962</v>
      </c>
      <c r="F37" s="117" t="str">
        <f>VLOOKUP(E37,VIP!$A$2:$O13724,2,0)</f>
        <v>DRBR962</v>
      </c>
      <c r="G37" s="117" t="str">
        <f>VLOOKUP(E37,'LISTADO ATM'!$A$2:$B$897,2,0)</f>
        <v xml:space="preserve">ATM Oficina Villa Ofelia II (San Juan) </v>
      </c>
      <c r="H37" s="117" t="str">
        <f>VLOOKUP(E37,VIP!$A$2:$O18858,7,FALSE)</f>
        <v>Si</v>
      </c>
      <c r="I37" s="117" t="str">
        <f>VLOOKUP(E37,VIP!$A$2:$O10823,8,FALSE)</f>
        <v>Si</v>
      </c>
      <c r="J37" s="117" t="str">
        <f>VLOOKUP(E37,VIP!$A$2:$O10773,8,FALSE)</f>
        <v>Si</v>
      </c>
      <c r="K37" s="117" t="str">
        <f>VLOOKUP(E37,VIP!$A$2:$O14347,6,0)</f>
        <v>NO</v>
      </c>
      <c r="L37" s="110" t="s">
        <v>2442</v>
      </c>
      <c r="M37" s="109" t="s">
        <v>2446</v>
      </c>
      <c r="N37" s="109" t="s">
        <v>2453</v>
      </c>
      <c r="O37" s="117" t="s">
        <v>2578</v>
      </c>
      <c r="P37" s="109"/>
      <c r="Q37" s="116" t="s">
        <v>2442</v>
      </c>
    </row>
    <row r="38" spans="1:17" s="118" customFormat="1" ht="18" x14ac:dyDescent="0.25">
      <c r="A38" s="117" t="str">
        <f>VLOOKUP(E38,'LISTADO ATM'!$A$2:$C$898,3,0)</f>
        <v>ESTE</v>
      </c>
      <c r="B38" s="140">
        <v>3335925867</v>
      </c>
      <c r="C38" s="110">
        <v>44366.728067129632</v>
      </c>
      <c r="D38" s="110" t="s">
        <v>2449</v>
      </c>
      <c r="E38" s="136">
        <v>114</v>
      </c>
      <c r="F38" s="117" t="str">
        <f>VLOOKUP(E38,VIP!$A$2:$O13698,2,0)</f>
        <v>DRBR114</v>
      </c>
      <c r="G38" s="117" t="str">
        <f>VLOOKUP(E38,'LISTADO ATM'!$A$2:$B$897,2,0)</f>
        <v xml:space="preserve">ATM Oficina Hato Mayor </v>
      </c>
      <c r="H38" s="117" t="str">
        <f>VLOOKUP(E38,VIP!$A$2:$O18832,7,FALSE)</f>
        <v>Si</v>
      </c>
      <c r="I38" s="117" t="str">
        <f>VLOOKUP(E38,VIP!$A$2:$O10797,8,FALSE)</f>
        <v>Si</v>
      </c>
      <c r="J38" s="117" t="str">
        <f>VLOOKUP(E38,VIP!$A$2:$O10747,8,FALSE)</f>
        <v>Si</v>
      </c>
      <c r="K38" s="117" t="str">
        <f>VLOOKUP(E38,VIP!$A$2:$O14321,6,0)</f>
        <v>NO</v>
      </c>
      <c r="L38" s="110" t="s">
        <v>2418</v>
      </c>
      <c r="M38" s="109" t="s">
        <v>2446</v>
      </c>
      <c r="N38" s="109" t="s">
        <v>2453</v>
      </c>
      <c r="O38" s="117" t="s">
        <v>2454</v>
      </c>
      <c r="P38" s="109"/>
      <c r="Q38" s="116" t="s">
        <v>2418</v>
      </c>
    </row>
    <row r="39" spans="1:17" s="118" customFormat="1" ht="18" x14ac:dyDescent="0.25">
      <c r="A39" s="117" t="str">
        <f>VLOOKUP(E39,'LISTADO ATM'!$A$2:$C$898,3,0)</f>
        <v>DISTRITO NACIONAL</v>
      </c>
      <c r="B39" s="140">
        <v>3335925868</v>
      </c>
      <c r="C39" s="110">
        <v>44366.731145833335</v>
      </c>
      <c r="D39" s="110" t="s">
        <v>2470</v>
      </c>
      <c r="E39" s="136">
        <v>409</v>
      </c>
      <c r="F39" s="117" t="str">
        <f>VLOOKUP(E39,VIP!$A$2:$O13697,2,0)</f>
        <v>DRBR409</v>
      </c>
      <c r="G39" s="117" t="str">
        <f>VLOOKUP(E39,'LISTADO ATM'!$A$2:$B$897,2,0)</f>
        <v xml:space="preserve">ATM Oficina Las Palmas de Herrera I </v>
      </c>
      <c r="H39" s="117" t="str">
        <f>VLOOKUP(E39,VIP!$A$2:$O18831,7,FALSE)</f>
        <v>Si</v>
      </c>
      <c r="I39" s="117" t="str">
        <f>VLOOKUP(E39,VIP!$A$2:$O10796,8,FALSE)</f>
        <v>Si</v>
      </c>
      <c r="J39" s="117" t="str">
        <f>VLOOKUP(E39,VIP!$A$2:$O10746,8,FALSE)</f>
        <v>Si</v>
      </c>
      <c r="K39" s="117" t="str">
        <f>VLOOKUP(E39,VIP!$A$2:$O14320,6,0)</f>
        <v>NO</v>
      </c>
      <c r="L39" s="110" t="s">
        <v>2442</v>
      </c>
      <c r="M39" s="109" t="s">
        <v>2446</v>
      </c>
      <c r="N39" s="109" t="s">
        <v>2453</v>
      </c>
      <c r="O39" s="117" t="s">
        <v>2578</v>
      </c>
      <c r="P39" s="109"/>
      <c r="Q39" s="116" t="s">
        <v>2442</v>
      </c>
    </row>
    <row r="40" spans="1:17" s="118" customFormat="1" ht="18" x14ac:dyDescent="0.25">
      <c r="A40" s="117" t="str">
        <f>VLOOKUP(E40,'LISTADO ATM'!$A$2:$C$898,3,0)</f>
        <v>ESTE</v>
      </c>
      <c r="B40" s="140">
        <v>3335925871</v>
      </c>
      <c r="C40" s="110">
        <v>44366.821828703702</v>
      </c>
      <c r="D40" s="110" t="s">
        <v>2449</v>
      </c>
      <c r="E40" s="136">
        <v>912</v>
      </c>
      <c r="F40" s="117" t="str">
        <f>VLOOKUP(E40,VIP!$A$2:$O13720,2,0)</f>
        <v>DRBR973</v>
      </c>
      <c r="G40" s="117" t="str">
        <f>VLOOKUP(E40,'LISTADO ATM'!$A$2:$B$897,2,0)</f>
        <v xml:space="preserve">ATM Oficina San Pedro II </v>
      </c>
      <c r="H40" s="117" t="str">
        <f>VLOOKUP(E40,VIP!$A$2:$O18854,7,FALSE)</f>
        <v>Si</v>
      </c>
      <c r="I40" s="117" t="str">
        <f>VLOOKUP(E40,VIP!$A$2:$O10819,8,FALSE)</f>
        <v>Si</v>
      </c>
      <c r="J40" s="117" t="str">
        <f>VLOOKUP(E40,VIP!$A$2:$O10769,8,FALSE)</f>
        <v>Si</v>
      </c>
      <c r="K40" s="117" t="str">
        <f>VLOOKUP(E40,VIP!$A$2:$O14343,6,0)</f>
        <v>SI</v>
      </c>
      <c r="L40" s="148" t="s">
        <v>2418</v>
      </c>
      <c r="M40" s="109" t="s">
        <v>2446</v>
      </c>
      <c r="N40" s="109" t="s">
        <v>2453</v>
      </c>
      <c r="O40" s="117" t="s">
        <v>2454</v>
      </c>
      <c r="P40" s="109"/>
      <c r="Q40" s="116" t="s">
        <v>2418</v>
      </c>
    </row>
    <row r="41" spans="1:17" s="118" customFormat="1" ht="18" x14ac:dyDescent="0.25">
      <c r="A41" s="117" t="str">
        <f>VLOOKUP(E41,'LISTADO ATM'!$A$2:$C$898,3,0)</f>
        <v>NORTE</v>
      </c>
      <c r="B41" s="140">
        <v>3335925875</v>
      </c>
      <c r="C41" s="110">
        <v>44366.883356481485</v>
      </c>
      <c r="D41" s="110" t="s">
        <v>2569</v>
      </c>
      <c r="E41" s="136">
        <v>888</v>
      </c>
      <c r="F41" s="117" t="str">
        <f>VLOOKUP(E41,VIP!$A$2:$O13717,2,0)</f>
        <v>DRBR888</v>
      </c>
      <c r="G41" s="117" t="str">
        <f>VLOOKUP(E41,'LISTADO ATM'!$A$2:$B$897,2,0)</f>
        <v>ATM Oficina galeria 56 II (SFM)</v>
      </c>
      <c r="H41" s="117" t="str">
        <f>VLOOKUP(E41,VIP!$A$2:$O18851,7,FALSE)</f>
        <v>Si</v>
      </c>
      <c r="I41" s="117" t="str">
        <f>VLOOKUP(E41,VIP!$A$2:$O10816,8,FALSE)</f>
        <v>Si</v>
      </c>
      <c r="J41" s="117" t="str">
        <f>VLOOKUP(E41,VIP!$A$2:$O10766,8,FALSE)</f>
        <v>Si</v>
      </c>
      <c r="K41" s="117" t="str">
        <f>VLOOKUP(E41,VIP!$A$2:$O14340,6,0)</f>
        <v>SI</v>
      </c>
      <c r="L41" s="148" t="s">
        <v>2566</v>
      </c>
      <c r="M41" s="109" t="s">
        <v>2446</v>
      </c>
      <c r="N41" s="109" t="s">
        <v>2453</v>
      </c>
      <c r="O41" s="117" t="s">
        <v>2579</v>
      </c>
      <c r="P41" s="109"/>
      <c r="Q41" s="116" t="s">
        <v>2566</v>
      </c>
    </row>
    <row r="42" spans="1:17" s="118" customFormat="1" ht="18" x14ac:dyDescent="0.25">
      <c r="A42" s="117" t="str">
        <f>VLOOKUP(E42,'LISTADO ATM'!$A$2:$C$898,3,0)</f>
        <v>SUR</v>
      </c>
      <c r="B42" s="140">
        <v>3335925880</v>
      </c>
      <c r="C42" s="110">
        <v>44366.894861111112</v>
      </c>
      <c r="D42" s="110" t="s">
        <v>2181</v>
      </c>
      <c r="E42" s="136">
        <v>84</v>
      </c>
      <c r="F42" s="117" t="str">
        <f>VLOOKUP(E42,VIP!$A$2:$O13699,2,0)</f>
        <v>DRBR084</v>
      </c>
      <c r="G42" s="117" t="str">
        <f>VLOOKUP(E42,'LISTADO ATM'!$A$2:$B$897,2,0)</f>
        <v xml:space="preserve">ATM Oficina Multicentro Sirena San Cristóbal </v>
      </c>
      <c r="H42" s="117" t="str">
        <f>VLOOKUP(E42,VIP!$A$2:$O18833,7,FALSE)</f>
        <v>Si</v>
      </c>
      <c r="I42" s="117" t="str">
        <f>VLOOKUP(E42,VIP!$A$2:$O10798,8,FALSE)</f>
        <v>Si</v>
      </c>
      <c r="J42" s="117" t="str">
        <f>VLOOKUP(E42,VIP!$A$2:$O10748,8,FALSE)</f>
        <v>Si</v>
      </c>
      <c r="K42" s="117" t="str">
        <f>VLOOKUP(E42,VIP!$A$2:$O14322,6,0)</f>
        <v>SI</v>
      </c>
      <c r="L42" s="148" t="s">
        <v>2219</v>
      </c>
      <c r="M42" s="109" t="s">
        <v>2446</v>
      </c>
      <c r="N42" s="109" t="s">
        <v>2453</v>
      </c>
      <c r="O42" s="117" t="s">
        <v>2567</v>
      </c>
      <c r="P42" s="109"/>
      <c r="Q42" s="116" t="s">
        <v>2219</v>
      </c>
    </row>
    <row r="43" spans="1:17" s="118" customFormat="1" ht="18" x14ac:dyDescent="0.25">
      <c r="A43" s="117" t="str">
        <f>VLOOKUP(E43,'LISTADO ATM'!$A$2:$C$898,3,0)</f>
        <v>ESTE</v>
      </c>
      <c r="B43" s="140">
        <v>3335925883</v>
      </c>
      <c r="C43" s="110">
        <v>44366.899652777778</v>
      </c>
      <c r="D43" s="110" t="s">
        <v>2180</v>
      </c>
      <c r="E43" s="136">
        <v>366</v>
      </c>
      <c r="F43" s="117" t="str">
        <f>VLOOKUP(E43,VIP!$A$2:$O13696,2,0)</f>
        <v>DRBR366</v>
      </c>
      <c r="G43" s="117" t="str">
        <f>VLOOKUP(E43,'LISTADO ATM'!$A$2:$B$897,2,0)</f>
        <v>ATM Oficina Boulevard (Higuey) II</v>
      </c>
      <c r="H43" s="117" t="str">
        <f>VLOOKUP(E43,VIP!$A$2:$O18830,7,FALSE)</f>
        <v>N/A</v>
      </c>
      <c r="I43" s="117" t="str">
        <f>VLOOKUP(E43,VIP!$A$2:$O10795,8,FALSE)</f>
        <v>N/A</v>
      </c>
      <c r="J43" s="117" t="str">
        <f>VLOOKUP(E43,VIP!$A$2:$O10745,8,FALSE)</f>
        <v>N/A</v>
      </c>
      <c r="K43" s="117" t="str">
        <f>VLOOKUP(E43,VIP!$A$2:$O14319,6,0)</f>
        <v>N/A</v>
      </c>
      <c r="L43" s="148" t="s">
        <v>2572</v>
      </c>
      <c r="M43" s="109" t="s">
        <v>2446</v>
      </c>
      <c r="N43" s="109" t="s">
        <v>2453</v>
      </c>
      <c r="O43" s="117" t="s">
        <v>2455</v>
      </c>
      <c r="P43" s="109"/>
      <c r="Q43" s="116" t="s">
        <v>2572</v>
      </c>
    </row>
    <row r="44" spans="1:17" s="118" customFormat="1" ht="18" x14ac:dyDescent="0.25">
      <c r="A44" s="117" t="str">
        <f>VLOOKUP(E44,'LISTADO ATM'!$A$2:$C$898,3,0)</f>
        <v>ESTE</v>
      </c>
      <c r="B44" s="140">
        <v>3335925884</v>
      </c>
      <c r="C44" s="110">
        <v>44366.900810185187</v>
      </c>
      <c r="D44" s="110" t="s">
        <v>2180</v>
      </c>
      <c r="E44" s="136">
        <v>385</v>
      </c>
      <c r="F44" s="117" t="str">
        <f>VLOOKUP(E44,VIP!$A$2:$O13695,2,0)</f>
        <v>DRBR385</v>
      </c>
      <c r="G44" s="117" t="str">
        <f>VLOOKUP(E44,'LISTADO ATM'!$A$2:$B$897,2,0)</f>
        <v xml:space="preserve">ATM Plaza Verón I </v>
      </c>
      <c r="H44" s="117" t="str">
        <f>VLOOKUP(E44,VIP!$A$2:$O18829,7,FALSE)</f>
        <v>Si</v>
      </c>
      <c r="I44" s="117" t="str">
        <f>VLOOKUP(E44,VIP!$A$2:$O10794,8,FALSE)</f>
        <v>Si</v>
      </c>
      <c r="J44" s="117" t="str">
        <f>VLOOKUP(E44,VIP!$A$2:$O10744,8,FALSE)</f>
        <v>Si</v>
      </c>
      <c r="K44" s="117" t="str">
        <f>VLOOKUP(E44,VIP!$A$2:$O14318,6,0)</f>
        <v>NO</v>
      </c>
      <c r="L44" s="148" t="s">
        <v>2572</v>
      </c>
      <c r="M44" s="109" t="s">
        <v>2446</v>
      </c>
      <c r="N44" s="109" t="s">
        <v>2453</v>
      </c>
      <c r="O44" s="117" t="s">
        <v>2455</v>
      </c>
      <c r="P44" s="109"/>
      <c r="Q44" s="116" t="s">
        <v>2572</v>
      </c>
    </row>
    <row r="45" spans="1:17" s="118" customFormat="1" ht="18" x14ac:dyDescent="0.25">
      <c r="A45" s="117" t="str">
        <f>VLOOKUP(E45,'LISTADO ATM'!$A$2:$C$898,3,0)</f>
        <v>DISTRITO NACIONAL</v>
      </c>
      <c r="B45" s="140">
        <v>3335925890</v>
      </c>
      <c r="C45" s="110">
        <v>44367.046967592592</v>
      </c>
      <c r="D45" s="110" t="s">
        <v>2449</v>
      </c>
      <c r="E45" s="136">
        <v>281</v>
      </c>
      <c r="F45" s="117" t="str">
        <f>VLOOKUP(E45,VIP!$A$2:$O13700,2,0)</f>
        <v>DRBR737</v>
      </c>
      <c r="G45" s="117" t="str">
        <f>VLOOKUP(E45,'LISTADO ATM'!$A$2:$B$897,2,0)</f>
        <v xml:space="preserve">ATM S/M Pola Independencia </v>
      </c>
      <c r="H45" s="117" t="str">
        <f>VLOOKUP(E45,VIP!$A$2:$O18834,7,FALSE)</f>
        <v>Si</v>
      </c>
      <c r="I45" s="117" t="str">
        <f>VLOOKUP(E45,VIP!$A$2:$O10799,8,FALSE)</f>
        <v>Si</v>
      </c>
      <c r="J45" s="117" t="str">
        <f>VLOOKUP(E45,VIP!$A$2:$O10749,8,FALSE)</f>
        <v>Si</v>
      </c>
      <c r="K45" s="117" t="str">
        <f>VLOOKUP(E45,VIP!$A$2:$O14323,6,0)</f>
        <v>NO</v>
      </c>
      <c r="L45" s="148" t="s">
        <v>2418</v>
      </c>
      <c r="M45" s="109" t="s">
        <v>2446</v>
      </c>
      <c r="N45" s="109" t="s">
        <v>2453</v>
      </c>
      <c r="O45" s="117" t="s">
        <v>2454</v>
      </c>
      <c r="P45" s="109"/>
      <c r="Q45" s="116" t="s">
        <v>2418</v>
      </c>
    </row>
    <row r="46" spans="1:17" s="118" customFormat="1" ht="18" x14ac:dyDescent="0.25">
      <c r="A46" s="117" t="str">
        <f>VLOOKUP(E46,'LISTADO ATM'!$A$2:$C$898,3,0)</f>
        <v>ESTE</v>
      </c>
      <c r="B46" s="140">
        <v>3335925891</v>
      </c>
      <c r="C46" s="110">
        <v>44367.050219907411</v>
      </c>
      <c r="D46" s="110" t="s">
        <v>2470</v>
      </c>
      <c r="E46" s="136">
        <v>386</v>
      </c>
      <c r="F46" s="117" t="str">
        <f>VLOOKUP(E46,VIP!$A$2:$O13699,2,0)</f>
        <v>DRBR386</v>
      </c>
      <c r="G46" s="117" t="str">
        <f>VLOOKUP(E46,'LISTADO ATM'!$A$2:$B$897,2,0)</f>
        <v xml:space="preserve">ATM Plaza Verón II </v>
      </c>
      <c r="H46" s="117" t="str">
        <f>VLOOKUP(E46,VIP!$A$2:$O18833,7,FALSE)</f>
        <v>Si</v>
      </c>
      <c r="I46" s="117" t="str">
        <f>VLOOKUP(E46,VIP!$A$2:$O10798,8,FALSE)</f>
        <v>Si</v>
      </c>
      <c r="J46" s="117" t="str">
        <f>VLOOKUP(E46,VIP!$A$2:$O10748,8,FALSE)</f>
        <v>Si</v>
      </c>
      <c r="K46" s="117" t="str">
        <f>VLOOKUP(E46,VIP!$A$2:$O14322,6,0)</f>
        <v>NO</v>
      </c>
      <c r="L46" s="148" t="s">
        <v>2442</v>
      </c>
      <c r="M46" s="109" t="s">
        <v>2446</v>
      </c>
      <c r="N46" s="109" t="s">
        <v>2453</v>
      </c>
      <c r="O46" s="117" t="s">
        <v>2471</v>
      </c>
      <c r="P46" s="109"/>
      <c r="Q46" s="116" t="s">
        <v>2442</v>
      </c>
    </row>
    <row r="47" spans="1:17" s="118" customFormat="1" ht="18" x14ac:dyDescent="0.25">
      <c r="A47" s="117" t="str">
        <f>VLOOKUP(E47,'LISTADO ATM'!$A$2:$C$898,3,0)</f>
        <v>ESTE</v>
      </c>
      <c r="B47" s="140">
        <v>3335925892</v>
      </c>
      <c r="C47" s="110">
        <v>44367.052511574075</v>
      </c>
      <c r="D47" s="110" t="s">
        <v>2470</v>
      </c>
      <c r="E47" s="136">
        <v>480</v>
      </c>
      <c r="F47" s="117" t="str">
        <f>VLOOKUP(E47,VIP!$A$2:$O13698,2,0)</f>
        <v>DRBR480</v>
      </c>
      <c r="G47" s="117" t="str">
        <f>VLOOKUP(E47,'LISTADO ATM'!$A$2:$B$897,2,0)</f>
        <v>ATM UNP Farmaconal Higuey</v>
      </c>
      <c r="H47" s="117" t="str">
        <f>VLOOKUP(E47,VIP!$A$2:$O18832,7,FALSE)</f>
        <v>N/A</v>
      </c>
      <c r="I47" s="117" t="str">
        <f>VLOOKUP(E47,VIP!$A$2:$O10797,8,FALSE)</f>
        <v>N/A</v>
      </c>
      <c r="J47" s="117" t="str">
        <f>VLOOKUP(E47,VIP!$A$2:$O10747,8,FALSE)</f>
        <v>N/A</v>
      </c>
      <c r="K47" s="117" t="str">
        <f>VLOOKUP(E47,VIP!$A$2:$O14321,6,0)</f>
        <v>N/A</v>
      </c>
      <c r="L47" s="148" t="s">
        <v>2418</v>
      </c>
      <c r="M47" s="109" t="s">
        <v>2446</v>
      </c>
      <c r="N47" s="109" t="s">
        <v>2453</v>
      </c>
      <c r="O47" s="117" t="s">
        <v>2471</v>
      </c>
      <c r="P47" s="109"/>
      <c r="Q47" s="116" t="s">
        <v>2418</v>
      </c>
    </row>
    <row r="48" spans="1:17" s="118" customFormat="1" ht="18" x14ac:dyDescent="0.25">
      <c r="A48" s="117" t="str">
        <f>VLOOKUP(E48,'LISTADO ATM'!$A$2:$C$898,3,0)</f>
        <v>DISTRITO NACIONAL</v>
      </c>
      <c r="B48" s="140">
        <v>3335925894</v>
      </c>
      <c r="C48" s="110">
        <v>44367.060972222222</v>
      </c>
      <c r="D48" s="110" t="s">
        <v>2470</v>
      </c>
      <c r="E48" s="136">
        <v>911</v>
      </c>
      <c r="F48" s="117" t="str">
        <f>VLOOKUP(E48,VIP!$A$2:$O13719,2,0)</f>
        <v>DRBR911</v>
      </c>
      <c r="G48" s="117" t="str">
        <f>VLOOKUP(E48,'LISTADO ATM'!$A$2:$B$897,2,0)</f>
        <v xml:space="preserve">ATM Oficina Venezuela II </v>
      </c>
      <c r="H48" s="117" t="str">
        <f>VLOOKUP(E48,VIP!$A$2:$O18853,7,FALSE)</f>
        <v>Si</v>
      </c>
      <c r="I48" s="117" t="str">
        <f>VLOOKUP(E48,VIP!$A$2:$O10818,8,FALSE)</f>
        <v>Si</v>
      </c>
      <c r="J48" s="117" t="str">
        <f>VLOOKUP(E48,VIP!$A$2:$O10768,8,FALSE)</f>
        <v>Si</v>
      </c>
      <c r="K48" s="117" t="str">
        <f>VLOOKUP(E48,VIP!$A$2:$O14342,6,0)</f>
        <v>SI</v>
      </c>
      <c r="L48" s="148" t="s">
        <v>2442</v>
      </c>
      <c r="M48" s="109" t="s">
        <v>2446</v>
      </c>
      <c r="N48" s="109" t="s">
        <v>2453</v>
      </c>
      <c r="O48" s="117" t="s">
        <v>2471</v>
      </c>
      <c r="P48" s="109"/>
      <c r="Q48" s="116" t="s">
        <v>2442</v>
      </c>
    </row>
    <row r="49" spans="1:17" s="118" customFormat="1" ht="18" x14ac:dyDescent="0.25">
      <c r="A49" s="117" t="str">
        <f>VLOOKUP(E49,'LISTADO ATM'!$A$2:$C$898,3,0)</f>
        <v>ESTE</v>
      </c>
      <c r="B49" s="140" t="s">
        <v>2581</v>
      </c>
      <c r="C49" s="110">
        <v>44367.311574074076</v>
      </c>
      <c r="D49" s="110" t="s">
        <v>2180</v>
      </c>
      <c r="E49" s="136">
        <v>822</v>
      </c>
      <c r="F49" s="117" t="str">
        <f>VLOOKUP(E49,VIP!$A$2:$O13700,2,0)</f>
        <v>DRBR822</v>
      </c>
      <c r="G49" s="117" t="str">
        <f>VLOOKUP(E49,'LISTADO ATM'!$A$2:$B$897,2,0)</f>
        <v xml:space="preserve">ATM INDUSPALMA </v>
      </c>
      <c r="H49" s="117" t="str">
        <f>VLOOKUP(E49,VIP!$A$2:$O18834,7,FALSE)</f>
        <v>Si</v>
      </c>
      <c r="I49" s="117" t="str">
        <f>VLOOKUP(E49,VIP!$A$2:$O10799,8,FALSE)</f>
        <v>Si</v>
      </c>
      <c r="J49" s="117" t="str">
        <f>VLOOKUP(E49,VIP!$A$2:$O10749,8,FALSE)</f>
        <v>Si</v>
      </c>
      <c r="K49" s="117" t="str">
        <f>VLOOKUP(E49,VIP!$A$2:$O14323,6,0)</f>
        <v>NO</v>
      </c>
      <c r="L49" s="148" t="s">
        <v>2245</v>
      </c>
      <c r="M49" s="109" t="s">
        <v>2446</v>
      </c>
      <c r="N49" s="109" t="s">
        <v>2453</v>
      </c>
      <c r="O49" s="117" t="s">
        <v>2455</v>
      </c>
      <c r="P49" s="109"/>
      <c r="Q49" s="116" t="s">
        <v>2245</v>
      </c>
    </row>
    <row r="50" spans="1:17" s="118" customFormat="1" ht="18" x14ac:dyDescent="0.25">
      <c r="A50" s="117" t="str">
        <f>VLOOKUP(E50,'LISTADO ATM'!$A$2:$C$898,3,0)</f>
        <v>DISTRITO NACIONAL</v>
      </c>
      <c r="B50" s="140" t="s">
        <v>2580</v>
      </c>
      <c r="C50" s="110">
        <v>44367.318981481483</v>
      </c>
      <c r="D50" s="110" t="s">
        <v>2180</v>
      </c>
      <c r="E50" s="136">
        <v>983</v>
      </c>
      <c r="F50" s="117" t="str">
        <f>VLOOKUP(E50,VIP!$A$2:$O13727,2,0)</f>
        <v>DRBR983</v>
      </c>
      <c r="G50" s="117" t="str">
        <f>VLOOKUP(E50,'LISTADO ATM'!$A$2:$B$897,2,0)</f>
        <v xml:space="preserve">ATM Bravo República de Colombia </v>
      </c>
      <c r="H50" s="117" t="str">
        <f>VLOOKUP(E50,VIP!$A$2:$O18861,7,FALSE)</f>
        <v>Si</v>
      </c>
      <c r="I50" s="117" t="str">
        <f>VLOOKUP(E50,VIP!$A$2:$O10826,8,FALSE)</f>
        <v>No</v>
      </c>
      <c r="J50" s="117" t="str">
        <f>VLOOKUP(E50,VIP!$A$2:$O10776,8,FALSE)</f>
        <v>No</v>
      </c>
      <c r="K50" s="117" t="str">
        <f>VLOOKUP(E50,VIP!$A$2:$O14350,6,0)</f>
        <v>NO</v>
      </c>
      <c r="L50" s="148" t="s">
        <v>2219</v>
      </c>
      <c r="M50" s="109" t="s">
        <v>2446</v>
      </c>
      <c r="N50" s="109" t="s">
        <v>2453</v>
      </c>
      <c r="O50" s="117" t="s">
        <v>2455</v>
      </c>
      <c r="P50" s="109"/>
      <c r="Q50" s="116" t="s">
        <v>2219</v>
      </c>
    </row>
    <row r="51" spans="1:17" s="118" customFormat="1" ht="18" x14ac:dyDescent="0.25">
      <c r="A51" s="117" t="str">
        <f>VLOOKUP(E51,'LISTADO ATM'!$A$2:$C$898,3,0)</f>
        <v>NORTE</v>
      </c>
      <c r="B51" s="140" t="s">
        <v>2587</v>
      </c>
      <c r="C51" s="110">
        <v>44367.363564814812</v>
      </c>
      <c r="D51" s="110" t="s">
        <v>2569</v>
      </c>
      <c r="E51" s="136">
        <v>752</v>
      </c>
      <c r="F51" s="117" t="str">
        <f>VLOOKUP(E51,VIP!$A$2:$O13701,2,0)</f>
        <v>DRBR280</v>
      </c>
      <c r="G51" s="117" t="str">
        <f>VLOOKUP(E51,'LISTADO ATM'!$A$2:$B$897,2,0)</f>
        <v xml:space="preserve">ATM UNP Las Carolinas (La Vega) </v>
      </c>
      <c r="H51" s="117" t="str">
        <f>VLOOKUP(E51,VIP!$A$2:$O18835,7,FALSE)</f>
        <v>Si</v>
      </c>
      <c r="I51" s="117" t="str">
        <f>VLOOKUP(E51,VIP!$A$2:$O10800,8,FALSE)</f>
        <v>Si</v>
      </c>
      <c r="J51" s="117" t="str">
        <f>VLOOKUP(E51,VIP!$A$2:$O10750,8,FALSE)</f>
        <v>Si</v>
      </c>
      <c r="K51" s="117" t="str">
        <f>VLOOKUP(E51,VIP!$A$2:$O14324,6,0)</f>
        <v>SI</v>
      </c>
      <c r="L51" s="110" t="s">
        <v>2418</v>
      </c>
      <c r="M51" s="109" t="s">
        <v>2446</v>
      </c>
      <c r="N51" s="109" t="s">
        <v>2453</v>
      </c>
      <c r="O51" s="117" t="s">
        <v>2579</v>
      </c>
      <c r="P51" s="109"/>
      <c r="Q51" s="109" t="s">
        <v>2418</v>
      </c>
    </row>
    <row r="52" spans="1:17" s="118" customFormat="1" ht="18" x14ac:dyDescent="0.25">
      <c r="A52" s="117" t="str">
        <f>VLOOKUP(E52,'LISTADO ATM'!$A$2:$C$898,3,0)</f>
        <v>SUR</v>
      </c>
      <c r="B52" s="140" t="s">
        <v>2586</v>
      </c>
      <c r="C52" s="110">
        <v>44367.367083333331</v>
      </c>
      <c r="D52" s="110" t="s">
        <v>2449</v>
      </c>
      <c r="E52" s="136">
        <v>582</v>
      </c>
      <c r="F52" s="117" t="str">
        <f>VLOOKUP(E52,VIP!$A$2:$O13700,2,0)</f>
        <v xml:space="preserve">DRBR582 </v>
      </c>
      <c r="G52" s="117" t="str">
        <f>VLOOKUP(E52,'LISTADO ATM'!$A$2:$B$897,2,0)</f>
        <v>ATM Estación Sabana Yegua</v>
      </c>
      <c r="H52" s="117" t="str">
        <f>VLOOKUP(E52,VIP!$A$2:$O18834,7,FALSE)</f>
        <v>N/A</v>
      </c>
      <c r="I52" s="117" t="str">
        <f>VLOOKUP(E52,VIP!$A$2:$O10799,8,FALSE)</f>
        <v>N/A</v>
      </c>
      <c r="J52" s="117" t="str">
        <f>VLOOKUP(E52,VIP!$A$2:$O10749,8,FALSE)</f>
        <v>N/A</v>
      </c>
      <c r="K52" s="117" t="str">
        <f>VLOOKUP(E52,VIP!$A$2:$O14323,6,0)</f>
        <v>N/A</v>
      </c>
      <c r="L52" s="110" t="s">
        <v>2418</v>
      </c>
      <c r="M52" s="109" t="s">
        <v>2446</v>
      </c>
      <c r="N52" s="109" t="s">
        <v>2453</v>
      </c>
      <c r="O52" s="117" t="s">
        <v>2454</v>
      </c>
      <c r="P52" s="109"/>
      <c r="Q52" s="109" t="s">
        <v>2418</v>
      </c>
    </row>
    <row r="53" spans="1:17" s="118" customFormat="1" ht="18" x14ac:dyDescent="0.25">
      <c r="A53" s="117" t="str">
        <f>VLOOKUP(E53,'LISTADO ATM'!$A$2:$C$898,3,0)</f>
        <v>DISTRITO NACIONAL</v>
      </c>
      <c r="B53" s="140" t="s">
        <v>2585</v>
      </c>
      <c r="C53" s="110">
        <v>44367.370393518519</v>
      </c>
      <c r="D53" s="110" t="s">
        <v>2449</v>
      </c>
      <c r="E53" s="136">
        <v>354</v>
      </c>
      <c r="F53" s="117" t="str">
        <f>VLOOKUP(E53,VIP!$A$2:$O13699,2,0)</f>
        <v>DRBR354</v>
      </c>
      <c r="G53" s="117" t="str">
        <f>VLOOKUP(E53,'LISTADO ATM'!$A$2:$B$897,2,0)</f>
        <v xml:space="preserve">ATM Oficina Núñez de Cáceres II </v>
      </c>
      <c r="H53" s="117" t="str">
        <f>VLOOKUP(E53,VIP!$A$2:$O18833,7,FALSE)</f>
        <v>Si</v>
      </c>
      <c r="I53" s="117" t="str">
        <f>VLOOKUP(E53,VIP!$A$2:$O10798,8,FALSE)</f>
        <v>Si</v>
      </c>
      <c r="J53" s="117" t="str">
        <f>VLOOKUP(E53,VIP!$A$2:$O10748,8,FALSE)</f>
        <v>Si</v>
      </c>
      <c r="K53" s="117" t="str">
        <f>VLOOKUP(E53,VIP!$A$2:$O14322,6,0)</f>
        <v>NO</v>
      </c>
      <c r="L53" s="110" t="s">
        <v>2418</v>
      </c>
      <c r="M53" s="109" t="s">
        <v>2446</v>
      </c>
      <c r="N53" s="109" t="s">
        <v>2453</v>
      </c>
      <c r="O53" s="117" t="s">
        <v>2454</v>
      </c>
      <c r="P53" s="109"/>
      <c r="Q53" s="109" t="s">
        <v>2418</v>
      </c>
    </row>
    <row r="54" spans="1:17" s="118" customFormat="1" ht="18" x14ac:dyDescent="0.25">
      <c r="A54" s="117" t="str">
        <f>VLOOKUP(E54,'LISTADO ATM'!$A$2:$C$898,3,0)</f>
        <v>DISTRITO NACIONAL</v>
      </c>
      <c r="B54" s="140" t="s">
        <v>2584</v>
      </c>
      <c r="C54" s="110">
        <v>44367.417268518519</v>
      </c>
      <c r="D54" s="110" t="s">
        <v>2180</v>
      </c>
      <c r="E54" s="136">
        <v>671</v>
      </c>
      <c r="F54" s="117" t="str">
        <f>VLOOKUP(E54,VIP!$A$2:$O13698,2,0)</f>
        <v>DRBR671</v>
      </c>
      <c r="G54" s="117" t="str">
        <f>VLOOKUP(E54,'LISTADO ATM'!$A$2:$B$897,2,0)</f>
        <v>ATM Ayuntamiento Sto. Dgo. Norte</v>
      </c>
      <c r="H54" s="117" t="str">
        <f>VLOOKUP(E54,VIP!$A$2:$O18832,7,FALSE)</f>
        <v>Si</v>
      </c>
      <c r="I54" s="117" t="str">
        <f>VLOOKUP(E54,VIP!$A$2:$O10797,8,FALSE)</f>
        <v>Si</v>
      </c>
      <c r="J54" s="117" t="str">
        <f>VLOOKUP(E54,VIP!$A$2:$O10747,8,FALSE)</f>
        <v>Si</v>
      </c>
      <c r="K54" s="117" t="str">
        <f>VLOOKUP(E54,VIP!$A$2:$O14321,6,0)</f>
        <v>NO</v>
      </c>
      <c r="L54" s="110" t="s">
        <v>2245</v>
      </c>
      <c r="M54" s="109" t="s">
        <v>2446</v>
      </c>
      <c r="N54" s="109" t="s">
        <v>2453</v>
      </c>
      <c r="O54" s="117" t="s">
        <v>2455</v>
      </c>
      <c r="P54" s="109"/>
      <c r="Q54" s="109" t="s">
        <v>2245</v>
      </c>
    </row>
    <row r="55" spans="1:17" s="118" customFormat="1" ht="18" x14ac:dyDescent="0.25">
      <c r="A55" s="117" t="str">
        <f>VLOOKUP(E55,'LISTADO ATM'!$A$2:$C$898,3,0)</f>
        <v>NORTE</v>
      </c>
      <c r="B55" s="140" t="s">
        <v>2583</v>
      </c>
      <c r="C55" s="110">
        <v>44367.421944444446</v>
      </c>
      <c r="D55" s="110" t="s">
        <v>2181</v>
      </c>
      <c r="E55" s="136">
        <v>595</v>
      </c>
      <c r="F55" s="117" t="str">
        <f>VLOOKUP(E55,VIP!$A$2:$O13696,2,0)</f>
        <v>DRBR595</v>
      </c>
      <c r="G55" s="117" t="str">
        <f>VLOOKUP(E55,'LISTADO ATM'!$A$2:$B$897,2,0)</f>
        <v xml:space="preserve">ATM S/M Central I (Santiago) </v>
      </c>
      <c r="H55" s="117" t="str">
        <f>VLOOKUP(E55,VIP!$A$2:$O18830,7,FALSE)</f>
        <v>Si</v>
      </c>
      <c r="I55" s="117" t="str">
        <f>VLOOKUP(E55,VIP!$A$2:$O10795,8,FALSE)</f>
        <v>Si</v>
      </c>
      <c r="J55" s="117" t="str">
        <f>VLOOKUP(E55,VIP!$A$2:$O10745,8,FALSE)</f>
        <v>Si</v>
      </c>
      <c r="K55" s="117" t="str">
        <f>VLOOKUP(E55,VIP!$A$2:$O14319,6,0)</f>
        <v>NO</v>
      </c>
      <c r="L55" s="110" t="s">
        <v>2219</v>
      </c>
      <c r="M55" s="109" t="s">
        <v>2446</v>
      </c>
      <c r="N55" s="109" t="s">
        <v>2453</v>
      </c>
      <c r="O55" s="117" t="s">
        <v>2567</v>
      </c>
      <c r="P55" s="109"/>
      <c r="Q55" s="109" t="s">
        <v>2219</v>
      </c>
    </row>
    <row r="56" spans="1:17" s="118" customFormat="1" ht="18" x14ac:dyDescent="0.25">
      <c r="A56" s="117" t="str">
        <f>VLOOKUP(E56,'LISTADO ATM'!$A$2:$C$898,3,0)</f>
        <v>NORTE</v>
      </c>
      <c r="B56" s="140" t="s">
        <v>2582</v>
      </c>
      <c r="C56" s="110">
        <v>44367.426388888889</v>
      </c>
      <c r="D56" s="110" t="s">
        <v>2181</v>
      </c>
      <c r="E56" s="136">
        <v>304</v>
      </c>
      <c r="F56" s="117" t="str">
        <f>VLOOKUP(E56,VIP!$A$2:$O13695,2,0)</f>
        <v>DRBR304</v>
      </c>
      <c r="G56" s="117" t="str">
        <f>VLOOKUP(E56,'LISTADO ATM'!$A$2:$B$897,2,0)</f>
        <v xml:space="preserve">ATM Multicentro La Sirena Estrella Sadhala </v>
      </c>
      <c r="H56" s="117" t="str">
        <f>VLOOKUP(E56,VIP!$A$2:$O18829,7,FALSE)</f>
        <v>Si</v>
      </c>
      <c r="I56" s="117" t="str">
        <f>VLOOKUP(E56,VIP!$A$2:$O10794,8,FALSE)</f>
        <v>Si</v>
      </c>
      <c r="J56" s="117" t="str">
        <f>VLOOKUP(E56,VIP!$A$2:$O10744,8,FALSE)</f>
        <v>Si</v>
      </c>
      <c r="K56" s="117" t="str">
        <f>VLOOKUP(E56,VIP!$A$2:$O14318,6,0)</f>
        <v>NO</v>
      </c>
      <c r="L56" s="110" t="s">
        <v>2572</v>
      </c>
      <c r="M56" s="109" t="s">
        <v>2446</v>
      </c>
      <c r="N56" s="109" t="s">
        <v>2453</v>
      </c>
      <c r="O56" s="117" t="s">
        <v>2567</v>
      </c>
      <c r="P56" s="109"/>
      <c r="Q56" s="109" t="s">
        <v>2572</v>
      </c>
    </row>
    <row r="57" spans="1:17" s="118" customFormat="1" ht="18" x14ac:dyDescent="0.25">
      <c r="A57" s="117" t="str">
        <f>VLOOKUP(E57,'LISTADO ATM'!$A$2:$C$898,3,0)</f>
        <v>DISTRITO NACIONAL</v>
      </c>
      <c r="B57" s="140" t="s">
        <v>2596</v>
      </c>
      <c r="C57" s="110">
        <v>44367.498703703706</v>
      </c>
      <c r="D57" s="110" t="s">
        <v>2180</v>
      </c>
      <c r="E57" s="136">
        <v>672</v>
      </c>
      <c r="F57" s="117" t="str">
        <f>VLOOKUP(E57,VIP!$A$2:$O13703,2,0)</f>
        <v>DRBR672</v>
      </c>
      <c r="G57" s="117" t="str">
        <f>VLOOKUP(E57,'LISTADO ATM'!$A$2:$B$897,2,0)</f>
        <v>ATM Destacamento Policía Nacional La Victoria</v>
      </c>
      <c r="H57" s="117" t="str">
        <f>VLOOKUP(E57,VIP!$A$2:$O18837,7,FALSE)</f>
        <v>Si</v>
      </c>
      <c r="I57" s="117" t="str">
        <f>VLOOKUP(E57,VIP!$A$2:$O10802,8,FALSE)</f>
        <v>Si</v>
      </c>
      <c r="J57" s="117" t="str">
        <f>VLOOKUP(E57,VIP!$A$2:$O10752,8,FALSE)</f>
        <v>Si</v>
      </c>
      <c r="K57" s="117" t="str">
        <f>VLOOKUP(E57,VIP!$A$2:$O14326,6,0)</f>
        <v>SI</v>
      </c>
      <c r="L57" s="110" t="s">
        <v>2245</v>
      </c>
      <c r="M57" s="109" t="s">
        <v>2446</v>
      </c>
      <c r="N57" s="109" t="s">
        <v>2453</v>
      </c>
      <c r="O57" s="117" t="s">
        <v>2455</v>
      </c>
      <c r="P57" s="109"/>
      <c r="Q57" s="109" t="s">
        <v>2245</v>
      </c>
    </row>
    <row r="58" spans="1:17" s="118" customFormat="1" ht="18" x14ac:dyDescent="0.25">
      <c r="A58" s="117" t="str">
        <f>VLOOKUP(E58,'LISTADO ATM'!$A$2:$C$898,3,0)</f>
        <v>DISTRITO NACIONAL</v>
      </c>
      <c r="B58" s="140" t="s">
        <v>2595</v>
      </c>
      <c r="C58" s="110">
        <v>44367.536574074074</v>
      </c>
      <c r="D58" s="110" t="s">
        <v>2180</v>
      </c>
      <c r="E58" s="136">
        <v>836</v>
      </c>
      <c r="F58" s="117" t="str">
        <f>VLOOKUP(E58,VIP!$A$2:$O13702,2,0)</f>
        <v>DRBR836</v>
      </c>
      <c r="G58" s="117" t="str">
        <f>VLOOKUP(E58,'LISTADO ATM'!$A$2:$B$897,2,0)</f>
        <v xml:space="preserve">ATM UNP Plaza Luperón </v>
      </c>
      <c r="H58" s="117" t="str">
        <f>VLOOKUP(E58,VIP!$A$2:$O18836,7,FALSE)</f>
        <v>Si</v>
      </c>
      <c r="I58" s="117" t="str">
        <f>VLOOKUP(E58,VIP!$A$2:$O10801,8,FALSE)</f>
        <v>Si</v>
      </c>
      <c r="J58" s="117" t="str">
        <f>VLOOKUP(E58,VIP!$A$2:$O10751,8,FALSE)</f>
        <v>Si</v>
      </c>
      <c r="K58" s="117" t="str">
        <f>VLOOKUP(E58,VIP!$A$2:$O14325,6,0)</f>
        <v>NO</v>
      </c>
      <c r="L58" s="110" t="s">
        <v>2572</v>
      </c>
      <c r="M58" s="109" t="s">
        <v>2446</v>
      </c>
      <c r="N58" s="109" t="s">
        <v>2453</v>
      </c>
      <c r="O58" s="117" t="s">
        <v>2455</v>
      </c>
      <c r="P58" s="109"/>
      <c r="Q58" s="109" t="s">
        <v>2572</v>
      </c>
    </row>
    <row r="59" spans="1:17" s="118" customFormat="1" ht="18" x14ac:dyDescent="0.25">
      <c r="A59" s="117" t="str">
        <f>VLOOKUP(E59,'LISTADO ATM'!$A$2:$C$898,3,0)</f>
        <v>DISTRITO NACIONAL</v>
      </c>
      <c r="B59" s="140" t="s">
        <v>2594</v>
      </c>
      <c r="C59" s="110">
        <v>44367.54111111111</v>
      </c>
      <c r="D59" s="110" t="s">
        <v>2180</v>
      </c>
      <c r="E59" s="136">
        <v>20</v>
      </c>
      <c r="F59" s="117" t="str">
        <f>VLOOKUP(E59,VIP!$A$2:$O13701,2,0)</f>
        <v>DRBR049</v>
      </c>
      <c r="G59" s="117" t="str">
        <f>VLOOKUP(E59,'LISTADO ATM'!$A$2:$B$897,2,0)</f>
        <v>ATM S/M Aprezio Las Palmas</v>
      </c>
      <c r="H59" s="117" t="str">
        <f>VLOOKUP(E59,VIP!$A$2:$O18835,7,FALSE)</f>
        <v>Si</v>
      </c>
      <c r="I59" s="117" t="str">
        <f>VLOOKUP(E59,VIP!$A$2:$O10800,8,FALSE)</f>
        <v>Si</v>
      </c>
      <c r="J59" s="117" t="str">
        <f>VLOOKUP(E59,VIP!$A$2:$O10750,8,FALSE)</f>
        <v>Si</v>
      </c>
      <c r="K59" s="117" t="str">
        <f>VLOOKUP(E59,VIP!$A$2:$O14324,6,0)</f>
        <v>NO</v>
      </c>
      <c r="L59" s="110" t="s">
        <v>2219</v>
      </c>
      <c r="M59" s="109" t="s">
        <v>2446</v>
      </c>
      <c r="N59" s="109" t="s">
        <v>2453</v>
      </c>
      <c r="O59" s="117" t="s">
        <v>2455</v>
      </c>
      <c r="P59" s="109"/>
      <c r="Q59" s="109" t="s">
        <v>2219</v>
      </c>
    </row>
    <row r="60" spans="1:17" s="118" customFormat="1" ht="18" x14ac:dyDescent="0.25">
      <c r="A60" s="117" t="str">
        <f>VLOOKUP(E60,'LISTADO ATM'!$A$2:$C$898,3,0)</f>
        <v>DISTRITO NACIONAL</v>
      </c>
      <c r="B60" s="140" t="s">
        <v>2593</v>
      </c>
      <c r="C60" s="110">
        <v>44367.542847222219</v>
      </c>
      <c r="D60" s="110" t="s">
        <v>2180</v>
      </c>
      <c r="E60" s="136">
        <v>559</v>
      </c>
      <c r="F60" s="117" t="str">
        <f>VLOOKUP(E60,VIP!$A$2:$O13700,2,0)</f>
        <v>DRBR559</v>
      </c>
      <c r="G60" s="117" t="str">
        <f>VLOOKUP(E60,'LISTADO ATM'!$A$2:$B$897,2,0)</f>
        <v xml:space="preserve">ATM UNP Metro I </v>
      </c>
      <c r="H60" s="117" t="str">
        <f>VLOOKUP(E60,VIP!$A$2:$O18834,7,FALSE)</f>
        <v>Si</v>
      </c>
      <c r="I60" s="117" t="str">
        <f>VLOOKUP(E60,VIP!$A$2:$O10799,8,FALSE)</f>
        <v>Si</v>
      </c>
      <c r="J60" s="117" t="str">
        <f>VLOOKUP(E60,VIP!$A$2:$O10749,8,FALSE)</f>
        <v>Si</v>
      </c>
      <c r="K60" s="117" t="str">
        <f>VLOOKUP(E60,VIP!$A$2:$O14323,6,0)</f>
        <v>SI</v>
      </c>
      <c r="L60" s="110" t="s">
        <v>2219</v>
      </c>
      <c r="M60" s="109" t="s">
        <v>2446</v>
      </c>
      <c r="N60" s="109" t="s">
        <v>2453</v>
      </c>
      <c r="O60" s="117" t="s">
        <v>2455</v>
      </c>
      <c r="P60" s="109"/>
      <c r="Q60" s="109" t="s">
        <v>2219</v>
      </c>
    </row>
    <row r="61" spans="1:17" ht="18" x14ac:dyDescent="0.25">
      <c r="A61" s="117" t="str">
        <f>VLOOKUP(E61,'LISTADO ATM'!$A$2:$C$898,3,0)</f>
        <v>DISTRITO NACIONAL</v>
      </c>
      <c r="B61" s="140" t="s">
        <v>2592</v>
      </c>
      <c r="C61" s="110">
        <v>44367.543842592589</v>
      </c>
      <c r="D61" s="110" t="s">
        <v>2180</v>
      </c>
      <c r="E61" s="136">
        <v>549</v>
      </c>
      <c r="F61" s="117" t="str">
        <f>VLOOKUP(E61,VIP!$A$2:$O13699,2,0)</f>
        <v>DRBR026</v>
      </c>
      <c r="G61" s="117" t="str">
        <f>VLOOKUP(E61,'LISTADO ATM'!$A$2:$B$897,2,0)</f>
        <v xml:space="preserve">ATM Ministerio de Turismo (Oficinas Gubernamentales) </v>
      </c>
      <c r="H61" s="117" t="str">
        <f>VLOOKUP(E61,VIP!$A$2:$O18833,7,FALSE)</f>
        <v>Si</v>
      </c>
      <c r="I61" s="117" t="str">
        <f>VLOOKUP(E61,VIP!$A$2:$O10798,8,FALSE)</f>
        <v>Si</v>
      </c>
      <c r="J61" s="117" t="str">
        <f>VLOOKUP(E61,VIP!$A$2:$O10748,8,FALSE)</f>
        <v>Si</v>
      </c>
      <c r="K61" s="117" t="str">
        <f>VLOOKUP(E61,VIP!$A$2:$O14322,6,0)</f>
        <v>NO</v>
      </c>
      <c r="L61" s="110" t="s">
        <v>2245</v>
      </c>
      <c r="M61" s="150" t="s">
        <v>2550</v>
      </c>
      <c r="N61" s="109" t="s">
        <v>2453</v>
      </c>
      <c r="O61" s="117" t="s">
        <v>2455</v>
      </c>
      <c r="P61" s="109"/>
      <c r="Q61" s="151">
        <v>44367.87777777778</v>
      </c>
    </row>
    <row r="62" spans="1:17" ht="18" x14ac:dyDescent="0.25">
      <c r="A62" s="117" t="str">
        <f>VLOOKUP(E62,'LISTADO ATM'!$A$2:$C$898,3,0)</f>
        <v>NORTE</v>
      </c>
      <c r="B62" s="140" t="s">
        <v>2591</v>
      </c>
      <c r="C62" s="110">
        <v>44367.545312499999</v>
      </c>
      <c r="D62" s="110" t="s">
        <v>2569</v>
      </c>
      <c r="E62" s="136">
        <v>350</v>
      </c>
      <c r="F62" s="117" t="str">
        <f>VLOOKUP(E62,VIP!$A$2:$O13698,2,0)</f>
        <v>DRBR350</v>
      </c>
      <c r="G62" s="117" t="str">
        <f>VLOOKUP(E62,'LISTADO ATM'!$A$2:$B$897,2,0)</f>
        <v xml:space="preserve">ATM Oficina Villa Tapia </v>
      </c>
      <c r="H62" s="117" t="str">
        <f>VLOOKUP(E62,VIP!$A$2:$O18832,7,FALSE)</f>
        <v>Si</v>
      </c>
      <c r="I62" s="117" t="str">
        <f>VLOOKUP(E62,VIP!$A$2:$O10797,8,FALSE)</f>
        <v>Si</v>
      </c>
      <c r="J62" s="117" t="str">
        <f>VLOOKUP(E62,VIP!$A$2:$O10747,8,FALSE)</f>
        <v>Si</v>
      </c>
      <c r="K62" s="117" t="str">
        <f>VLOOKUP(E62,VIP!$A$2:$O14321,6,0)</f>
        <v>NO</v>
      </c>
      <c r="L62" s="110" t="s">
        <v>2418</v>
      </c>
      <c r="M62" s="109" t="s">
        <v>2446</v>
      </c>
      <c r="N62" s="109" t="s">
        <v>2453</v>
      </c>
      <c r="O62" s="117" t="s">
        <v>2597</v>
      </c>
      <c r="P62" s="109"/>
      <c r="Q62" s="109" t="s">
        <v>2418</v>
      </c>
    </row>
    <row r="63" spans="1:17" ht="18" x14ac:dyDescent="0.25">
      <c r="A63" s="117" t="str">
        <f>VLOOKUP(E63,'LISTADO ATM'!$A$2:$C$898,3,0)</f>
        <v>SUR</v>
      </c>
      <c r="B63" s="140" t="s">
        <v>2590</v>
      </c>
      <c r="C63" s="110">
        <v>44367.572881944441</v>
      </c>
      <c r="D63" s="110" t="s">
        <v>2449</v>
      </c>
      <c r="E63" s="136">
        <v>84</v>
      </c>
      <c r="F63" s="117" t="str">
        <f>VLOOKUP(E63,VIP!$A$2:$O13697,2,0)</f>
        <v>DRBR084</v>
      </c>
      <c r="G63" s="117" t="str">
        <f>VLOOKUP(E63,'LISTADO ATM'!$A$2:$B$897,2,0)</f>
        <v xml:space="preserve">ATM Oficina Multicentro Sirena San Cristóbal </v>
      </c>
      <c r="H63" s="117" t="str">
        <f>VLOOKUP(E63,VIP!$A$2:$O18831,7,FALSE)</f>
        <v>Si</v>
      </c>
      <c r="I63" s="117" t="str">
        <f>VLOOKUP(E63,VIP!$A$2:$O10796,8,FALSE)</f>
        <v>Si</v>
      </c>
      <c r="J63" s="117" t="str">
        <f>VLOOKUP(E63,VIP!$A$2:$O10746,8,FALSE)</f>
        <v>Si</v>
      </c>
      <c r="K63" s="117" t="str">
        <f>VLOOKUP(E63,VIP!$A$2:$O14320,6,0)</f>
        <v>SI</v>
      </c>
      <c r="L63" s="110" t="s">
        <v>2418</v>
      </c>
      <c r="M63" s="109" t="s">
        <v>2446</v>
      </c>
      <c r="N63" s="109" t="s">
        <v>2453</v>
      </c>
      <c r="O63" s="117" t="s">
        <v>2454</v>
      </c>
      <c r="P63" s="109"/>
      <c r="Q63" s="109" t="s">
        <v>2418</v>
      </c>
    </row>
    <row r="64" spans="1:17" ht="18" x14ac:dyDescent="0.25">
      <c r="A64" s="117" t="str">
        <f>VLOOKUP(E64,'LISTADO ATM'!$A$2:$C$898,3,0)</f>
        <v>ESTE</v>
      </c>
      <c r="B64" s="140" t="s">
        <v>2588</v>
      </c>
      <c r="C64" s="110">
        <v>44367.575277777774</v>
      </c>
      <c r="D64" s="110" t="s">
        <v>2449</v>
      </c>
      <c r="E64" s="136">
        <v>963</v>
      </c>
      <c r="F64" s="117" t="str">
        <f>VLOOKUP(E64,VIP!$A$2:$O13725,2,0)</f>
        <v>DRBR963</v>
      </c>
      <c r="G64" s="117" t="str">
        <f>VLOOKUP(E64,'LISTADO ATM'!$A$2:$B$897,2,0)</f>
        <v xml:space="preserve">ATM Multiplaza La Romana </v>
      </c>
      <c r="H64" s="117" t="str">
        <f>VLOOKUP(E64,VIP!$A$2:$O18859,7,FALSE)</f>
        <v>Si</v>
      </c>
      <c r="I64" s="117" t="str">
        <f>VLOOKUP(E64,VIP!$A$2:$O10824,8,FALSE)</f>
        <v>Si</v>
      </c>
      <c r="J64" s="117" t="str">
        <f>VLOOKUP(E64,VIP!$A$2:$O10774,8,FALSE)</f>
        <v>Si</v>
      </c>
      <c r="K64" s="117" t="str">
        <f>VLOOKUP(E64,VIP!$A$2:$O14348,6,0)</f>
        <v>NO</v>
      </c>
      <c r="L64" s="110" t="s">
        <v>2418</v>
      </c>
      <c r="M64" s="109" t="s">
        <v>2446</v>
      </c>
      <c r="N64" s="109" t="s">
        <v>2453</v>
      </c>
      <c r="O64" s="117" t="s">
        <v>2454</v>
      </c>
      <c r="P64" s="109"/>
      <c r="Q64" s="109" t="s">
        <v>2418</v>
      </c>
    </row>
    <row r="65" spans="1:17" ht="18" x14ac:dyDescent="0.25">
      <c r="A65" s="117" t="str">
        <f>VLOOKUP(E65,'LISTADO ATM'!$A$2:$C$898,3,0)</f>
        <v>DISTRITO NACIONAL</v>
      </c>
      <c r="B65" s="140" t="s">
        <v>2600</v>
      </c>
      <c r="C65" s="110">
        <v>44367.645532407405</v>
      </c>
      <c r="D65" s="110" t="s">
        <v>2601</v>
      </c>
      <c r="E65" s="136">
        <v>970</v>
      </c>
      <c r="F65" s="117" t="str">
        <f>VLOOKUP(E65,VIP!$A$2:$O13726,2,0)</f>
        <v>DRBR970</v>
      </c>
      <c r="G65" s="117" t="str">
        <f>VLOOKUP(E65,'LISTADO ATM'!$A$2:$B$897,2,0)</f>
        <v xml:space="preserve">ATM S/M Olé Haina </v>
      </c>
      <c r="H65" s="117" t="str">
        <f>VLOOKUP(E65,VIP!$A$2:$O18860,7,FALSE)</f>
        <v>Si</v>
      </c>
      <c r="I65" s="117" t="str">
        <f>VLOOKUP(E65,VIP!$A$2:$O10825,8,FALSE)</f>
        <v>Si</v>
      </c>
      <c r="J65" s="117" t="str">
        <f>VLOOKUP(E65,VIP!$A$2:$O10775,8,FALSE)</f>
        <v>Si</v>
      </c>
      <c r="K65" s="117" t="str">
        <f>VLOOKUP(E65,VIP!$A$2:$O14349,6,0)</f>
        <v>NO</v>
      </c>
      <c r="L65" s="110" t="s">
        <v>2573</v>
      </c>
      <c r="M65" s="109" t="s">
        <v>2446</v>
      </c>
      <c r="N65" s="109" t="s">
        <v>2453</v>
      </c>
      <c r="O65" s="117" t="s">
        <v>2602</v>
      </c>
      <c r="P65" s="109"/>
      <c r="Q65" s="109" t="s">
        <v>2573</v>
      </c>
    </row>
    <row r="66" spans="1:17" ht="18" x14ac:dyDescent="0.25">
      <c r="A66" s="117" t="str">
        <f>VLOOKUP(E66,'LISTADO ATM'!$A$2:$C$898,3,0)</f>
        <v>DISTRITO NACIONAL</v>
      </c>
      <c r="B66" s="140" t="s">
        <v>2599</v>
      </c>
      <c r="C66" s="110">
        <v>44367.649861111109</v>
      </c>
      <c r="D66" s="110" t="s">
        <v>2449</v>
      </c>
      <c r="E66" s="136">
        <v>85</v>
      </c>
      <c r="F66" s="117" t="str">
        <f>VLOOKUP(E66,VIP!$A$2:$O13697,2,0)</f>
        <v>DRBR085</v>
      </c>
      <c r="G66" s="117" t="str">
        <f>VLOOKUP(E66,'LISTADO ATM'!$A$2:$B$897,2,0)</f>
        <v xml:space="preserve">ATM Oficina San Isidro (Fuerza Aérea) </v>
      </c>
      <c r="H66" s="117" t="str">
        <f>VLOOKUP(E66,VIP!$A$2:$O18831,7,FALSE)</f>
        <v>Si</v>
      </c>
      <c r="I66" s="117" t="str">
        <f>VLOOKUP(E66,VIP!$A$2:$O10796,8,FALSE)</f>
        <v>Si</v>
      </c>
      <c r="J66" s="117" t="str">
        <f>VLOOKUP(E66,VIP!$A$2:$O10746,8,FALSE)</f>
        <v>Si</v>
      </c>
      <c r="K66" s="117" t="str">
        <f>VLOOKUP(E66,VIP!$A$2:$O14320,6,0)</f>
        <v>NO</v>
      </c>
      <c r="L66" s="110" t="s">
        <v>2442</v>
      </c>
      <c r="M66" s="109" t="s">
        <v>2446</v>
      </c>
      <c r="N66" s="109" t="s">
        <v>2453</v>
      </c>
      <c r="O66" s="117" t="s">
        <v>2454</v>
      </c>
      <c r="P66" s="109"/>
      <c r="Q66" s="109" t="s">
        <v>2442</v>
      </c>
    </row>
    <row r="67" spans="1:17" ht="18" x14ac:dyDescent="0.25">
      <c r="A67" s="117" t="str">
        <f>VLOOKUP(E67,'LISTADO ATM'!$A$2:$C$898,3,0)</f>
        <v>DISTRITO NACIONAL</v>
      </c>
      <c r="B67" s="140" t="s">
        <v>2598</v>
      </c>
      <c r="C67" s="110">
        <v>44367.651342592595</v>
      </c>
      <c r="D67" s="110" t="s">
        <v>2449</v>
      </c>
      <c r="E67" s="136">
        <v>590</v>
      </c>
      <c r="F67" s="117" t="str">
        <f>VLOOKUP(E67,VIP!$A$2:$O13696,2,0)</f>
        <v>DRBR177</v>
      </c>
      <c r="G67" s="117" t="str">
        <f>VLOOKUP(E67,'LISTADO ATM'!$A$2:$B$897,2,0)</f>
        <v xml:space="preserve">ATM Olé Aut. Las Américas </v>
      </c>
      <c r="H67" s="117" t="str">
        <f>VLOOKUP(E67,VIP!$A$2:$O18830,7,FALSE)</f>
        <v>Si</v>
      </c>
      <c r="I67" s="117" t="str">
        <f>VLOOKUP(E67,VIP!$A$2:$O10795,8,FALSE)</f>
        <v>Si</v>
      </c>
      <c r="J67" s="117" t="str">
        <f>VLOOKUP(E67,VIP!$A$2:$O10745,8,FALSE)</f>
        <v>Si</v>
      </c>
      <c r="K67" s="117" t="str">
        <f>VLOOKUP(E67,VIP!$A$2:$O14319,6,0)</f>
        <v>SI</v>
      </c>
      <c r="L67" s="110" t="s">
        <v>2418</v>
      </c>
      <c r="M67" s="109" t="s">
        <v>2446</v>
      </c>
      <c r="N67" s="109" t="s">
        <v>2453</v>
      </c>
      <c r="O67" s="117" t="s">
        <v>2454</v>
      </c>
      <c r="P67" s="109"/>
      <c r="Q67" s="109" t="s">
        <v>2418</v>
      </c>
    </row>
    <row r="68" spans="1:17" ht="18" x14ac:dyDescent="0.25">
      <c r="A68" s="117" t="str">
        <f>VLOOKUP(E68,'LISTADO ATM'!$A$2:$C$898,3,0)</f>
        <v>NORTE</v>
      </c>
      <c r="B68" s="140" t="s">
        <v>2615</v>
      </c>
      <c r="C68" s="110">
        <v>44367.672650462962</v>
      </c>
      <c r="D68" s="110" t="s">
        <v>2181</v>
      </c>
      <c r="E68" s="136">
        <v>91</v>
      </c>
      <c r="F68" s="117" t="str">
        <f>VLOOKUP(E68,VIP!$A$2:$O13728,2,0)</f>
        <v>DRBR091</v>
      </c>
      <c r="G68" s="117" t="str">
        <f>VLOOKUP(E68,'LISTADO ATM'!$A$2:$B$897,2,0)</f>
        <v xml:space="preserve">ATM UNP Villa Isabela </v>
      </c>
      <c r="H68" s="117" t="str">
        <f>VLOOKUP(E68,VIP!$A$2:$O18862,7,FALSE)</f>
        <v>Si</v>
      </c>
      <c r="I68" s="117" t="str">
        <f>VLOOKUP(E68,VIP!$A$2:$O10827,8,FALSE)</f>
        <v>Si</v>
      </c>
      <c r="J68" s="117" t="str">
        <f>VLOOKUP(E68,VIP!$A$2:$O10777,8,FALSE)</f>
        <v>Si</v>
      </c>
      <c r="K68" s="117" t="str">
        <f>VLOOKUP(E68,VIP!$A$2:$O14351,6,0)</f>
        <v>NO</v>
      </c>
      <c r="L68" s="110" t="s">
        <v>2466</v>
      </c>
      <c r="M68" s="109" t="s">
        <v>2446</v>
      </c>
      <c r="N68" s="109" t="s">
        <v>2453</v>
      </c>
      <c r="O68" s="117" t="s">
        <v>2567</v>
      </c>
      <c r="P68" s="109"/>
      <c r="Q68" s="109" t="s">
        <v>2466</v>
      </c>
    </row>
    <row r="69" spans="1:17" ht="18" x14ac:dyDescent="0.25">
      <c r="A69" s="117" t="str">
        <f>VLOOKUP(E69,'LISTADO ATM'!$A$2:$C$898,3,0)</f>
        <v>NORTE</v>
      </c>
      <c r="B69" s="140" t="s">
        <v>2614</v>
      </c>
      <c r="C69" s="110">
        <v>44367.674259259256</v>
      </c>
      <c r="D69" s="110" t="s">
        <v>2470</v>
      </c>
      <c r="E69" s="136">
        <v>8</v>
      </c>
      <c r="F69" s="117" t="str">
        <f>VLOOKUP(E69,VIP!$A$2:$O13727,2,0)</f>
        <v>DRBR008</v>
      </c>
      <c r="G69" s="117" t="str">
        <f>VLOOKUP(E69,'LISTADO ATM'!$A$2:$B$897,2,0)</f>
        <v>ATM Autoservicio Yaque</v>
      </c>
      <c r="H69" s="117" t="str">
        <f>VLOOKUP(E69,VIP!$A$2:$O18861,7,FALSE)</f>
        <v>Si</v>
      </c>
      <c r="I69" s="117" t="str">
        <f>VLOOKUP(E69,VIP!$A$2:$O10826,8,FALSE)</f>
        <v>Si</v>
      </c>
      <c r="J69" s="117" t="str">
        <f>VLOOKUP(E69,VIP!$A$2:$O10776,8,FALSE)</f>
        <v>Si</v>
      </c>
      <c r="K69" s="117" t="str">
        <f>VLOOKUP(E69,VIP!$A$2:$O14350,6,0)</f>
        <v>NO</v>
      </c>
      <c r="L69" s="110" t="s">
        <v>2568</v>
      </c>
      <c r="M69" s="109" t="s">
        <v>2446</v>
      </c>
      <c r="N69" s="109" t="s">
        <v>2453</v>
      </c>
      <c r="O69" s="117" t="s">
        <v>2471</v>
      </c>
      <c r="P69" s="109"/>
      <c r="Q69" s="109" t="s">
        <v>2568</v>
      </c>
    </row>
    <row r="70" spans="1:17" ht="18" x14ac:dyDescent="0.25">
      <c r="A70" s="117" t="str">
        <f>VLOOKUP(E70,'LISTADO ATM'!$A$2:$C$898,3,0)</f>
        <v>NORTE</v>
      </c>
      <c r="B70" s="140" t="s">
        <v>2613</v>
      </c>
      <c r="C70" s="110">
        <v>44367.674699074072</v>
      </c>
      <c r="D70" s="110" t="s">
        <v>2181</v>
      </c>
      <c r="E70" s="136">
        <v>987</v>
      </c>
      <c r="F70" s="117" t="str">
        <f>VLOOKUP(E70,VIP!$A$2:$O13728,2,0)</f>
        <v>DRBR987</v>
      </c>
      <c r="G70" s="117" t="str">
        <f>VLOOKUP(E70,'LISTADO ATM'!$A$2:$B$897,2,0)</f>
        <v xml:space="preserve">ATM S/M Jumbo (Moca) </v>
      </c>
      <c r="H70" s="117" t="str">
        <f>VLOOKUP(E70,VIP!$A$2:$O18862,7,FALSE)</f>
        <v>Si</v>
      </c>
      <c r="I70" s="117" t="str">
        <f>VLOOKUP(E70,VIP!$A$2:$O10827,8,FALSE)</f>
        <v>Si</v>
      </c>
      <c r="J70" s="117" t="str">
        <f>VLOOKUP(E70,VIP!$A$2:$O10777,8,FALSE)</f>
        <v>Si</v>
      </c>
      <c r="K70" s="117" t="str">
        <f>VLOOKUP(E70,VIP!$A$2:$O14351,6,0)</f>
        <v>NO</v>
      </c>
      <c r="L70" s="110" t="s">
        <v>2442</v>
      </c>
      <c r="M70" s="109" t="s">
        <v>2446</v>
      </c>
      <c r="N70" s="109" t="s">
        <v>2453</v>
      </c>
      <c r="O70" s="117" t="s">
        <v>2616</v>
      </c>
      <c r="P70" s="109"/>
      <c r="Q70" s="109" t="s">
        <v>2442</v>
      </c>
    </row>
    <row r="71" spans="1:17" ht="18" x14ac:dyDescent="0.25">
      <c r="A71" s="117" t="str">
        <f>VLOOKUP(E71,'LISTADO ATM'!$A$2:$C$898,3,0)</f>
        <v>DISTRITO NACIONAL</v>
      </c>
      <c r="B71" s="140" t="s">
        <v>2612</v>
      </c>
      <c r="C71" s="110">
        <v>44367.679375</v>
      </c>
      <c r="D71" s="110" t="s">
        <v>2449</v>
      </c>
      <c r="E71" s="136">
        <v>165</v>
      </c>
      <c r="F71" s="117" t="str">
        <f>VLOOKUP(E71,VIP!$A$2:$O13724,2,0)</f>
        <v>DRBR165</v>
      </c>
      <c r="G71" s="117" t="str">
        <f>VLOOKUP(E71,'LISTADO ATM'!$A$2:$B$897,2,0)</f>
        <v>ATM Autoservicio Megacentro</v>
      </c>
      <c r="H71" s="117" t="str">
        <f>VLOOKUP(E71,VIP!$A$2:$O18858,7,FALSE)</f>
        <v>Si</v>
      </c>
      <c r="I71" s="117" t="str">
        <f>VLOOKUP(E71,VIP!$A$2:$O10823,8,FALSE)</f>
        <v>Si</v>
      </c>
      <c r="J71" s="117" t="str">
        <f>VLOOKUP(E71,VIP!$A$2:$O10773,8,FALSE)</f>
        <v>Si</v>
      </c>
      <c r="K71" s="117" t="str">
        <f>VLOOKUP(E71,VIP!$A$2:$O14347,6,0)</f>
        <v>SI</v>
      </c>
      <c r="L71" s="110" t="s">
        <v>2418</v>
      </c>
      <c r="M71" s="109" t="s">
        <v>2446</v>
      </c>
      <c r="N71" s="109" t="s">
        <v>2453</v>
      </c>
      <c r="O71" s="117" t="s">
        <v>2454</v>
      </c>
      <c r="P71" s="109"/>
      <c r="Q71" s="109" t="s">
        <v>2418</v>
      </c>
    </row>
    <row r="72" spans="1:17" ht="18" x14ac:dyDescent="0.25">
      <c r="A72" s="117" t="str">
        <f>VLOOKUP(E72,'LISTADO ATM'!$A$2:$C$898,3,0)</f>
        <v>DISTRITO NACIONAL</v>
      </c>
      <c r="B72" s="140" t="s">
        <v>2611</v>
      </c>
      <c r="C72" s="110">
        <v>44367.681064814817</v>
      </c>
      <c r="D72" s="110" t="s">
        <v>2449</v>
      </c>
      <c r="E72" s="136">
        <v>232</v>
      </c>
      <c r="F72" s="117" t="str">
        <f>VLOOKUP(E72,VIP!$A$2:$O13723,2,0)</f>
        <v>DRBR232</v>
      </c>
      <c r="G72" s="117" t="str">
        <f>VLOOKUP(E72,'LISTADO ATM'!$A$2:$B$897,2,0)</f>
        <v xml:space="preserve">ATM S/M Nacional Charles de Gaulle </v>
      </c>
      <c r="H72" s="117" t="str">
        <f>VLOOKUP(E72,VIP!$A$2:$O18857,7,FALSE)</f>
        <v>Si</v>
      </c>
      <c r="I72" s="117" t="str">
        <f>VLOOKUP(E72,VIP!$A$2:$O10822,8,FALSE)</f>
        <v>Si</v>
      </c>
      <c r="J72" s="117" t="str">
        <f>VLOOKUP(E72,VIP!$A$2:$O10772,8,FALSE)</f>
        <v>Si</v>
      </c>
      <c r="K72" s="117" t="str">
        <f>VLOOKUP(E72,VIP!$A$2:$O14346,6,0)</f>
        <v>SI</v>
      </c>
      <c r="L72" s="110" t="s">
        <v>2442</v>
      </c>
      <c r="M72" s="109" t="s">
        <v>2446</v>
      </c>
      <c r="N72" s="109" t="s">
        <v>2453</v>
      </c>
      <c r="O72" s="117" t="s">
        <v>2454</v>
      </c>
      <c r="P72" s="109"/>
      <c r="Q72" s="109" t="s">
        <v>2442</v>
      </c>
    </row>
    <row r="73" spans="1:17" ht="18" x14ac:dyDescent="0.25">
      <c r="A73" s="117" t="str">
        <f>VLOOKUP(E73,'LISTADO ATM'!$A$2:$C$898,3,0)</f>
        <v>DISTRITO NACIONAL</v>
      </c>
      <c r="B73" s="140" t="s">
        <v>2610</v>
      </c>
      <c r="C73" s="110">
        <v>44367.682395833333</v>
      </c>
      <c r="D73" s="110" t="s">
        <v>2449</v>
      </c>
      <c r="E73" s="136">
        <v>235</v>
      </c>
      <c r="F73" s="117" t="str">
        <f>VLOOKUP(E73,VIP!$A$2:$O13722,2,0)</f>
        <v>DRBR235</v>
      </c>
      <c r="G73" s="117" t="str">
        <f>VLOOKUP(E73,'LISTADO ATM'!$A$2:$B$897,2,0)</f>
        <v xml:space="preserve">ATM Oficina Multicentro La Sirena San Isidro </v>
      </c>
      <c r="H73" s="117" t="str">
        <f>VLOOKUP(E73,VIP!$A$2:$O18856,7,FALSE)</f>
        <v>Si</v>
      </c>
      <c r="I73" s="117" t="str">
        <f>VLOOKUP(E73,VIP!$A$2:$O10821,8,FALSE)</f>
        <v>Si</v>
      </c>
      <c r="J73" s="117" t="str">
        <f>VLOOKUP(E73,VIP!$A$2:$O10771,8,FALSE)</f>
        <v>Si</v>
      </c>
      <c r="K73" s="117" t="str">
        <f>VLOOKUP(E73,VIP!$A$2:$O14345,6,0)</f>
        <v>SI</v>
      </c>
      <c r="L73" s="110" t="s">
        <v>2418</v>
      </c>
      <c r="M73" s="109" t="s">
        <v>2446</v>
      </c>
      <c r="N73" s="109" t="s">
        <v>2453</v>
      </c>
      <c r="O73" s="117" t="s">
        <v>2454</v>
      </c>
      <c r="P73" s="109"/>
      <c r="Q73" s="109" t="s">
        <v>2418</v>
      </c>
    </row>
    <row r="74" spans="1:17" ht="18" x14ac:dyDescent="0.25">
      <c r="A74" s="117" t="str">
        <f>VLOOKUP(E74,'LISTADO ATM'!$A$2:$C$898,3,0)</f>
        <v>DISTRITO NACIONAL</v>
      </c>
      <c r="B74" s="140" t="s">
        <v>2609</v>
      </c>
      <c r="C74" s="110">
        <v>44367.682939814818</v>
      </c>
      <c r="D74" s="110" t="s">
        <v>2180</v>
      </c>
      <c r="E74" s="136">
        <v>31</v>
      </c>
      <c r="F74" s="117" t="str">
        <f>VLOOKUP(E74,VIP!$A$2:$O13721,2,0)</f>
        <v>DRBR031</v>
      </c>
      <c r="G74" s="117" t="str">
        <f>VLOOKUP(E74,'LISTADO ATM'!$A$2:$B$897,2,0)</f>
        <v xml:space="preserve">ATM Oficina San Martín I </v>
      </c>
      <c r="H74" s="117" t="str">
        <f>VLOOKUP(E74,VIP!$A$2:$O18855,7,FALSE)</f>
        <v>Si</v>
      </c>
      <c r="I74" s="117" t="str">
        <f>VLOOKUP(E74,VIP!$A$2:$O10820,8,FALSE)</f>
        <v>Si</v>
      </c>
      <c r="J74" s="117" t="str">
        <f>VLOOKUP(E74,VIP!$A$2:$O10770,8,FALSE)</f>
        <v>Si</v>
      </c>
      <c r="K74" s="117" t="str">
        <f>VLOOKUP(E74,VIP!$A$2:$O14344,6,0)</f>
        <v>NO</v>
      </c>
      <c r="L74" s="110" t="s">
        <v>2219</v>
      </c>
      <c r="M74" s="109" t="s">
        <v>2446</v>
      </c>
      <c r="N74" s="109" t="s">
        <v>2453</v>
      </c>
      <c r="O74" s="117" t="s">
        <v>2455</v>
      </c>
      <c r="P74" s="109"/>
      <c r="Q74" s="109" t="s">
        <v>2219</v>
      </c>
    </row>
    <row r="75" spans="1:17" ht="18" x14ac:dyDescent="0.25">
      <c r="A75" s="117" t="str">
        <f>VLOOKUP(E75,'LISTADO ATM'!$A$2:$C$898,3,0)</f>
        <v>NORTE</v>
      </c>
      <c r="B75" s="140" t="s">
        <v>2608</v>
      </c>
      <c r="C75" s="110">
        <v>44367.68577546296</v>
      </c>
      <c r="D75" s="110" t="s">
        <v>2449</v>
      </c>
      <c r="E75" s="136">
        <v>633</v>
      </c>
      <c r="F75" s="117" t="str">
        <f>VLOOKUP(E75,VIP!$A$2:$O13720,2,0)</f>
        <v>DRBR260</v>
      </c>
      <c r="G75" s="117" t="str">
        <f>VLOOKUP(E75,'LISTADO ATM'!$A$2:$B$897,2,0)</f>
        <v xml:space="preserve">ATM Autobanco Las Colinas </v>
      </c>
      <c r="H75" s="117" t="str">
        <f>VLOOKUP(E75,VIP!$A$2:$O18854,7,FALSE)</f>
        <v>Si</v>
      </c>
      <c r="I75" s="117" t="str">
        <f>VLOOKUP(E75,VIP!$A$2:$O10819,8,FALSE)</f>
        <v>Si</v>
      </c>
      <c r="J75" s="117" t="str">
        <f>VLOOKUP(E75,VIP!$A$2:$O10769,8,FALSE)</f>
        <v>Si</v>
      </c>
      <c r="K75" s="117" t="str">
        <f>VLOOKUP(E75,VIP!$A$2:$O14343,6,0)</f>
        <v>SI</v>
      </c>
      <c r="L75" s="110" t="s">
        <v>2418</v>
      </c>
      <c r="M75" s="109" t="s">
        <v>2446</v>
      </c>
      <c r="N75" s="109" t="s">
        <v>2453</v>
      </c>
      <c r="O75" s="117" t="s">
        <v>2616</v>
      </c>
      <c r="P75" s="109"/>
      <c r="Q75" s="109" t="s">
        <v>2418</v>
      </c>
    </row>
    <row r="76" spans="1:17" ht="18" x14ac:dyDescent="0.25">
      <c r="A76" s="117" t="str">
        <f>VLOOKUP(E76,'LISTADO ATM'!$A$2:$C$898,3,0)</f>
        <v>DISTRITO NACIONAL</v>
      </c>
      <c r="B76" s="140" t="s">
        <v>2607</v>
      </c>
      <c r="C76" s="110">
        <v>44367.685937499999</v>
      </c>
      <c r="D76" s="110" t="s">
        <v>2449</v>
      </c>
      <c r="E76" s="136">
        <v>441</v>
      </c>
      <c r="F76" s="117" t="str">
        <f>VLOOKUP(E76,VIP!$A$2:$O13719,2,0)</f>
        <v>DRBR441</v>
      </c>
      <c r="G76" s="117" t="str">
        <f>VLOOKUP(E76,'LISTADO ATM'!$A$2:$B$897,2,0)</f>
        <v>ATM Estacion de Servicio Romulo Betancour</v>
      </c>
      <c r="H76" s="117" t="str">
        <f>VLOOKUP(E76,VIP!$A$2:$O18853,7,FALSE)</f>
        <v>NO</v>
      </c>
      <c r="I76" s="117" t="str">
        <f>VLOOKUP(E76,VIP!$A$2:$O10818,8,FALSE)</f>
        <v>NO</v>
      </c>
      <c r="J76" s="117" t="str">
        <f>VLOOKUP(E76,VIP!$A$2:$O10768,8,FALSE)</f>
        <v>NO</v>
      </c>
      <c r="K76" s="117" t="str">
        <f>VLOOKUP(E76,VIP!$A$2:$O14342,6,0)</f>
        <v>NO</v>
      </c>
      <c r="L76" s="110" t="s">
        <v>2566</v>
      </c>
      <c r="M76" s="109" t="s">
        <v>2446</v>
      </c>
      <c r="N76" s="109" t="s">
        <v>2453</v>
      </c>
      <c r="O76" s="117" t="s">
        <v>2454</v>
      </c>
      <c r="P76" s="109"/>
      <c r="Q76" s="109" t="s">
        <v>2566</v>
      </c>
    </row>
    <row r="77" spans="1:17" ht="18" x14ac:dyDescent="0.25">
      <c r="A77" s="117" t="str">
        <f>VLOOKUP(E77,'LISTADO ATM'!$A$2:$C$898,3,0)</f>
        <v>NORTE</v>
      </c>
      <c r="B77" s="140" t="s">
        <v>2606</v>
      </c>
      <c r="C77" s="110">
        <v>44367.695405092592</v>
      </c>
      <c r="D77" s="110" t="s">
        <v>2470</v>
      </c>
      <c r="E77" s="136">
        <v>411</v>
      </c>
      <c r="F77" s="117" t="str">
        <f>VLOOKUP(E77,VIP!$A$2:$O13717,2,0)</f>
        <v>DRBR411</v>
      </c>
      <c r="G77" s="117" t="str">
        <f>VLOOKUP(E77,'LISTADO ATM'!$A$2:$B$897,2,0)</f>
        <v xml:space="preserve">ATM UNP Piedra Blanca </v>
      </c>
      <c r="H77" s="117" t="str">
        <f>VLOOKUP(E77,VIP!$A$2:$O18851,7,FALSE)</f>
        <v>Si</v>
      </c>
      <c r="I77" s="117" t="str">
        <f>VLOOKUP(E77,VIP!$A$2:$O10816,8,FALSE)</f>
        <v>Si</v>
      </c>
      <c r="J77" s="117" t="str">
        <f>VLOOKUP(E77,VIP!$A$2:$O10766,8,FALSE)</f>
        <v>Si</v>
      </c>
      <c r="K77" s="117" t="str">
        <f>VLOOKUP(E77,VIP!$A$2:$O14340,6,0)</f>
        <v>NO</v>
      </c>
      <c r="L77" s="110" t="s">
        <v>2442</v>
      </c>
      <c r="M77" s="109" t="s">
        <v>2446</v>
      </c>
      <c r="N77" s="109" t="s">
        <v>2453</v>
      </c>
      <c r="O77" s="117" t="s">
        <v>2578</v>
      </c>
      <c r="P77" s="109"/>
      <c r="Q77" s="109" t="s">
        <v>2442</v>
      </c>
    </row>
    <row r="78" spans="1:17" ht="18" x14ac:dyDescent="0.25">
      <c r="A78" s="117" t="str">
        <f>VLOOKUP(E78,'LISTADO ATM'!$A$2:$C$898,3,0)</f>
        <v>DISTRITO NACIONAL</v>
      </c>
      <c r="B78" s="140" t="s">
        <v>2605</v>
      </c>
      <c r="C78" s="110">
        <v>44367.697500000002</v>
      </c>
      <c r="D78" s="110" t="s">
        <v>2470</v>
      </c>
      <c r="E78" s="136">
        <v>192</v>
      </c>
      <c r="F78" s="117" t="str">
        <f>VLOOKUP(E78,VIP!$A$2:$O13716,2,0)</f>
        <v>DRBR192</v>
      </c>
      <c r="G78" s="117" t="str">
        <f>VLOOKUP(E78,'LISTADO ATM'!$A$2:$B$897,2,0)</f>
        <v xml:space="preserve">ATM Autobanco Luperón II </v>
      </c>
      <c r="H78" s="117" t="str">
        <f>VLOOKUP(E78,VIP!$A$2:$O18850,7,FALSE)</f>
        <v>Si</v>
      </c>
      <c r="I78" s="117" t="str">
        <f>VLOOKUP(E78,VIP!$A$2:$O10815,8,FALSE)</f>
        <v>Si</v>
      </c>
      <c r="J78" s="117" t="str">
        <f>VLOOKUP(E78,VIP!$A$2:$O10765,8,FALSE)</f>
        <v>Si</v>
      </c>
      <c r="K78" s="117" t="str">
        <f>VLOOKUP(E78,VIP!$A$2:$O14339,6,0)</f>
        <v>NO</v>
      </c>
      <c r="L78" s="110" t="s">
        <v>2418</v>
      </c>
      <c r="M78" s="109" t="s">
        <v>2446</v>
      </c>
      <c r="N78" s="109" t="s">
        <v>2453</v>
      </c>
      <c r="O78" s="117" t="s">
        <v>2578</v>
      </c>
      <c r="P78" s="109"/>
      <c r="Q78" s="109" t="s">
        <v>2418</v>
      </c>
    </row>
    <row r="79" spans="1:17" ht="18" x14ac:dyDescent="0.25">
      <c r="A79" s="117" t="str">
        <f>VLOOKUP(E79,'LISTADO ATM'!$A$2:$C$898,3,0)</f>
        <v>DISTRITO NACIONAL</v>
      </c>
      <c r="B79" s="140" t="s">
        <v>2604</v>
      </c>
      <c r="C79" s="110">
        <v>44367.729039351849</v>
      </c>
      <c r="D79" s="110" t="s">
        <v>2449</v>
      </c>
      <c r="E79" s="136">
        <v>391</v>
      </c>
      <c r="F79" s="117" t="str">
        <f>VLOOKUP(E79,VIP!$A$2:$O13715,2,0)</f>
        <v>DRBR391</v>
      </c>
      <c r="G79" s="117" t="str">
        <f>VLOOKUP(E79,'LISTADO ATM'!$A$2:$B$897,2,0)</f>
        <v xml:space="preserve">ATM S/M Jumbo Luperón </v>
      </c>
      <c r="H79" s="117" t="str">
        <f>VLOOKUP(E79,VIP!$A$2:$O18849,7,FALSE)</f>
        <v>Si</v>
      </c>
      <c r="I79" s="117" t="str">
        <f>VLOOKUP(E79,VIP!$A$2:$O10814,8,FALSE)</f>
        <v>Si</v>
      </c>
      <c r="J79" s="117" t="str">
        <f>VLOOKUP(E79,VIP!$A$2:$O10764,8,FALSE)</f>
        <v>Si</v>
      </c>
      <c r="K79" s="117" t="str">
        <f>VLOOKUP(E79,VIP!$A$2:$O14338,6,0)</f>
        <v>NO</v>
      </c>
      <c r="L79" s="110" t="s">
        <v>2418</v>
      </c>
      <c r="M79" s="109" t="s">
        <v>2446</v>
      </c>
      <c r="N79" s="109" t="s">
        <v>2453</v>
      </c>
      <c r="O79" s="117" t="s">
        <v>2454</v>
      </c>
      <c r="P79" s="109"/>
      <c r="Q79" s="109" t="s">
        <v>2418</v>
      </c>
    </row>
    <row r="80" spans="1:17" ht="18" x14ac:dyDescent="0.25">
      <c r="A80" s="117" t="str">
        <f>VLOOKUP(E80,'LISTADO ATM'!$A$2:$C$898,3,0)</f>
        <v>DISTRITO NACIONAL</v>
      </c>
      <c r="B80" s="140" t="s">
        <v>2603</v>
      </c>
      <c r="C80" s="110">
        <v>44367.729907407411</v>
      </c>
      <c r="D80" s="110" t="s">
        <v>2449</v>
      </c>
      <c r="E80" s="136">
        <v>60</v>
      </c>
      <c r="F80" s="117" t="str">
        <f>VLOOKUP(E80,VIP!$A$2:$O13714,2,0)</f>
        <v>DRBR060</v>
      </c>
      <c r="G80" s="117" t="str">
        <f>VLOOKUP(E80,'LISTADO ATM'!$A$2:$B$897,2,0)</f>
        <v xml:space="preserve">ATM Autobanco 27 de Febrero </v>
      </c>
      <c r="H80" s="117" t="str">
        <f>VLOOKUP(E80,VIP!$A$2:$O18848,7,FALSE)</f>
        <v>Si</v>
      </c>
      <c r="I80" s="117" t="str">
        <f>VLOOKUP(E80,VIP!$A$2:$O10813,8,FALSE)</f>
        <v>Si</v>
      </c>
      <c r="J80" s="117" t="str">
        <f>VLOOKUP(E80,VIP!$A$2:$O10763,8,FALSE)</f>
        <v>Si</v>
      </c>
      <c r="K80" s="117" t="str">
        <f>VLOOKUP(E80,VIP!$A$2:$O14337,6,0)</f>
        <v>NO</v>
      </c>
      <c r="L80" s="110" t="s">
        <v>2418</v>
      </c>
      <c r="M80" s="109" t="s">
        <v>2446</v>
      </c>
      <c r="N80" s="109" t="s">
        <v>2453</v>
      </c>
      <c r="O80" s="117" t="s">
        <v>2454</v>
      </c>
      <c r="P80" s="109"/>
      <c r="Q80" s="109" t="s">
        <v>2418</v>
      </c>
    </row>
    <row r="81" spans="1:17" ht="18" x14ac:dyDescent="0.25">
      <c r="A81" s="117" t="str">
        <f>VLOOKUP(E81,'LISTADO ATM'!$A$2:$C$898,3,0)</f>
        <v>NORTE</v>
      </c>
      <c r="B81" s="140">
        <v>3335925985</v>
      </c>
      <c r="C81" s="110">
        <v>44367.738888888889</v>
      </c>
      <c r="D81" s="110" t="s">
        <v>2181</v>
      </c>
      <c r="E81" s="136">
        <v>315</v>
      </c>
      <c r="F81" s="117" t="str">
        <f>VLOOKUP(E81,VIP!$A$2:$O13729,2,0)</f>
        <v>DRBR315</v>
      </c>
      <c r="G81" s="117" t="str">
        <f>VLOOKUP(E81,'LISTADO ATM'!$A$2:$B$897,2,0)</f>
        <v xml:space="preserve">ATM Oficina Estrella Sadalá </v>
      </c>
      <c r="H81" s="117" t="str">
        <f>VLOOKUP(E81,VIP!$A$2:$O18863,7,FALSE)</f>
        <v>Si</v>
      </c>
      <c r="I81" s="117" t="str">
        <f>VLOOKUP(E81,VIP!$A$2:$O10828,8,FALSE)</f>
        <v>Si</v>
      </c>
      <c r="J81" s="117" t="str">
        <f>VLOOKUP(E81,VIP!$A$2:$O10778,8,FALSE)</f>
        <v>Si</v>
      </c>
      <c r="K81" s="117" t="str">
        <f>VLOOKUP(E81,VIP!$A$2:$O14352,6,0)</f>
        <v>NO</v>
      </c>
      <c r="L81" s="110" t="s">
        <v>2418</v>
      </c>
      <c r="M81" s="109" t="s">
        <v>2446</v>
      </c>
      <c r="N81" s="109" t="s">
        <v>2453</v>
      </c>
      <c r="O81" s="117" t="s">
        <v>2616</v>
      </c>
      <c r="P81" s="109"/>
      <c r="Q81" s="109" t="s">
        <v>2418</v>
      </c>
    </row>
    <row r="82" spans="1:17" ht="18" x14ac:dyDescent="0.25">
      <c r="A82" s="117" t="str">
        <f>VLOOKUP(E82,'LISTADO ATM'!$A$2:$C$898,3,0)</f>
        <v>SUR</v>
      </c>
      <c r="B82" s="140">
        <v>3335925989</v>
      </c>
      <c r="C82" s="110">
        <v>44367.760416666664</v>
      </c>
      <c r="D82" s="110" t="s">
        <v>2470</v>
      </c>
      <c r="E82" s="136">
        <v>584</v>
      </c>
      <c r="F82" s="117" t="str">
        <f>VLOOKUP(E82,VIP!$A$2:$O13707,2,0)</f>
        <v>DRBR404</v>
      </c>
      <c r="G82" s="117" t="str">
        <f>VLOOKUP(E82,'LISTADO ATM'!$A$2:$B$897,2,0)</f>
        <v xml:space="preserve">ATM Oficina San Cristóbal I </v>
      </c>
      <c r="H82" s="117" t="str">
        <f>VLOOKUP(E82,VIP!$A$2:$O18841,7,FALSE)</f>
        <v>Si</v>
      </c>
      <c r="I82" s="117" t="str">
        <f>VLOOKUP(E82,VIP!$A$2:$O10806,8,FALSE)</f>
        <v>Si</v>
      </c>
      <c r="J82" s="117" t="str">
        <f>VLOOKUP(E82,VIP!$A$2:$O10756,8,FALSE)</f>
        <v>Si</v>
      </c>
      <c r="K82" s="117" t="str">
        <f>VLOOKUP(E82,VIP!$A$2:$O14330,6,0)</f>
        <v>SI</v>
      </c>
      <c r="L82" s="110" t="s">
        <v>2466</v>
      </c>
      <c r="M82" s="109" t="s">
        <v>2446</v>
      </c>
      <c r="N82" s="109" t="s">
        <v>2453</v>
      </c>
      <c r="O82" s="117" t="s">
        <v>2455</v>
      </c>
      <c r="P82" s="109"/>
      <c r="Q82" s="109" t="s">
        <v>2466</v>
      </c>
    </row>
    <row r="83" spans="1:17" ht="18" x14ac:dyDescent="0.25">
      <c r="A83" s="117" t="str">
        <f>VLOOKUP(E83,'LISTADO ATM'!$A$2:$C$898,3,0)</f>
        <v>NORTE</v>
      </c>
      <c r="B83" s="140">
        <v>3335925995</v>
      </c>
      <c r="C83" s="110">
        <v>44367.769444444442</v>
      </c>
      <c r="D83" s="110" t="s">
        <v>2470</v>
      </c>
      <c r="E83" s="136">
        <v>292</v>
      </c>
      <c r="F83" s="117" t="str">
        <f>VLOOKUP(E83,VIP!$A$2:$O13712,2,0)</f>
        <v>DRBR292</v>
      </c>
      <c r="G83" s="117" t="str">
        <f>VLOOKUP(E83,'LISTADO ATM'!$A$2:$B$897,2,0)</f>
        <v xml:space="preserve">ATM UNP Castañuelas (Montecristi) </v>
      </c>
      <c r="H83" s="117" t="str">
        <f>VLOOKUP(E83,VIP!$A$2:$O18846,7,FALSE)</f>
        <v>Si</v>
      </c>
      <c r="I83" s="117" t="str">
        <f>VLOOKUP(E83,VIP!$A$2:$O10811,8,FALSE)</f>
        <v>Si</v>
      </c>
      <c r="J83" s="117" t="str">
        <f>VLOOKUP(E83,VIP!$A$2:$O10761,8,FALSE)</f>
        <v>Si</v>
      </c>
      <c r="K83" s="117" t="str">
        <f>VLOOKUP(E83,VIP!$A$2:$O14335,6,0)</f>
        <v>NO</v>
      </c>
      <c r="L83" s="110" t="s">
        <v>2466</v>
      </c>
      <c r="M83" s="109" t="s">
        <v>2446</v>
      </c>
      <c r="N83" s="109" t="s">
        <v>2453</v>
      </c>
      <c r="O83" s="117" t="s">
        <v>2567</v>
      </c>
      <c r="P83" s="109" t="s">
        <v>2577</v>
      </c>
      <c r="Q83" s="109" t="s">
        <v>2466</v>
      </c>
    </row>
    <row r="84" spans="1:17" ht="18" x14ac:dyDescent="0.25">
      <c r="A84" s="117" t="str">
        <f>VLOOKUP(E84,'LISTADO ATM'!$A$2:$C$898,3,0)</f>
        <v>DISTRITO NACIONAL</v>
      </c>
      <c r="B84" s="140" t="s">
        <v>2628</v>
      </c>
      <c r="C84" s="110">
        <v>44367.900891203702</v>
      </c>
      <c r="D84" s="110" t="s">
        <v>2180</v>
      </c>
      <c r="E84" s="136">
        <v>858</v>
      </c>
      <c r="F84" s="117" t="str">
        <f>VLOOKUP(E84,VIP!$A$2:$O13713,2,0)</f>
        <v>DRBR858</v>
      </c>
      <c r="G84" s="117" t="str">
        <f>VLOOKUP(E84,'LISTADO ATM'!$A$2:$B$897,2,0)</f>
        <v xml:space="preserve">ATM Cooperativa Maestros (COOPNAMA) </v>
      </c>
      <c r="H84" s="117" t="str">
        <f>VLOOKUP(E84,VIP!$A$2:$O18847,7,FALSE)</f>
        <v>Si</v>
      </c>
      <c r="I84" s="117" t="str">
        <f>VLOOKUP(E84,VIP!$A$2:$O10812,8,FALSE)</f>
        <v>No</v>
      </c>
      <c r="J84" s="117" t="str">
        <f>VLOOKUP(E84,VIP!$A$2:$O10762,8,FALSE)</f>
        <v>No</v>
      </c>
      <c r="K84" s="117" t="str">
        <f>VLOOKUP(E84,VIP!$A$2:$O14336,6,0)</f>
        <v>NO</v>
      </c>
      <c r="L84" s="110" t="s">
        <v>2219</v>
      </c>
      <c r="M84" s="109" t="s">
        <v>2446</v>
      </c>
      <c r="N84" s="109" t="s">
        <v>2453</v>
      </c>
      <c r="O84" s="117" t="s">
        <v>2455</v>
      </c>
      <c r="P84" s="109"/>
      <c r="Q84" s="109" t="s">
        <v>2219</v>
      </c>
    </row>
    <row r="85" spans="1:17" ht="18" x14ac:dyDescent="0.25">
      <c r="A85" s="117" t="str">
        <f>VLOOKUP(E85,'LISTADO ATM'!$A$2:$C$898,3,0)</f>
        <v>ESTE</v>
      </c>
      <c r="B85" s="140" t="s">
        <v>2647</v>
      </c>
      <c r="C85" s="110">
        <v>44367.968726851854</v>
      </c>
      <c r="D85" s="110" t="s">
        <v>2180</v>
      </c>
      <c r="E85" s="136">
        <v>345</v>
      </c>
      <c r="F85" s="117" t="str">
        <f>VLOOKUP(E85,VIP!$A$2:$O13730,2,0)</f>
        <v>DRBR345</v>
      </c>
      <c r="G85" s="117" t="str">
        <f>VLOOKUP(E85,'LISTADO ATM'!$A$2:$B$897,2,0)</f>
        <v>ATM Oficina Yamasá  II</v>
      </c>
      <c r="H85" s="117" t="str">
        <f>VLOOKUP(E85,VIP!$A$2:$O18864,7,FALSE)</f>
        <v>N/A</v>
      </c>
      <c r="I85" s="117" t="str">
        <f>VLOOKUP(E85,VIP!$A$2:$O10829,8,FALSE)</f>
        <v>N/A</v>
      </c>
      <c r="J85" s="117" t="str">
        <f>VLOOKUP(E85,VIP!$A$2:$O10779,8,FALSE)</f>
        <v>N/A</v>
      </c>
      <c r="K85" s="117" t="str">
        <f>VLOOKUP(E85,VIP!$A$2:$O14353,6,0)</f>
        <v>N/A</v>
      </c>
      <c r="L85" s="110" t="s">
        <v>2245</v>
      </c>
      <c r="M85" s="109" t="s">
        <v>2446</v>
      </c>
      <c r="N85" s="109" t="s">
        <v>2453</v>
      </c>
      <c r="O85" s="117" t="s">
        <v>2455</v>
      </c>
      <c r="P85" s="109"/>
      <c r="Q85" s="109" t="s">
        <v>2245</v>
      </c>
    </row>
    <row r="86" spans="1:17" ht="18" x14ac:dyDescent="0.25">
      <c r="A86" s="117" t="str">
        <f>VLOOKUP(E86,'LISTADO ATM'!$A$2:$C$898,3,0)</f>
        <v>ESTE</v>
      </c>
      <c r="B86" s="140" t="s">
        <v>2646</v>
      </c>
      <c r="C86" s="110">
        <v>44367.969710648147</v>
      </c>
      <c r="D86" s="110" t="s">
        <v>2180</v>
      </c>
      <c r="E86" s="136">
        <v>609</v>
      </c>
      <c r="F86" s="117" t="str">
        <f>VLOOKUP(E86,VIP!$A$2:$O13893,2,0)</f>
        <v>DRBR120</v>
      </c>
      <c r="G86" s="117" t="str">
        <f>VLOOKUP(E86,'LISTADO ATM'!$A$2:$B$897,2,0)</f>
        <v xml:space="preserve">ATM S/M Jumbo (San Pedro) </v>
      </c>
      <c r="H86" s="117" t="str">
        <f>VLOOKUP(E86,VIP!$A$2:$O18812,7,FALSE)</f>
        <v>Si</v>
      </c>
      <c r="I86" s="117" t="str">
        <f>VLOOKUP(E86,VIP!$A$2:$O10777,8,FALSE)</f>
        <v>Si</v>
      </c>
      <c r="J86" s="117" t="str">
        <f>VLOOKUP(E86,VIP!$A$2:$O10727,8,FALSE)</f>
        <v>Si</v>
      </c>
      <c r="K86" s="117" t="str">
        <f>VLOOKUP(E86,VIP!$A$2:$O14301,6,0)</f>
        <v>NO</v>
      </c>
      <c r="L86" s="110" t="s">
        <v>2245</v>
      </c>
      <c r="M86" s="109" t="s">
        <v>2446</v>
      </c>
      <c r="N86" s="109" t="s">
        <v>2453</v>
      </c>
      <c r="O86" s="117" t="s">
        <v>2455</v>
      </c>
      <c r="P86" s="109"/>
      <c r="Q86" s="109" t="s">
        <v>2245</v>
      </c>
    </row>
    <row r="87" spans="1:17" ht="18" x14ac:dyDescent="0.25">
      <c r="A87" s="117" t="str">
        <f>VLOOKUP(E87,'LISTADO ATM'!$A$2:$C$898,3,0)</f>
        <v>DISTRITO NACIONAL</v>
      </c>
      <c r="B87" s="140" t="s">
        <v>2645</v>
      </c>
      <c r="C87" s="110">
        <v>44367.976597222223</v>
      </c>
      <c r="D87" s="110" t="s">
        <v>2180</v>
      </c>
      <c r="E87" s="136">
        <v>866</v>
      </c>
      <c r="F87" s="117" t="str">
        <f>VLOOKUP(E87,VIP!$A$2:$O13714,2,0)</f>
        <v>DRBR866</v>
      </c>
      <c r="G87" s="117" t="str">
        <f>VLOOKUP(E87,'LISTADO ATM'!$A$2:$B$897,2,0)</f>
        <v xml:space="preserve">ATM CARDNET </v>
      </c>
      <c r="H87" s="117" t="str">
        <f>VLOOKUP(E87,VIP!$A$2:$O18848,7,FALSE)</f>
        <v>Si</v>
      </c>
      <c r="I87" s="117" t="str">
        <f>VLOOKUP(E87,VIP!$A$2:$O10813,8,FALSE)</f>
        <v>No</v>
      </c>
      <c r="J87" s="117" t="str">
        <f>VLOOKUP(E87,VIP!$A$2:$O10763,8,FALSE)</f>
        <v>No</v>
      </c>
      <c r="K87" s="117" t="str">
        <f>VLOOKUP(E87,VIP!$A$2:$O14337,6,0)</f>
        <v>NO</v>
      </c>
      <c r="L87" s="110" t="s">
        <v>2219</v>
      </c>
      <c r="M87" s="109" t="s">
        <v>2446</v>
      </c>
      <c r="N87" s="109" t="s">
        <v>2453</v>
      </c>
      <c r="O87" s="117" t="s">
        <v>2455</v>
      </c>
      <c r="P87" s="109"/>
      <c r="Q87" s="109" t="s">
        <v>2219</v>
      </c>
    </row>
    <row r="88" spans="1:17" ht="18" x14ac:dyDescent="0.25">
      <c r="A88" s="117" t="str">
        <f>VLOOKUP(E88,'LISTADO ATM'!$A$2:$C$898,3,0)</f>
        <v>SUR</v>
      </c>
      <c r="B88" s="140" t="s">
        <v>2644</v>
      </c>
      <c r="C88" s="110">
        <v>44367.978460648148</v>
      </c>
      <c r="D88" s="110" t="s">
        <v>2449</v>
      </c>
      <c r="E88" s="136">
        <v>48</v>
      </c>
      <c r="F88" s="117" t="str">
        <f>VLOOKUP(E88,VIP!$A$2:$O13722,2,0)</f>
        <v>DRBR048</v>
      </c>
      <c r="G88" s="117" t="str">
        <f>VLOOKUP(E88,'LISTADO ATM'!$A$2:$B$897,2,0)</f>
        <v xml:space="preserve">ATM Autoservicio Neiba I </v>
      </c>
      <c r="H88" s="117" t="str">
        <f>VLOOKUP(E88,VIP!$A$2:$O18856,7,FALSE)</f>
        <v>Si</v>
      </c>
      <c r="I88" s="117" t="str">
        <f>VLOOKUP(E88,VIP!$A$2:$O10821,8,FALSE)</f>
        <v>Si</v>
      </c>
      <c r="J88" s="117" t="str">
        <f>VLOOKUP(E88,VIP!$A$2:$O10771,8,FALSE)</f>
        <v>Si</v>
      </c>
      <c r="K88" s="117" t="str">
        <f>VLOOKUP(E88,VIP!$A$2:$O14345,6,0)</f>
        <v>SI</v>
      </c>
      <c r="L88" s="110" t="s">
        <v>2418</v>
      </c>
      <c r="M88" s="109" t="s">
        <v>2446</v>
      </c>
      <c r="N88" s="109" t="s">
        <v>2453</v>
      </c>
      <c r="O88" s="117" t="s">
        <v>2454</v>
      </c>
      <c r="P88" s="109"/>
      <c r="Q88" s="109" t="s">
        <v>2418</v>
      </c>
    </row>
    <row r="89" spans="1:17" ht="18" x14ac:dyDescent="0.25">
      <c r="A89" s="117" t="str">
        <f>VLOOKUP(E89,'LISTADO ATM'!$A$2:$C$898,3,0)</f>
        <v>DISTRITO NACIONAL</v>
      </c>
      <c r="B89" s="140" t="s">
        <v>2643</v>
      </c>
      <c r="C89" s="110">
        <v>44368.013842592591</v>
      </c>
      <c r="D89" s="110" t="s">
        <v>2449</v>
      </c>
      <c r="E89" s="136">
        <v>540</v>
      </c>
      <c r="F89" s="117" t="str">
        <f>VLOOKUP(E89,VIP!$A$2:$O13698,2,0)</f>
        <v>DRBR540</v>
      </c>
      <c r="G89" s="117" t="str">
        <f>VLOOKUP(E89,'LISTADO ATM'!$A$2:$B$897,2,0)</f>
        <v xml:space="preserve">ATM Autoservicio Sambil I </v>
      </c>
      <c r="H89" s="117" t="str">
        <f>VLOOKUP(E89,VIP!$A$2:$O18832,7,FALSE)</f>
        <v>Si</v>
      </c>
      <c r="I89" s="117" t="str">
        <f>VLOOKUP(E89,VIP!$A$2:$O10797,8,FALSE)</f>
        <v>Si</v>
      </c>
      <c r="J89" s="117" t="str">
        <f>VLOOKUP(E89,VIP!$A$2:$O10747,8,FALSE)</f>
        <v>Si</v>
      </c>
      <c r="K89" s="117" t="str">
        <f>VLOOKUP(E89,VIP!$A$2:$O14321,6,0)</f>
        <v>NO</v>
      </c>
      <c r="L89" s="110" t="s">
        <v>2568</v>
      </c>
      <c r="M89" s="109" t="s">
        <v>2446</v>
      </c>
      <c r="N89" s="109" t="s">
        <v>2453</v>
      </c>
      <c r="O89" s="117" t="s">
        <v>2454</v>
      </c>
      <c r="P89" s="109"/>
      <c r="Q89" s="109" t="s">
        <v>2568</v>
      </c>
    </row>
    <row r="90" spans="1:17" ht="18" x14ac:dyDescent="0.25">
      <c r="A90" s="117" t="str">
        <f>VLOOKUP(E90,'LISTADO ATM'!$A$2:$C$898,3,0)</f>
        <v>DISTRITO NACIONAL</v>
      </c>
      <c r="B90" s="140" t="s">
        <v>2642</v>
      </c>
      <c r="C90" s="110">
        <v>44368.015601851854</v>
      </c>
      <c r="D90" s="110" t="s">
        <v>2180</v>
      </c>
      <c r="E90" s="136">
        <v>57</v>
      </c>
      <c r="F90" s="117" t="str">
        <f>VLOOKUP(E90,VIP!$A$2:$O13723,2,0)</f>
        <v>DRBR057</v>
      </c>
      <c r="G90" s="117" t="str">
        <f>VLOOKUP(E90,'LISTADO ATM'!$A$2:$B$897,2,0)</f>
        <v xml:space="preserve">ATM Oficina Malecon Center </v>
      </c>
      <c r="H90" s="117" t="str">
        <f>VLOOKUP(E90,VIP!$A$2:$O18857,7,FALSE)</f>
        <v>Si</v>
      </c>
      <c r="I90" s="117" t="str">
        <f>VLOOKUP(E90,VIP!$A$2:$O10822,8,FALSE)</f>
        <v>Si</v>
      </c>
      <c r="J90" s="117" t="str">
        <f>VLOOKUP(E90,VIP!$A$2:$O10772,8,FALSE)</f>
        <v>Si</v>
      </c>
      <c r="K90" s="117" t="str">
        <f>VLOOKUP(E90,VIP!$A$2:$O14346,6,0)</f>
        <v>NO</v>
      </c>
      <c r="L90" s="110" t="s">
        <v>2219</v>
      </c>
      <c r="M90" s="109" t="s">
        <v>2446</v>
      </c>
      <c r="N90" s="109" t="s">
        <v>2453</v>
      </c>
      <c r="O90" s="117" t="s">
        <v>2455</v>
      </c>
      <c r="P90" s="109"/>
      <c r="Q90" s="109" t="s">
        <v>2219</v>
      </c>
    </row>
    <row r="91" spans="1:17" ht="18" x14ac:dyDescent="0.25">
      <c r="A91" s="117" t="str">
        <f>VLOOKUP(E91,'LISTADO ATM'!$A$2:$C$898,3,0)</f>
        <v>DISTRITO NACIONAL</v>
      </c>
      <c r="B91" s="140" t="s">
        <v>2641</v>
      </c>
      <c r="C91" s="110">
        <v>44368.017187500001</v>
      </c>
      <c r="D91" s="110" t="s">
        <v>2180</v>
      </c>
      <c r="E91" s="136">
        <v>875</v>
      </c>
      <c r="F91" s="117" t="str">
        <f>VLOOKUP(E91,VIP!$A$2:$O13715,2,0)</f>
        <v>DRBR875</v>
      </c>
      <c r="G91" s="117" t="str">
        <f>VLOOKUP(E91,'LISTADO ATM'!$A$2:$B$897,2,0)</f>
        <v xml:space="preserve">ATM Texaco Aut. Duarte KM 14 1/2 (Los Alcarrizos) </v>
      </c>
      <c r="H91" s="117" t="str">
        <f>VLOOKUP(E91,VIP!$A$2:$O18849,7,FALSE)</f>
        <v>Si</v>
      </c>
      <c r="I91" s="117" t="str">
        <f>VLOOKUP(E91,VIP!$A$2:$O10814,8,FALSE)</f>
        <v>Si</v>
      </c>
      <c r="J91" s="117" t="str">
        <f>VLOOKUP(E91,VIP!$A$2:$O10764,8,FALSE)</f>
        <v>Si</v>
      </c>
      <c r="K91" s="117" t="str">
        <f>VLOOKUP(E91,VIP!$A$2:$O14338,6,0)</f>
        <v>NO</v>
      </c>
      <c r="L91" s="110" t="s">
        <v>2466</v>
      </c>
      <c r="M91" s="109" t="s">
        <v>2446</v>
      </c>
      <c r="N91" s="109" t="s">
        <v>2453</v>
      </c>
      <c r="O91" s="117" t="s">
        <v>2455</v>
      </c>
      <c r="P91" s="109"/>
      <c r="Q91" s="109" t="s">
        <v>2466</v>
      </c>
    </row>
    <row r="92" spans="1:17" ht="18" x14ac:dyDescent="0.25">
      <c r="A92" s="117" t="str">
        <f>VLOOKUP(E92,'LISTADO ATM'!$A$2:$C$898,3,0)</f>
        <v>ESTE</v>
      </c>
      <c r="B92" s="140" t="s">
        <v>2640</v>
      </c>
      <c r="C92" s="110">
        <v>44368.018078703702</v>
      </c>
      <c r="D92" s="110" t="s">
        <v>2449</v>
      </c>
      <c r="E92" s="136">
        <v>211</v>
      </c>
      <c r="F92" s="117" t="str">
        <f>VLOOKUP(E92,VIP!$A$2:$O13717,2,0)</f>
        <v>DRBR211</v>
      </c>
      <c r="G92" s="117" t="str">
        <f>VLOOKUP(E92,'LISTADO ATM'!$A$2:$B$897,2,0)</f>
        <v xml:space="preserve">ATM Oficina La Romana I </v>
      </c>
      <c r="H92" s="117" t="str">
        <f>VLOOKUP(E92,VIP!$A$2:$O18851,7,FALSE)</f>
        <v>Si</v>
      </c>
      <c r="I92" s="117" t="str">
        <f>VLOOKUP(E92,VIP!$A$2:$O10816,8,FALSE)</f>
        <v>Si</v>
      </c>
      <c r="J92" s="117" t="str">
        <f>VLOOKUP(E92,VIP!$A$2:$O10766,8,FALSE)</f>
        <v>Si</v>
      </c>
      <c r="K92" s="117" t="str">
        <f>VLOOKUP(E92,VIP!$A$2:$O14340,6,0)</f>
        <v>NO</v>
      </c>
      <c r="L92" s="110" t="s">
        <v>2566</v>
      </c>
      <c r="M92" s="109" t="s">
        <v>2446</v>
      </c>
      <c r="N92" s="109" t="s">
        <v>2453</v>
      </c>
      <c r="O92" s="117" t="s">
        <v>2454</v>
      </c>
      <c r="P92" s="109"/>
      <c r="Q92" s="109" t="s">
        <v>2566</v>
      </c>
    </row>
    <row r="93" spans="1:17" ht="18" x14ac:dyDescent="0.25">
      <c r="A93" s="117" t="str">
        <f>VLOOKUP(E93,'LISTADO ATM'!$A$2:$C$898,3,0)</f>
        <v>ESTE</v>
      </c>
      <c r="B93" s="140" t="s">
        <v>2639</v>
      </c>
      <c r="C93" s="110">
        <v>44368.022094907406</v>
      </c>
      <c r="D93" s="110" t="s">
        <v>2449</v>
      </c>
      <c r="E93" s="136">
        <v>386</v>
      </c>
      <c r="F93" s="117" t="str">
        <f>VLOOKUP(E93,VIP!$A$2:$O13700,2,0)</f>
        <v>DRBR386</v>
      </c>
      <c r="G93" s="117" t="str">
        <f>VLOOKUP(E93,'LISTADO ATM'!$A$2:$B$897,2,0)</f>
        <v xml:space="preserve">ATM Plaza Verón II </v>
      </c>
      <c r="H93" s="117" t="str">
        <f>VLOOKUP(E93,VIP!$A$2:$O18834,7,FALSE)</f>
        <v>Si</v>
      </c>
      <c r="I93" s="117" t="str">
        <f>VLOOKUP(E93,VIP!$A$2:$O10799,8,FALSE)</f>
        <v>Si</v>
      </c>
      <c r="J93" s="117" t="str">
        <f>VLOOKUP(E93,VIP!$A$2:$O10749,8,FALSE)</f>
        <v>Si</v>
      </c>
      <c r="K93" s="117" t="str">
        <f>VLOOKUP(E93,VIP!$A$2:$O14323,6,0)</f>
        <v>NO</v>
      </c>
      <c r="L93" s="110" t="s">
        <v>2566</v>
      </c>
      <c r="M93" s="109" t="s">
        <v>2446</v>
      </c>
      <c r="N93" s="109" t="s">
        <v>2453</v>
      </c>
      <c r="O93" s="117" t="s">
        <v>2454</v>
      </c>
      <c r="P93" s="109"/>
      <c r="Q93" s="109" t="s">
        <v>2566</v>
      </c>
    </row>
    <row r="94" spans="1:17" ht="18" x14ac:dyDescent="0.25">
      <c r="A94" s="117" t="str">
        <f>VLOOKUP(E94,'LISTADO ATM'!$A$2:$C$898,3,0)</f>
        <v>DISTRITO NACIONAL</v>
      </c>
      <c r="B94" s="140" t="s">
        <v>2638</v>
      </c>
      <c r="C94" s="110">
        <v>44368.026689814818</v>
      </c>
      <c r="D94" s="110" t="s">
        <v>2470</v>
      </c>
      <c r="E94" s="136">
        <v>347</v>
      </c>
      <c r="F94" s="117" t="str">
        <f>VLOOKUP(E94,VIP!$A$2:$O13731,2,0)</f>
        <v>DRBR347</v>
      </c>
      <c r="G94" s="117" t="str">
        <f>VLOOKUP(E94,'LISTADO ATM'!$A$2:$B$897,2,0)</f>
        <v>ATM Patio de Colombia</v>
      </c>
      <c r="H94" s="117" t="str">
        <f>VLOOKUP(E94,VIP!$A$2:$O18865,7,FALSE)</f>
        <v>N/A</v>
      </c>
      <c r="I94" s="117" t="str">
        <f>VLOOKUP(E94,VIP!$A$2:$O10830,8,FALSE)</f>
        <v>N/A</v>
      </c>
      <c r="J94" s="117" t="str">
        <f>VLOOKUP(E94,VIP!$A$2:$O10780,8,FALSE)</f>
        <v>N/A</v>
      </c>
      <c r="K94" s="117" t="str">
        <f>VLOOKUP(E94,VIP!$A$2:$O14354,6,0)</f>
        <v>N/A</v>
      </c>
      <c r="L94" s="110" t="s">
        <v>2568</v>
      </c>
      <c r="M94" s="109" t="s">
        <v>2446</v>
      </c>
      <c r="N94" s="109" t="s">
        <v>2453</v>
      </c>
      <c r="O94" s="117" t="s">
        <v>2471</v>
      </c>
      <c r="P94" s="109"/>
      <c r="Q94" s="109" t="s">
        <v>2568</v>
      </c>
    </row>
    <row r="95" spans="1:17" ht="18" x14ac:dyDescent="0.25">
      <c r="A95" s="117" t="str">
        <f>VLOOKUP(E95,'LISTADO ATM'!$A$2:$C$898,3,0)</f>
        <v>NORTE</v>
      </c>
      <c r="B95" s="140" t="s">
        <v>2637</v>
      </c>
      <c r="C95" s="110">
        <v>44368.029386574075</v>
      </c>
      <c r="D95" s="110" t="s">
        <v>2569</v>
      </c>
      <c r="E95" s="136">
        <v>388</v>
      </c>
      <c r="F95" s="117" t="str">
        <f>VLOOKUP(E95,VIP!$A$2:$O13701,2,0)</f>
        <v>DRBR388</v>
      </c>
      <c r="G95" s="117" t="str">
        <f>VLOOKUP(E95,'LISTADO ATM'!$A$2:$B$897,2,0)</f>
        <v xml:space="preserve">ATM Multicentro La Sirena Puerto Plata </v>
      </c>
      <c r="H95" s="117" t="str">
        <f>VLOOKUP(E95,VIP!$A$2:$O18835,7,FALSE)</f>
        <v>Si</v>
      </c>
      <c r="I95" s="117" t="str">
        <f>VLOOKUP(E95,VIP!$A$2:$O10800,8,FALSE)</f>
        <v>Si</v>
      </c>
      <c r="J95" s="117" t="str">
        <f>VLOOKUP(E95,VIP!$A$2:$O10750,8,FALSE)</f>
        <v>Si</v>
      </c>
      <c r="K95" s="117" t="str">
        <f>VLOOKUP(E95,VIP!$A$2:$O14324,6,0)</f>
        <v>NO</v>
      </c>
      <c r="L95" s="110" t="s">
        <v>2566</v>
      </c>
      <c r="M95" s="109" t="s">
        <v>2446</v>
      </c>
      <c r="N95" s="109" t="s">
        <v>2453</v>
      </c>
      <c r="O95" s="117" t="s">
        <v>2597</v>
      </c>
      <c r="P95" s="109"/>
      <c r="Q95" s="109" t="s">
        <v>2566</v>
      </c>
    </row>
    <row r="96" spans="1:17" ht="18" x14ac:dyDescent="0.25">
      <c r="A96" s="117" t="str">
        <f>VLOOKUP(E96,'LISTADO ATM'!$A$2:$C$898,3,0)</f>
        <v>DISTRITO NACIONAL</v>
      </c>
      <c r="B96" s="140" t="s">
        <v>2636</v>
      </c>
      <c r="C96" s="110">
        <v>44368.035810185182</v>
      </c>
      <c r="D96" s="110" t="s">
        <v>2180</v>
      </c>
      <c r="E96" s="136">
        <v>87</v>
      </c>
      <c r="F96" s="117" t="str">
        <f>VLOOKUP(E96,VIP!$A$2:$O13702,2,0)</f>
        <v>DRBR087</v>
      </c>
      <c r="G96" s="117" t="str">
        <f>VLOOKUP(E96,'LISTADO ATM'!$A$2:$B$897,2,0)</f>
        <v xml:space="preserve">ATM Autoservicio Sarasota </v>
      </c>
      <c r="H96" s="117" t="str">
        <f>VLOOKUP(E96,VIP!$A$2:$O18836,7,FALSE)</f>
        <v>Si</v>
      </c>
      <c r="I96" s="117" t="str">
        <f>VLOOKUP(E96,VIP!$A$2:$O10801,8,FALSE)</f>
        <v>Si</v>
      </c>
      <c r="J96" s="117" t="str">
        <f>VLOOKUP(E96,VIP!$A$2:$O10751,8,FALSE)</f>
        <v>Si</v>
      </c>
      <c r="K96" s="117" t="str">
        <f>VLOOKUP(E96,VIP!$A$2:$O14325,6,0)</f>
        <v>NO</v>
      </c>
      <c r="L96" s="110" t="s">
        <v>2245</v>
      </c>
      <c r="M96" s="109" t="s">
        <v>2446</v>
      </c>
      <c r="N96" s="109" t="s">
        <v>2453</v>
      </c>
      <c r="O96" s="117" t="s">
        <v>2455</v>
      </c>
      <c r="P96" s="109"/>
      <c r="Q96" s="109" t="s">
        <v>2245</v>
      </c>
    </row>
    <row r="97" spans="1:17" ht="18" x14ac:dyDescent="0.25">
      <c r="A97" s="117" t="str">
        <f>VLOOKUP(E97,'LISTADO ATM'!$A$2:$C$898,3,0)</f>
        <v>DISTRITO NACIONAL</v>
      </c>
      <c r="B97" s="140" t="s">
        <v>2635</v>
      </c>
      <c r="C97" s="110">
        <v>44368.112372685187</v>
      </c>
      <c r="D97" s="110" t="s">
        <v>2449</v>
      </c>
      <c r="E97" s="136">
        <v>577</v>
      </c>
      <c r="F97" s="117" t="str">
        <f>VLOOKUP(E97,VIP!$A$2:$O13701,2,0)</f>
        <v>DRBR173</v>
      </c>
      <c r="G97" s="117" t="str">
        <f>VLOOKUP(E97,'LISTADO ATM'!$A$2:$B$897,2,0)</f>
        <v xml:space="preserve">ATM Olé Ave. Duarte </v>
      </c>
      <c r="H97" s="117" t="str">
        <f>VLOOKUP(E97,VIP!$A$2:$O18835,7,FALSE)</f>
        <v>Si</v>
      </c>
      <c r="I97" s="117" t="str">
        <f>VLOOKUP(E97,VIP!$A$2:$O10800,8,FALSE)</f>
        <v>Si</v>
      </c>
      <c r="J97" s="117" t="str">
        <f>VLOOKUP(E97,VIP!$A$2:$O10750,8,FALSE)</f>
        <v>Si</v>
      </c>
      <c r="K97" s="117" t="str">
        <f>VLOOKUP(E97,VIP!$A$2:$O14324,6,0)</f>
        <v>SI</v>
      </c>
      <c r="L97" s="110" t="s">
        <v>2442</v>
      </c>
      <c r="M97" s="109" t="s">
        <v>2446</v>
      </c>
      <c r="N97" s="109" t="s">
        <v>2453</v>
      </c>
      <c r="O97" s="117" t="s">
        <v>2454</v>
      </c>
      <c r="P97" s="109"/>
      <c r="Q97" s="109" t="s">
        <v>2442</v>
      </c>
    </row>
    <row r="98" spans="1:17" ht="18" x14ac:dyDescent="0.25">
      <c r="A98" s="117" t="str">
        <f>VLOOKUP(E98,'LISTADO ATM'!$A$2:$C$898,3,0)</f>
        <v>SUR</v>
      </c>
      <c r="B98" s="140" t="s">
        <v>2634</v>
      </c>
      <c r="C98" s="110">
        <v>44368.11451388889</v>
      </c>
      <c r="D98" s="110" t="s">
        <v>2470</v>
      </c>
      <c r="E98" s="136">
        <v>765</v>
      </c>
      <c r="F98" s="117" t="str">
        <f>VLOOKUP(E98,VIP!$A$2:$O13702,2,0)</f>
        <v>DRBR191</v>
      </c>
      <c r="G98" s="117" t="str">
        <f>VLOOKUP(E98,'LISTADO ATM'!$A$2:$B$897,2,0)</f>
        <v xml:space="preserve">ATM Oficina Azua I </v>
      </c>
      <c r="H98" s="117" t="str">
        <f>VLOOKUP(E98,VIP!$A$2:$O18836,7,FALSE)</f>
        <v>Si</v>
      </c>
      <c r="I98" s="117" t="str">
        <f>VLOOKUP(E98,VIP!$A$2:$O10801,8,FALSE)</f>
        <v>Si</v>
      </c>
      <c r="J98" s="117" t="str">
        <f>VLOOKUP(E98,VIP!$A$2:$O10751,8,FALSE)</f>
        <v>Si</v>
      </c>
      <c r="K98" s="117" t="str">
        <f>VLOOKUP(E98,VIP!$A$2:$O14325,6,0)</f>
        <v>NO</v>
      </c>
      <c r="L98" s="110" t="s">
        <v>2442</v>
      </c>
      <c r="M98" s="109" t="s">
        <v>2446</v>
      </c>
      <c r="N98" s="109" t="s">
        <v>2453</v>
      </c>
      <c r="O98" s="117" t="s">
        <v>2471</v>
      </c>
      <c r="P98" s="109"/>
      <c r="Q98" s="109" t="s">
        <v>2442</v>
      </c>
    </row>
    <row r="99" spans="1:17" ht="18" x14ac:dyDescent="0.25">
      <c r="A99" s="117" t="str">
        <f>VLOOKUP(E99,'LISTADO ATM'!$A$2:$C$898,3,0)</f>
        <v>DISTRITO NACIONAL</v>
      </c>
      <c r="B99" s="140" t="s">
        <v>2633</v>
      </c>
      <c r="C99" s="110">
        <v>44368.117337962962</v>
      </c>
      <c r="D99" s="110" t="s">
        <v>2449</v>
      </c>
      <c r="E99" s="136">
        <v>955</v>
      </c>
      <c r="F99" s="117" t="str">
        <f>VLOOKUP(E99,VIP!$A$2:$O13722,2,0)</f>
        <v>DRBR955</v>
      </c>
      <c r="G99" s="117" t="str">
        <f>VLOOKUP(E99,'LISTADO ATM'!$A$2:$B$897,2,0)</f>
        <v xml:space="preserve">ATM Oficina Americana Independencia II </v>
      </c>
      <c r="H99" s="117" t="str">
        <f>VLOOKUP(E99,VIP!$A$2:$O18856,7,FALSE)</f>
        <v>Si</v>
      </c>
      <c r="I99" s="117" t="str">
        <f>VLOOKUP(E99,VIP!$A$2:$O10821,8,FALSE)</f>
        <v>Si</v>
      </c>
      <c r="J99" s="117" t="str">
        <f>VLOOKUP(E99,VIP!$A$2:$O10771,8,FALSE)</f>
        <v>Si</v>
      </c>
      <c r="K99" s="117" t="str">
        <f>VLOOKUP(E99,VIP!$A$2:$O14345,6,0)</f>
        <v>NO</v>
      </c>
      <c r="L99" s="110" t="s">
        <v>2442</v>
      </c>
      <c r="M99" s="109" t="s">
        <v>2446</v>
      </c>
      <c r="N99" s="109" t="s">
        <v>2453</v>
      </c>
      <c r="O99" s="117" t="s">
        <v>2454</v>
      </c>
      <c r="P99" s="109"/>
      <c r="Q99" s="109" t="s">
        <v>2442</v>
      </c>
    </row>
    <row r="100" spans="1:17" ht="18" x14ac:dyDescent="0.25">
      <c r="A100" s="117" t="str">
        <f>VLOOKUP(E100,'LISTADO ATM'!$A$2:$C$898,3,0)</f>
        <v>NORTE</v>
      </c>
      <c r="B100" s="140">
        <v>3335926032</v>
      </c>
      <c r="C100" s="110">
        <v>44368.195138888892</v>
      </c>
      <c r="D100" s="110" t="s">
        <v>2181</v>
      </c>
      <c r="E100" s="136">
        <v>257</v>
      </c>
      <c r="F100" s="117" t="str">
        <f>VLOOKUP(E100,VIP!$A$2:$O13730,2,0)</f>
        <v>DRBR257</v>
      </c>
      <c r="G100" s="117" t="str">
        <f>VLOOKUP(E100,'LISTADO ATM'!$A$2:$B$897,2,0)</f>
        <v xml:space="preserve">ATM S/M Pola (Santiago) </v>
      </c>
      <c r="H100" s="117" t="str">
        <f>VLOOKUP(E100,VIP!$A$2:$O18864,7,FALSE)</f>
        <v>Si</v>
      </c>
      <c r="I100" s="117" t="str">
        <f>VLOOKUP(E100,VIP!$A$2:$O10829,8,FALSE)</f>
        <v>Si</v>
      </c>
      <c r="J100" s="117" t="str">
        <f>VLOOKUP(E100,VIP!$A$2:$O10779,8,FALSE)</f>
        <v>Si</v>
      </c>
      <c r="K100" s="117" t="str">
        <f>VLOOKUP(E100,VIP!$A$2:$O14353,6,0)</f>
        <v>NO</v>
      </c>
      <c r="L100" s="148" t="s">
        <v>2219</v>
      </c>
      <c r="M100" s="109" t="s">
        <v>2446</v>
      </c>
      <c r="N100" s="109" t="s">
        <v>2453</v>
      </c>
      <c r="O100" s="117" t="s">
        <v>2648</v>
      </c>
      <c r="P100" s="109"/>
      <c r="Q100" s="109" t="s">
        <v>2219</v>
      </c>
    </row>
    <row r="101" spans="1:17" ht="18" x14ac:dyDescent="0.25">
      <c r="A101" s="117" t="str">
        <f>VLOOKUP(E101,'LISTADO ATM'!$A$2:$C$898,3,0)</f>
        <v>NORTE</v>
      </c>
      <c r="B101" s="140">
        <v>3335926033</v>
      </c>
      <c r="C101" s="110">
        <v>44368.196527777778</v>
      </c>
      <c r="D101" s="110" t="s">
        <v>2181</v>
      </c>
      <c r="E101" s="136">
        <v>872</v>
      </c>
      <c r="F101" s="117" t="str">
        <f>VLOOKUP(E101,VIP!$A$2:$O13729,2,0)</f>
        <v>DRBR872</v>
      </c>
      <c r="G101" s="117" t="str">
        <f>VLOOKUP(E101,'LISTADO ATM'!$A$2:$B$897,2,0)</f>
        <v xml:space="preserve">ATM Zona Franca Pisano II (Santiago) </v>
      </c>
      <c r="H101" s="117" t="str">
        <f>VLOOKUP(E101,VIP!$A$2:$O18863,7,FALSE)</f>
        <v>Si</v>
      </c>
      <c r="I101" s="117" t="str">
        <f>VLOOKUP(E101,VIP!$A$2:$O10828,8,FALSE)</f>
        <v>Si</v>
      </c>
      <c r="J101" s="117" t="str">
        <f>VLOOKUP(E101,VIP!$A$2:$O10778,8,FALSE)</f>
        <v>Si</v>
      </c>
      <c r="K101" s="117" t="str">
        <f>VLOOKUP(E101,VIP!$A$2:$O14352,6,0)</f>
        <v>NO</v>
      </c>
      <c r="L101" s="110" t="s">
        <v>2572</v>
      </c>
      <c r="M101" s="109" t="s">
        <v>2446</v>
      </c>
      <c r="N101" s="109" t="s">
        <v>2453</v>
      </c>
      <c r="O101" s="117" t="s">
        <v>2648</v>
      </c>
      <c r="P101" s="109"/>
      <c r="Q101" s="109" t="s">
        <v>2572</v>
      </c>
    </row>
    <row r="102" spans="1:17" ht="18" x14ac:dyDescent="0.25">
      <c r="A102" s="117" t="str">
        <f>VLOOKUP(E102,'LISTADO ATM'!$A$2:$C$898,3,0)</f>
        <v>DISTRITO NACIONAL</v>
      </c>
      <c r="B102" s="140">
        <v>3335926034</v>
      </c>
      <c r="C102" s="110">
        <v>44368.20416666667</v>
      </c>
      <c r="D102" s="110" t="s">
        <v>2180</v>
      </c>
      <c r="E102" s="136">
        <v>487</v>
      </c>
      <c r="F102" s="117" t="str">
        <f>VLOOKUP(E102,VIP!$A$2:$O13835,2,0)</f>
        <v>DRBR487</v>
      </c>
      <c r="G102" s="117" t="str">
        <f>VLOOKUP(E102,'LISTADO ATM'!$A$2:$B$897,2,0)</f>
        <v xml:space="preserve">ATM Olé Hainamosa </v>
      </c>
      <c r="H102" s="117" t="str">
        <f>VLOOKUP(E102,VIP!$A$2:$O18796,7,FALSE)</f>
        <v>Si</v>
      </c>
      <c r="I102" s="117" t="str">
        <f>VLOOKUP(E102,VIP!$A$2:$O10761,8,FALSE)</f>
        <v>Si</v>
      </c>
      <c r="J102" s="117" t="str">
        <f>VLOOKUP(E102,VIP!$A$2:$O10711,8,FALSE)</f>
        <v>Si</v>
      </c>
      <c r="K102" s="117" t="str">
        <f>VLOOKUP(E102,VIP!$A$2:$O14285,6,0)</f>
        <v>SI</v>
      </c>
      <c r="L102" s="148" t="s">
        <v>2219</v>
      </c>
      <c r="M102" s="109" t="s">
        <v>2446</v>
      </c>
      <c r="N102" s="109" t="s">
        <v>2453</v>
      </c>
      <c r="O102" s="117" t="s">
        <v>2455</v>
      </c>
      <c r="P102" s="117"/>
      <c r="Q102" s="109" t="s">
        <v>2219</v>
      </c>
    </row>
  </sheetData>
  <autoFilter ref="A4:Q10">
    <sortState ref="A5:Q102">
      <sortCondition ref="C4:C1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6:B1048576 B1:B4">
    <cfRule type="duplicateValues" dxfId="189" priority="129117"/>
  </conditionalFormatting>
  <conditionalFormatting sqref="B86:B1048576">
    <cfRule type="duplicateValues" dxfId="188" priority="129129"/>
  </conditionalFormatting>
  <conditionalFormatting sqref="B86:B1048576 B1:B25">
    <cfRule type="duplicateValues" dxfId="187" priority="97"/>
  </conditionalFormatting>
  <conditionalFormatting sqref="B26">
    <cfRule type="duplicateValues" dxfId="186" priority="95"/>
  </conditionalFormatting>
  <conditionalFormatting sqref="B26">
    <cfRule type="duplicateValues" dxfId="185" priority="94"/>
  </conditionalFormatting>
  <conditionalFormatting sqref="E26">
    <cfRule type="duplicateValues" dxfId="184" priority="93"/>
  </conditionalFormatting>
  <conditionalFormatting sqref="E26">
    <cfRule type="duplicateValues" dxfId="183" priority="91"/>
    <cfRule type="duplicateValues" dxfId="182" priority="92"/>
  </conditionalFormatting>
  <conditionalFormatting sqref="B27">
    <cfRule type="duplicateValues" dxfId="181" priority="90"/>
  </conditionalFormatting>
  <conditionalFormatting sqref="B27">
    <cfRule type="duplicateValues" dxfId="180" priority="89"/>
  </conditionalFormatting>
  <conditionalFormatting sqref="B86:B1048576 B1:B27">
    <cfRule type="duplicateValues" dxfId="179" priority="88"/>
  </conditionalFormatting>
  <conditionalFormatting sqref="E15:E27">
    <cfRule type="duplicateValues" dxfId="178" priority="131044"/>
  </conditionalFormatting>
  <conditionalFormatting sqref="B16:B25">
    <cfRule type="duplicateValues" dxfId="177" priority="131046"/>
  </conditionalFormatting>
  <conditionalFormatting sqref="E15:E27">
    <cfRule type="duplicateValues" dxfId="176" priority="131048"/>
    <cfRule type="duplicateValues" dxfId="175" priority="131049"/>
  </conditionalFormatting>
  <conditionalFormatting sqref="E28:E32">
    <cfRule type="duplicateValues" dxfId="174" priority="131065"/>
  </conditionalFormatting>
  <conditionalFormatting sqref="E28:E32">
    <cfRule type="duplicateValues" dxfId="173" priority="131067"/>
    <cfRule type="duplicateValues" dxfId="172" priority="131068"/>
  </conditionalFormatting>
  <conditionalFormatting sqref="B28:B32">
    <cfRule type="duplicateValues" dxfId="171" priority="131073"/>
  </conditionalFormatting>
  <conditionalFormatting sqref="B86:B1048576 B1:B32">
    <cfRule type="duplicateValues" dxfId="170" priority="73"/>
  </conditionalFormatting>
  <conditionalFormatting sqref="E33:E37">
    <cfRule type="duplicateValues" dxfId="169" priority="71"/>
  </conditionalFormatting>
  <conditionalFormatting sqref="E33:E37">
    <cfRule type="duplicateValues" dxfId="168" priority="69"/>
    <cfRule type="duplicateValues" dxfId="167" priority="70"/>
  </conditionalFormatting>
  <conditionalFormatting sqref="B33:B37">
    <cfRule type="duplicateValues" dxfId="166" priority="68"/>
  </conditionalFormatting>
  <conditionalFormatting sqref="B33:B37">
    <cfRule type="duplicateValues" dxfId="165" priority="67"/>
  </conditionalFormatting>
  <conditionalFormatting sqref="E33:E37">
    <cfRule type="duplicateValues" dxfId="164" priority="66"/>
  </conditionalFormatting>
  <conditionalFormatting sqref="E38:E44">
    <cfRule type="duplicateValues" dxfId="163" priority="65"/>
  </conditionalFormatting>
  <conditionalFormatting sqref="E38:E44">
    <cfRule type="duplicateValues" dxfId="162" priority="63"/>
    <cfRule type="duplicateValues" dxfId="161" priority="64"/>
  </conditionalFormatting>
  <conditionalFormatting sqref="B38:B44">
    <cfRule type="duplicateValues" dxfId="160" priority="62"/>
  </conditionalFormatting>
  <conditionalFormatting sqref="B38:B44">
    <cfRule type="duplicateValues" dxfId="159" priority="61"/>
  </conditionalFormatting>
  <conditionalFormatting sqref="E38:E44">
    <cfRule type="duplicateValues" dxfId="158" priority="60"/>
  </conditionalFormatting>
  <conditionalFormatting sqref="E45:E53">
    <cfRule type="duplicateValues" dxfId="157" priority="59"/>
  </conditionalFormatting>
  <conditionalFormatting sqref="E45:E53">
    <cfRule type="duplicateValues" dxfId="156" priority="57"/>
    <cfRule type="duplicateValues" dxfId="155" priority="58"/>
  </conditionalFormatting>
  <conditionalFormatting sqref="B45:B53">
    <cfRule type="duplicateValues" dxfId="154" priority="56"/>
  </conditionalFormatting>
  <conditionalFormatting sqref="B45:B53">
    <cfRule type="duplicateValues" dxfId="153" priority="55"/>
  </conditionalFormatting>
  <conditionalFormatting sqref="E45:E53">
    <cfRule type="duplicateValues" dxfId="152" priority="54"/>
  </conditionalFormatting>
  <conditionalFormatting sqref="E54:E60">
    <cfRule type="duplicateValues" dxfId="151" priority="47"/>
  </conditionalFormatting>
  <conditionalFormatting sqref="E54:E60">
    <cfRule type="duplicateValues" dxfId="150" priority="45"/>
    <cfRule type="duplicateValues" dxfId="149" priority="46"/>
  </conditionalFormatting>
  <conditionalFormatting sqref="B54:B60">
    <cfRule type="duplicateValues" dxfId="148" priority="44"/>
  </conditionalFormatting>
  <conditionalFormatting sqref="B54:B60">
    <cfRule type="duplicateValues" dxfId="147" priority="43"/>
  </conditionalFormatting>
  <conditionalFormatting sqref="E54:E60">
    <cfRule type="duplicateValues" dxfId="146" priority="42"/>
  </conditionalFormatting>
  <conditionalFormatting sqref="B61">
    <cfRule type="duplicateValues" dxfId="145" priority="41"/>
  </conditionalFormatting>
  <conditionalFormatting sqref="B61">
    <cfRule type="duplicateValues" dxfId="144" priority="40"/>
  </conditionalFormatting>
  <conditionalFormatting sqref="E61">
    <cfRule type="duplicateValues" dxfId="143" priority="39"/>
  </conditionalFormatting>
  <conditionalFormatting sqref="E61">
    <cfRule type="duplicateValues" dxfId="142" priority="37"/>
    <cfRule type="duplicateValues" dxfId="141" priority="38"/>
  </conditionalFormatting>
  <conditionalFormatting sqref="E61">
    <cfRule type="duplicateValues" dxfId="140" priority="36"/>
  </conditionalFormatting>
  <conditionalFormatting sqref="E26:E27 E85:E1048576">
    <cfRule type="duplicateValues" dxfId="139" priority="131148"/>
  </conditionalFormatting>
  <conditionalFormatting sqref="E26:E27 E1:E4 E85:E1048576">
    <cfRule type="duplicateValues" dxfId="138" priority="131152"/>
  </conditionalFormatting>
  <conditionalFormatting sqref="E26:E27 E1:E4 E85:E1048576">
    <cfRule type="duplicateValues" dxfId="137" priority="131157"/>
    <cfRule type="duplicateValues" dxfId="136" priority="131158"/>
  </conditionalFormatting>
  <conditionalFormatting sqref="E26:E27 E85:E1048576">
    <cfRule type="duplicateValues" dxfId="135" priority="131167"/>
    <cfRule type="duplicateValues" dxfId="134" priority="131168"/>
  </conditionalFormatting>
  <conditionalFormatting sqref="E85:E1048576">
    <cfRule type="duplicateValues" dxfId="133" priority="131175"/>
  </conditionalFormatting>
  <conditionalFormatting sqref="E85:E1048576 E1:E27">
    <cfRule type="duplicateValues" dxfId="132" priority="131180"/>
  </conditionalFormatting>
  <conditionalFormatting sqref="E85:E1048576 E1:E32">
    <cfRule type="duplicateValues" dxfId="131" priority="131184"/>
  </conditionalFormatting>
  <conditionalFormatting sqref="B69">
    <cfRule type="duplicateValues" dxfId="130" priority="29"/>
  </conditionalFormatting>
  <conditionalFormatting sqref="B69">
    <cfRule type="duplicateValues" dxfId="129" priority="28"/>
  </conditionalFormatting>
  <conditionalFormatting sqref="E69">
    <cfRule type="duplicateValues" dxfId="128" priority="27"/>
  </conditionalFormatting>
  <conditionalFormatting sqref="E69">
    <cfRule type="duplicateValues" dxfId="127" priority="25"/>
    <cfRule type="duplicateValues" dxfId="126" priority="26"/>
  </conditionalFormatting>
  <conditionalFormatting sqref="E69">
    <cfRule type="duplicateValues" dxfId="125" priority="24"/>
  </conditionalFormatting>
  <conditionalFormatting sqref="B86:B1048576 B1:B69">
    <cfRule type="duplicateValues" dxfId="124" priority="23"/>
  </conditionalFormatting>
  <conditionalFormatting sqref="E1:E1048576">
    <cfRule type="duplicateValues" dxfId="123" priority="1"/>
    <cfRule type="duplicateValues" dxfId="122" priority="10"/>
    <cfRule type="duplicateValues" dxfId="121" priority="15"/>
  </conditionalFormatting>
  <conditionalFormatting sqref="B86:B1048576 B1:B84">
    <cfRule type="duplicateValues" dxfId="120" priority="14"/>
  </conditionalFormatting>
  <conditionalFormatting sqref="E1:E1048576">
    <cfRule type="duplicateValues" dxfId="119" priority="11"/>
  </conditionalFormatting>
  <conditionalFormatting sqref="E85:E102">
    <cfRule type="duplicateValues" dxfId="118" priority="9"/>
  </conditionalFormatting>
  <conditionalFormatting sqref="E85:E102">
    <cfRule type="duplicateValues" dxfId="117" priority="7"/>
    <cfRule type="duplicateValues" dxfId="116" priority="8"/>
  </conditionalFormatting>
  <conditionalFormatting sqref="E85:E102">
    <cfRule type="duplicateValues" dxfId="115" priority="6"/>
  </conditionalFormatting>
  <conditionalFormatting sqref="B85:B102">
    <cfRule type="duplicateValues" dxfId="114" priority="5"/>
  </conditionalFormatting>
  <conditionalFormatting sqref="B85:B102">
    <cfRule type="duplicateValues" dxfId="113" priority="4"/>
  </conditionalFormatting>
  <conditionalFormatting sqref="B85:B102">
    <cfRule type="duplicateValues" dxfId="112" priority="3"/>
  </conditionalFormatting>
  <conditionalFormatting sqref="B85:B102">
    <cfRule type="duplicateValues" dxfId="111" priority="2"/>
  </conditionalFormatting>
  <conditionalFormatting sqref="B70:B84">
    <cfRule type="duplicateValues" dxfId="110" priority="131203"/>
  </conditionalFormatting>
  <conditionalFormatting sqref="E70:E84">
    <cfRule type="duplicateValues" dxfId="109" priority="131209"/>
  </conditionalFormatting>
  <conditionalFormatting sqref="E70:E84">
    <cfRule type="duplicateValues" dxfId="108" priority="131211"/>
    <cfRule type="duplicateValues" dxfId="107" priority="131212"/>
  </conditionalFormatting>
  <conditionalFormatting sqref="B62:B68">
    <cfRule type="duplicateValues" dxfId="106" priority="131237"/>
  </conditionalFormatting>
  <conditionalFormatting sqref="E62:E68">
    <cfRule type="duplicateValues" dxfId="105" priority="131241"/>
  </conditionalFormatting>
  <conditionalFormatting sqref="E62:E68">
    <cfRule type="duplicateValues" dxfId="104" priority="131243"/>
    <cfRule type="duplicateValues" dxfId="103" priority="131244"/>
  </conditionalFormatting>
  <conditionalFormatting sqref="E11:E15">
    <cfRule type="duplicateValues" dxfId="102" priority="131246"/>
  </conditionalFormatting>
  <conditionalFormatting sqref="B11:B15">
    <cfRule type="duplicateValues" dxfId="101" priority="131248"/>
  </conditionalFormatting>
  <conditionalFormatting sqref="E11:E15">
    <cfRule type="duplicateValues" dxfId="100" priority="131250"/>
    <cfRule type="duplicateValues" dxfId="99" priority="131251"/>
  </conditionalFormatting>
  <conditionalFormatting sqref="E5:E10">
    <cfRule type="duplicateValues" dxfId="3" priority="131288"/>
  </conditionalFormatting>
  <conditionalFormatting sqref="B5:B10">
    <cfRule type="duplicateValues" dxfId="2" priority="131290"/>
  </conditionalFormatting>
  <conditionalFormatting sqref="E5:E10">
    <cfRule type="duplicateValues" dxfId="1" priority="131292"/>
    <cfRule type="duplicateValues" dxfId="0" priority="13129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5"/>
  <sheetViews>
    <sheetView zoomScale="93" zoomScaleNormal="93" workbookViewId="0">
      <selection activeCell="G12" sqref="G12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66" t="s">
        <v>2150</v>
      </c>
      <c r="B1" s="167"/>
      <c r="C1" s="167"/>
      <c r="D1" s="167"/>
      <c r="E1" s="168"/>
      <c r="F1" s="172" t="s">
        <v>2555</v>
      </c>
      <c r="G1" s="173"/>
      <c r="H1" s="115">
        <f>COUNTIF(A:E,"2 Gaveta Vacias + 1 Gaveta Fallando")</f>
        <v>0</v>
      </c>
      <c r="I1" s="115">
        <f>COUNTIF(A:E,("3 Gavetas Vacías"))</f>
        <v>5</v>
      </c>
      <c r="J1" s="93">
        <f>COUNTIF(A:E,"2 Gaveta Fallando + 1 Gaveta Vacias")</f>
        <v>0</v>
      </c>
    </row>
    <row r="2" spans="1:10" ht="25.5" customHeight="1" x14ac:dyDescent="0.25">
      <c r="A2" s="169" t="s">
        <v>2451</v>
      </c>
      <c r="B2" s="170"/>
      <c r="C2" s="170"/>
      <c r="D2" s="170"/>
      <c r="E2" s="171"/>
      <c r="F2" s="114" t="s">
        <v>2554</v>
      </c>
      <c r="G2" s="113">
        <f>G3+G4</f>
        <v>98</v>
      </c>
      <c r="H2" s="114" t="s">
        <v>2565</v>
      </c>
      <c r="I2" s="113">
        <f>COUNTIF(A:E,"Abastecido")</f>
        <v>5</v>
      </c>
    </row>
    <row r="3" spans="1:10" ht="18" x14ac:dyDescent="0.25">
      <c r="A3" s="118"/>
      <c r="B3" s="119"/>
      <c r="C3" s="119"/>
      <c r="D3" s="119"/>
      <c r="E3" s="127"/>
      <c r="F3" s="114" t="s">
        <v>2553</v>
      </c>
      <c r="G3" s="113">
        <f>COUNTIF(REPORTE!A:Q,"fuera de Servicio")</f>
        <v>97</v>
      </c>
      <c r="H3" s="114" t="s">
        <v>2561</v>
      </c>
      <c r="I3" s="113">
        <f>COUNTIF(A:E,"Gavetas Vacías + Gavetas Fallando")</f>
        <v>12</v>
      </c>
    </row>
    <row r="4" spans="1:10" ht="18.75" thickBot="1" x14ac:dyDescent="0.3">
      <c r="A4" s="125" t="s">
        <v>2413</v>
      </c>
      <c r="B4" s="126">
        <v>44367.25</v>
      </c>
      <c r="C4" s="119"/>
      <c r="D4" s="119"/>
      <c r="E4" s="128"/>
      <c r="F4" s="114" t="s">
        <v>2550</v>
      </c>
      <c r="G4" s="113">
        <f>COUNTIF(REPORTE!A:Q,"En Servicio")</f>
        <v>1</v>
      </c>
      <c r="H4" s="114" t="s">
        <v>2564</v>
      </c>
      <c r="I4" s="113">
        <f>COUNTIF(A:E,"Solucionado")</f>
        <v>1</v>
      </c>
    </row>
    <row r="5" spans="1:10" ht="18.75" thickBot="1" x14ac:dyDescent="0.3">
      <c r="A5" s="125" t="s">
        <v>2414</v>
      </c>
      <c r="B5" s="126">
        <v>44367.708333333336</v>
      </c>
      <c r="C5" s="152"/>
      <c r="D5" s="119"/>
      <c r="E5" s="128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5</v>
      </c>
    </row>
    <row r="6" spans="1:10" ht="18" x14ac:dyDescent="0.25">
      <c r="A6" s="118"/>
      <c r="B6" s="119"/>
      <c r="C6" s="119"/>
      <c r="D6" s="119"/>
      <c r="E6" s="129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2</v>
      </c>
    </row>
    <row r="7" spans="1:10" ht="18" customHeight="1" x14ac:dyDescent="0.25">
      <c r="A7" s="176" t="s">
        <v>2415</v>
      </c>
      <c r="B7" s="177"/>
      <c r="C7" s="177"/>
      <c r="D7" s="177"/>
      <c r="E7" s="178"/>
      <c r="F7" s="114" t="s">
        <v>2556</v>
      </c>
      <c r="G7" s="113">
        <f>COUNTIF(A:E,"Sin Efectivo")</f>
        <v>28</v>
      </c>
      <c r="H7" s="114" t="s">
        <v>2563</v>
      </c>
      <c r="I7" s="113">
        <f>COUNTIF(A:E,"GAVETA DE DEPOSITO LLENA")</f>
        <v>4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53" t="s">
        <v>2419</v>
      </c>
      <c r="E8" s="120" t="s">
        <v>2417</v>
      </c>
    </row>
    <row r="9" spans="1:10" ht="18" x14ac:dyDescent="0.25">
      <c r="A9" s="136" t="str">
        <f>VLOOKUP(B9,'[1]LISTADO ATM'!$A$2:$C$822,3,0)</f>
        <v>SUR</v>
      </c>
      <c r="B9" s="145">
        <v>825</v>
      </c>
      <c r="C9" s="154" t="str">
        <f>VLOOKUP(B9,'[1]LISTADO ATM'!$A$2:$B$822,2,0)</f>
        <v xml:space="preserve">ATM Estacion Eco Cibeles (Las Matas de Farfán) </v>
      </c>
      <c r="D9" s="132" t="s">
        <v>2548</v>
      </c>
      <c r="E9" s="140">
        <v>3335925749</v>
      </c>
    </row>
    <row r="10" spans="1:10" ht="18" x14ac:dyDescent="0.25">
      <c r="A10" s="136" t="str">
        <f>VLOOKUP(B10,'[1]LISTADO ATM'!$A$2:$C$822,3,0)</f>
        <v>SUR</v>
      </c>
      <c r="B10" s="145">
        <v>301</v>
      </c>
      <c r="C10" s="154" t="str">
        <f>VLOOKUP(B10,'[1]LISTADO ATM'!$A$2:$B$822,2,0)</f>
        <v xml:space="preserve">ATM UNP Alfa y Omega (Barahona) </v>
      </c>
      <c r="D10" s="132" t="s">
        <v>2548</v>
      </c>
      <c r="E10" s="140">
        <v>3335925864</v>
      </c>
    </row>
    <row r="11" spans="1:10" ht="18" x14ac:dyDescent="0.25">
      <c r="A11" s="136" t="str">
        <f>VLOOKUP(B11,'[1]LISTADO ATM'!$A$2:$C$822,3,0)</f>
        <v>DISTRITO NACIONAL</v>
      </c>
      <c r="B11" s="145">
        <v>115</v>
      </c>
      <c r="C11" s="154" t="str">
        <f>VLOOKUP(B11,'[1]LISTADO ATM'!$A$2:$B$822,2,0)</f>
        <v xml:space="preserve">ATM Oficina Megacentro I </v>
      </c>
      <c r="D11" s="132" t="s">
        <v>2548</v>
      </c>
      <c r="E11" s="140" t="s">
        <v>2589</v>
      </c>
    </row>
    <row r="12" spans="1:10" ht="18" customHeight="1" x14ac:dyDescent="0.25">
      <c r="A12" s="136" t="str">
        <f>VLOOKUP(B12,'[1]LISTADO ATM'!$A$2:$C$822,3,0)</f>
        <v>DISTRITO NACIONAL</v>
      </c>
      <c r="B12" s="145">
        <v>823</v>
      </c>
      <c r="C12" s="154" t="str">
        <f>VLOOKUP(B12,'[1]LISTADO ATM'!$A$2:$B$822,2,0)</f>
        <v xml:space="preserve">ATM UNP El Carril (Haina) </v>
      </c>
      <c r="D12" s="132" t="s">
        <v>2548</v>
      </c>
      <c r="E12" s="140">
        <v>3335925503</v>
      </c>
    </row>
    <row r="13" spans="1:10" ht="18.75" customHeight="1" x14ac:dyDescent="0.25">
      <c r="A13" s="136" t="str">
        <f>VLOOKUP(B13,'[1]LISTADO ATM'!$A$2:$C$822,3,0)</f>
        <v>NORTE</v>
      </c>
      <c r="B13" s="145">
        <v>511</v>
      </c>
      <c r="C13" s="154" t="str">
        <f>VLOOKUP(B13,'[1]LISTADO ATM'!$A$2:$B$822,2,0)</f>
        <v xml:space="preserve">ATM UNP Río San Juan (Nagua) </v>
      </c>
      <c r="D13" s="132" t="s">
        <v>2548</v>
      </c>
      <c r="E13" s="140">
        <v>3335925893</v>
      </c>
    </row>
    <row r="14" spans="1:10" ht="18" customHeight="1" x14ac:dyDescent="0.25">
      <c r="A14" s="121" t="s">
        <v>2473</v>
      </c>
      <c r="B14" s="146">
        <f>COUNT(B9:B13)</f>
        <v>5</v>
      </c>
      <c r="C14" s="179"/>
      <c r="D14" s="180"/>
      <c r="E14" s="181"/>
    </row>
    <row r="15" spans="1:10" x14ac:dyDescent="0.25">
      <c r="A15" s="118"/>
      <c r="B15" s="123"/>
      <c r="C15" s="118"/>
      <c r="D15" s="118"/>
      <c r="E15" s="123"/>
    </row>
    <row r="16" spans="1:10" ht="18.75" customHeight="1" x14ac:dyDescent="0.25">
      <c r="A16" s="176" t="s">
        <v>2474</v>
      </c>
      <c r="B16" s="177"/>
      <c r="C16" s="177"/>
      <c r="D16" s="177"/>
      <c r="E16" s="178"/>
    </row>
    <row r="17" spans="1:5" ht="18.75" customHeight="1" x14ac:dyDescent="0.25">
      <c r="A17" s="120" t="s">
        <v>15</v>
      </c>
      <c r="B17" s="120" t="s">
        <v>2416</v>
      </c>
      <c r="C17" s="120" t="s">
        <v>46</v>
      </c>
      <c r="D17" s="120" t="s">
        <v>2419</v>
      </c>
      <c r="E17" s="120" t="s">
        <v>2417</v>
      </c>
    </row>
    <row r="18" spans="1:5" ht="18.75" customHeight="1" x14ac:dyDescent="0.25">
      <c r="A18" s="136" t="e">
        <f>VLOOKUP(B18,'[1]LISTADO ATM'!$A$2:$C$822,3,0)</f>
        <v>#N/A</v>
      </c>
      <c r="B18" s="136"/>
      <c r="C18" s="155" t="e">
        <f>VLOOKUP(B18,'[1]LISTADO ATM'!$A$2:$B$822,2,0)</f>
        <v>#N/A</v>
      </c>
      <c r="D18" s="132" t="s">
        <v>2544</v>
      </c>
      <c r="E18" s="136"/>
    </row>
    <row r="19" spans="1:5" ht="18.75" thickBot="1" x14ac:dyDescent="0.3">
      <c r="A19" s="121" t="s">
        <v>2473</v>
      </c>
      <c r="B19" s="144">
        <f>COUNT(#REF!)</f>
        <v>0</v>
      </c>
      <c r="C19" s="182"/>
      <c r="D19" s="183"/>
      <c r="E19" s="184"/>
    </row>
    <row r="20" spans="1:5" ht="18.75" customHeight="1" thickBot="1" x14ac:dyDescent="0.3">
      <c r="A20" s="118"/>
      <c r="B20" s="123"/>
      <c r="C20" s="118"/>
      <c r="D20" s="118"/>
      <c r="E20" s="123"/>
    </row>
    <row r="21" spans="1:5" ht="18.75" thickBot="1" x14ac:dyDescent="0.3">
      <c r="A21" s="185" t="s">
        <v>2475</v>
      </c>
      <c r="B21" s="186"/>
      <c r="C21" s="186"/>
      <c r="D21" s="186"/>
      <c r="E21" s="187"/>
    </row>
    <row r="22" spans="1:5" ht="18" x14ac:dyDescent="0.25">
      <c r="A22" s="120" t="s">
        <v>15</v>
      </c>
      <c r="B22" s="120" t="s">
        <v>2416</v>
      </c>
      <c r="C22" s="120" t="s">
        <v>46</v>
      </c>
      <c r="D22" s="120" t="s">
        <v>2419</v>
      </c>
      <c r="E22" s="120" t="s">
        <v>2417</v>
      </c>
    </row>
    <row r="23" spans="1:5" ht="18" x14ac:dyDescent="0.25">
      <c r="A23" s="136" t="str">
        <f>VLOOKUP(B23,'[1]LISTADO ATM'!$A$2:$C$822,3,0)</f>
        <v>DISTRITO NACIONAL</v>
      </c>
      <c r="B23" s="136">
        <v>394</v>
      </c>
      <c r="C23" s="154" t="str">
        <f>VLOOKUP(B23,'[1]LISTADO ATM'!$A$2:$B$822,2,0)</f>
        <v xml:space="preserve">ATM Multicentro La Sirena Luperón </v>
      </c>
      <c r="D23" s="131" t="s">
        <v>2437</v>
      </c>
      <c r="E23" s="136">
        <v>3335923938</v>
      </c>
    </row>
    <row r="24" spans="1:5" ht="18.75" customHeight="1" x14ac:dyDescent="0.25">
      <c r="A24" s="136" t="str">
        <f>VLOOKUP(B24,'[1]LISTADO ATM'!$A$2:$C$822,3,0)</f>
        <v>SUR</v>
      </c>
      <c r="B24" s="136">
        <v>252</v>
      </c>
      <c r="C24" s="154" t="str">
        <f>VLOOKUP(B24,'[1]LISTADO ATM'!$A$2:$B$822,2,0)</f>
        <v xml:space="preserve">ATM Banco Agrícola (Barahona) </v>
      </c>
      <c r="D24" s="131" t="s">
        <v>2437</v>
      </c>
      <c r="E24" s="140">
        <v>3335925844</v>
      </c>
    </row>
    <row r="25" spans="1:5" ht="18" x14ac:dyDescent="0.25">
      <c r="A25" s="136" t="str">
        <f>VLOOKUP(B25,'[1]LISTADO ATM'!$A$2:$C$822,3,0)</f>
        <v>SUR</v>
      </c>
      <c r="B25" s="136">
        <v>249</v>
      </c>
      <c r="C25" s="154" t="str">
        <f>VLOOKUP(B25,'[1]LISTADO ATM'!$A$2:$B$822,2,0)</f>
        <v xml:space="preserve">ATM Banco Agrícola Neiba </v>
      </c>
      <c r="D25" s="131" t="s">
        <v>2437</v>
      </c>
      <c r="E25" s="140">
        <v>3335924678</v>
      </c>
    </row>
    <row r="26" spans="1:5" ht="18" x14ac:dyDescent="0.25">
      <c r="A26" s="136" t="str">
        <f>VLOOKUP(B26,'[1]LISTADO ATM'!$A$2:$C$822,3,0)</f>
        <v>NORTE</v>
      </c>
      <c r="B26" s="136">
        <v>142</v>
      </c>
      <c r="C26" s="154" t="str">
        <f>VLOOKUP(B26,'[1]LISTADO ATM'!$A$2:$B$822,2,0)</f>
        <v xml:space="preserve">ATM Centro de Caja Galerías Bonao </v>
      </c>
      <c r="D26" s="131" t="s">
        <v>2437</v>
      </c>
      <c r="E26" s="140">
        <v>3335925847</v>
      </c>
    </row>
    <row r="27" spans="1:5" ht="18" x14ac:dyDescent="0.25">
      <c r="A27" s="136" t="str">
        <f>VLOOKUP(B27,'[1]LISTADO ATM'!$A$2:$C$822,3,0)</f>
        <v>DISTRITO NACIONAL</v>
      </c>
      <c r="B27" s="136">
        <v>946</v>
      </c>
      <c r="C27" s="154" t="str">
        <f>VLOOKUP(B27,'[1]LISTADO ATM'!$A$2:$B$822,2,0)</f>
        <v xml:space="preserve">ATM Oficina Núñez de Cáceres I </v>
      </c>
      <c r="D27" s="131" t="s">
        <v>2437</v>
      </c>
      <c r="E27" s="140">
        <v>3335925383</v>
      </c>
    </row>
    <row r="28" spans="1:5" ht="18.75" customHeight="1" x14ac:dyDescent="0.25">
      <c r="A28" s="136" t="str">
        <f>VLOOKUP(B28,'[1]LISTADO ATM'!$A$2:$C$822,3,0)</f>
        <v>DISTRITO NACIONAL</v>
      </c>
      <c r="B28" s="136">
        <v>791</v>
      </c>
      <c r="C28" s="154" t="str">
        <f>VLOOKUP(B28,'[1]LISTADO ATM'!$A$2:$B$822,2,0)</f>
        <v xml:space="preserve">ATM Oficina Sans Soucí </v>
      </c>
      <c r="D28" s="131" t="s">
        <v>2437</v>
      </c>
      <c r="E28" s="140">
        <v>3335925743</v>
      </c>
    </row>
    <row r="29" spans="1:5" ht="18" customHeight="1" x14ac:dyDescent="0.25">
      <c r="A29" s="136" t="str">
        <f>VLOOKUP(B29,'[1]LISTADO ATM'!$A$2:$C$822,3,0)</f>
        <v>DISTRITO NACIONAL</v>
      </c>
      <c r="B29" s="136">
        <v>527</v>
      </c>
      <c r="C29" s="154" t="str">
        <f>VLOOKUP(B29,'[1]LISTADO ATM'!$A$2:$B$822,2,0)</f>
        <v>ATM Oficina Zona Oriental II</v>
      </c>
      <c r="D29" s="131" t="s">
        <v>2437</v>
      </c>
      <c r="E29" s="140">
        <v>3335925590</v>
      </c>
    </row>
    <row r="30" spans="1:5" ht="18.75" customHeight="1" x14ac:dyDescent="0.25">
      <c r="A30" s="136" t="str">
        <f>VLOOKUP(B30,'[1]LISTADO ATM'!$A$2:$C$822,3,0)</f>
        <v>DISTRITO NACIONAL</v>
      </c>
      <c r="B30" s="136">
        <v>721</v>
      </c>
      <c r="C30" s="154" t="str">
        <f>VLOOKUP(B30,'[1]LISTADO ATM'!$A$2:$B$822,2,0)</f>
        <v xml:space="preserve">ATM Oficina Charles de Gaulle II </v>
      </c>
      <c r="D30" s="131" t="s">
        <v>2437</v>
      </c>
      <c r="E30" s="140">
        <v>3335925756</v>
      </c>
    </row>
    <row r="31" spans="1:5" ht="18.75" customHeight="1" x14ac:dyDescent="0.25">
      <c r="A31" s="136" t="str">
        <f>VLOOKUP(B31,'[1]LISTADO ATM'!$A$2:$C$822,3,0)</f>
        <v>DISTRITO NACIONAL</v>
      </c>
      <c r="B31" s="136">
        <v>554</v>
      </c>
      <c r="C31" s="154" t="str">
        <f>VLOOKUP(B31,'[1]LISTADO ATM'!$A$2:$B$822,2,0)</f>
        <v xml:space="preserve">ATM Oficina Isabel La Católica I </v>
      </c>
      <c r="D31" s="131" t="s">
        <v>2437</v>
      </c>
      <c r="E31" s="140">
        <v>3335925826</v>
      </c>
    </row>
    <row r="32" spans="1:5" ht="18.75" customHeight="1" x14ac:dyDescent="0.25">
      <c r="A32" s="136" t="str">
        <f>VLOOKUP(B32,'[1]LISTADO ATM'!$A$2:$C$822,3,0)</f>
        <v>ESTE</v>
      </c>
      <c r="B32" s="136">
        <v>429</v>
      </c>
      <c r="C32" s="154" t="str">
        <f>VLOOKUP(B32,'[1]LISTADO ATM'!$A$2:$B$822,2,0)</f>
        <v xml:space="preserve">ATM Oficina Jumbo La Romana </v>
      </c>
      <c r="D32" s="131" t="s">
        <v>2437</v>
      </c>
      <c r="E32" s="140">
        <v>3335925827</v>
      </c>
    </row>
    <row r="33" spans="1:5" ht="18" x14ac:dyDescent="0.25">
      <c r="A33" s="136" t="str">
        <f>VLOOKUP(B33,'[1]LISTADO ATM'!$A$2:$C$822,3,0)</f>
        <v>SUR</v>
      </c>
      <c r="B33" s="136">
        <v>301</v>
      </c>
      <c r="C33" s="154" t="str">
        <f>VLOOKUP(B33,'[1]LISTADO ATM'!$A$2:$B$822,2,0)</f>
        <v xml:space="preserve">ATM UNP Alfa y Omega (Barahona) </v>
      </c>
      <c r="D33" s="131" t="s">
        <v>2437</v>
      </c>
      <c r="E33" s="140">
        <v>3335925864</v>
      </c>
    </row>
    <row r="34" spans="1:5" ht="18.75" customHeight="1" x14ac:dyDescent="0.25">
      <c r="A34" s="136" t="str">
        <f>VLOOKUP(B34,'[1]LISTADO ATM'!$A$2:$C$822,3,0)</f>
        <v>ESTE</v>
      </c>
      <c r="B34" s="136">
        <v>114</v>
      </c>
      <c r="C34" s="154" t="str">
        <f>VLOOKUP(B34,'[1]LISTADO ATM'!$A$2:$B$822,2,0)</f>
        <v xml:space="preserve">ATM Oficina Hato Mayor </v>
      </c>
      <c r="D34" s="131" t="s">
        <v>2437</v>
      </c>
      <c r="E34" s="140">
        <v>3335925867</v>
      </c>
    </row>
    <row r="35" spans="1:5" s="118" customFormat="1" ht="18.75" customHeight="1" x14ac:dyDescent="0.25">
      <c r="A35" s="136" t="str">
        <f>VLOOKUP(B35,'[1]LISTADO ATM'!$A$2:$C$822,3,0)</f>
        <v>ESTE</v>
      </c>
      <c r="B35" s="136">
        <v>912</v>
      </c>
      <c r="C35" s="154" t="str">
        <f>VLOOKUP(B35,'[1]LISTADO ATM'!$A$2:$B$822,2,0)</f>
        <v xml:space="preserve">ATM Oficina San Pedro II </v>
      </c>
      <c r="D35" s="131" t="s">
        <v>2437</v>
      </c>
      <c r="E35" s="140">
        <v>3335925871</v>
      </c>
    </row>
    <row r="36" spans="1:5" ht="18" x14ac:dyDescent="0.25">
      <c r="A36" s="136" t="str">
        <f>VLOOKUP(B36,'[1]LISTADO ATM'!$A$2:$C$822,3,0)</f>
        <v>DISTRITO NACIONAL</v>
      </c>
      <c r="B36" s="136">
        <v>281</v>
      </c>
      <c r="C36" s="154" t="str">
        <f>VLOOKUP(B36,'[1]LISTADO ATM'!$A$2:$B$822,2,0)</f>
        <v xml:space="preserve">ATM S/M Pola Independencia </v>
      </c>
      <c r="D36" s="131" t="s">
        <v>2437</v>
      </c>
      <c r="E36" s="154">
        <v>3335925890</v>
      </c>
    </row>
    <row r="37" spans="1:5" ht="18" customHeight="1" x14ac:dyDescent="0.25">
      <c r="A37" s="136" t="str">
        <f>VLOOKUP(B37,'[1]LISTADO ATM'!$A$2:$C$822,3,0)</f>
        <v>ESTE</v>
      </c>
      <c r="B37" s="136">
        <v>480</v>
      </c>
      <c r="C37" s="154" t="str">
        <f>VLOOKUP(B37,'[1]LISTADO ATM'!$A$2:$B$822,2,0)</f>
        <v>ATM UNP Farmaconal Higuey</v>
      </c>
      <c r="D37" s="131" t="s">
        <v>2437</v>
      </c>
      <c r="E37" s="154">
        <v>3335925892</v>
      </c>
    </row>
    <row r="38" spans="1:5" ht="18.75" customHeight="1" x14ac:dyDescent="0.25">
      <c r="A38" s="136" t="str">
        <f>VLOOKUP(B38,'[1]LISTADO ATM'!$A$2:$C$822,3,0)</f>
        <v>DISTRITO NACIONAL</v>
      </c>
      <c r="B38" s="136">
        <v>354</v>
      </c>
      <c r="C38" s="154" t="str">
        <f>VLOOKUP(B38,'[1]LISTADO ATM'!$A$2:$B$822,2,0)</f>
        <v xml:space="preserve">ATM Oficina Núñez de Cáceres II </v>
      </c>
      <c r="D38" s="131" t="s">
        <v>2437</v>
      </c>
      <c r="E38" s="140" t="s">
        <v>2585</v>
      </c>
    </row>
    <row r="39" spans="1:5" ht="18.75" customHeight="1" x14ac:dyDescent="0.25">
      <c r="A39" s="136" t="str">
        <f>VLOOKUP(B39,'[1]LISTADO ATM'!$A$2:$C$822,3,0)</f>
        <v>SUR</v>
      </c>
      <c r="B39" s="136">
        <v>582</v>
      </c>
      <c r="C39" s="154" t="str">
        <f>VLOOKUP(B39,'[1]LISTADO ATM'!$A$2:$B$822,2,0)</f>
        <v>ATM Estación Sabana Yegua</v>
      </c>
      <c r="D39" s="131" t="s">
        <v>2437</v>
      </c>
      <c r="E39" s="140" t="s">
        <v>2586</v>
      </c>
    </row>
    <row r="40" spans="1:5" ht="18" customHeight="1" x14ac:dyDescent="0.25">
      <c r="A40" s="136" t="str">
        <f>VLOOKUP(B40,'[1]LISTADO ATM'!$A$2:$C$822,3,0)</f>
        <v>NORTE</v>
      </c>
      <c r="B40" s="136">
        <v>752</v>
      </c>
      <c r="C40" s="154" t="str">
        <f>VLOOKUP(B40,'[1]LISTADO ATM'!$A$2:$B$822,2,0)</f>
        <v xml:space="preserve">ATM UNP Las Carolinas (La Vega) </v>
      </c>
      <c r="D40" s="131" t="s">
        <v>2437</v>
      </c>
      <c r="E40" s="140" t="s">
        <v>2587</v>
      </c>
    </row>
    <row r="41" spans="1:5" ht="18.75" customHeight="1" x14ac:dyDescent="0.25">
      <c r="A41" s="136" t="str">
        <f>VLOOKUP(B41,'[1]LISTADO ATM'!$A$2:$C$822,3,0)</f>
        <v>ESTE</v>
      </c>
      <c r="B41" s="136">
        <v>963</v>
      </c>
      <c r="C41" s="154" t="str">
        <f>VLOOKUP(B41,'[1]LISTADO ATM'!$A$2:$B$822,2,0)</f>
        <v xml:space="preserve">ATM Multiplaza La Romana </v>
      </c>
      <c r="D41" s="131" t="s">
        <v>2437</v>
      </c>
      <c r="E41" s="140" t="s">
        <v>2588</v>
      </c>
    </row>
    <row r="42" spans="1:5" ht="18" x14ac:dyDescent="0.25">
      <c r="A42" s="136" t="str">
        <f>VLOOKUP(B42,'[1]LISTADO ATM'!$A$2:$C$822,3,0)</f>
        <v>SUR</v>
      </c>
      <c r="B42" s="136">
        <v>84</v>
      </c>
      <c r="C42" s="154" t="str">
        <f>VLOOKUP(B42,'[1]LISTADO ATM'!$A$2:$B$822,2,0)</f>
        <v xml:space="preserve">ATM Oficina Multicentro Sirena San Cristóbal </v>
      </c>
      <c r="D42" s="131" t="s">
        <v>2437</v>
      </c>
      <c r="E42" s="140" t="s">
        <v>2590</v>
      </c>
    </row>
    <row r="43" spans="1:5" ht="18" x14ac:dyDescent="0.25">
      <c r="A43" s="136" t="str">
        <f>VLOOKUP(B43,'[1]LISTADO ATM'!$A$2:$C$822,3,0)</f>
        <v>NORTE</v>
      </c>
      <c r="B43" s="136">
        <v>350</v>
      </c>
      <c r="C43" s="154" t="str">
        <f>VLOOKUP(B43,'[1]LISTADO ATM'!$A$2:$B$822,2,0)</f>
        <v xml:space="preserve">ATM Oficina Villa Tapia </v>
      </c>
      <c r="D43" s="131" t="s">
        <v>2437</v>
      </c>
      <c r="E43" s="140" t="s">
        <v>2591</v>
      </c>
    </row>
    <row r="44" spans="1:5" ht="18" x14ac:dyDescent="0.25">
      <c r="A44" s="136" t="str">
        <f>VLOOKUP(B44,'[1]LISTADO ATM'!$A$2:$C$822,3,0)</f>
        <v>DISTRITO NACIONAL</v>
      </c>
      <c r="B44" s="136">
        <v>590</v>
      </c>
      <c r="C44" s="154" t="str">
        <f>VLOOKUP(B44,'[1]LISTADO ATM'!$A$2:$B$822,2,0)</f>
        <v xml:space="preserve">ATM Olé Aut. Las Américas </v>
      </c>
      <c r="D44" s="131" t="s">
        <v>2437</v>
      </c>
      <c r="E44" s="140" t="s">
        <v>2598</v>
      </c>
    </row>
    <row r="45" spans="1:5" ht="18" customHeight="1" x14ac:dyDescent="0.25">
      <c r="A45" s="136" t="str">
        <f>VLOOKUP(B45,'[1]LISTADO ATM'!$A$2:$C$822,3,0)</f>
        <v>DISTRITO NACIONAL</v>
      </c>
      <c r="B45" s="136">
        <v>165</v>
      </c>
      <c r="C45" s="154" t="str">
        <f>VLOOKUP(B45,'[1]LISTADO ATM'!$A$2:$B$822,2,0)</f>
        <v>ATM Autoservicio Megacentro</v>
      </c>
      <c r="D45" s="131" t="s">
        <v>2437</v>
      </c>
      <c r="E45" s="140">
        <v>3335925963</v>
      </c>
    </row>
    <row r="46" spans="1:5" ht="18" customHeight="1" x14ac:dyDescent="0.25">
      <c r="A46" s="136" t="str">
        <f>VLOOKUP(B46,'[1]LISTADO ATM'!$A$2:$C$822,3,0)</f>
        <v>DISTRITO NACIONAL</v>
      </c>
      <c r="B46" s="136">
        <v>235</v>
      </c>
      <c r="C46" s="154" t="str">
        <f>VLOOKUP(B46,'[1]LISTADO ATM'!$A$2:$B$822,2,0)</f>
        <v xml:space="preserve">ATM Oficina Multicentro La Sirena San Isidro </v>
      </c>
      <c r="D46" s="131" t="s">
        <v>2437</v>
      </c>
      <c r="E46" s="140">
        <v>3335925970</v>
      </c>
    </row>
    <row r="47" spans="1:5" ht="18" x14ac:dyDescent="0.25">
      <c r="A47" s="136" t="str">
        <f>VLOOKUP(B47,'[1]LISTADO ATM'!$A$2:$C$822,3,0)</f>
        <v>DISTRITO NACIONAL</v>
      </c>
      <c r="B47" s="136">
        <v>192</v>
      </c>
      <c r="C47" s="154" t="str">
        <f>VLOOKUP(B47,'[1]LISTADO ATM'!$A$2:$B$822,2,0)</f>
        <v xml:space="preserve">ATM Autobanco Luperón II </v>
      </c>
      <c r="D47" s="131" t="s">
        <v>2437</v>
      </c>
      <c r="E47" s="140">
        <v>3335925980</v>
      </c>
    </row>
    <row r="48" spans="1:5" ht="18.75" customHeight="1" x14ac:dyDescent="0.25">
      <c r="A48" s="136" t="str">
        <f>VLOOKUP(B48,'[1]LISTADO ATM'!$A$2:$C$822,3,0)</f>
        <v>DISTRITO NACIONAL</v>
      </c>
      <c r="B48" s="136">
        <v>60</v>
      </c>
      <c r="C48" s="154" t="str">
        <f>VLOOKUP(B48,'[1]LISTADO ATM'!$A$2:$B$822,2,0)</f>
        <v xml:space="preserve">ATM Autobanco 27 de Febrero </v>
      </c>
      <c r="D48" s="131" t="s">
        <v>2437</v>
      </c>
      <c r="E48" s="140" t="s">
        <v>2629</v>
      </c>
    </row>
    <row r="49" spans="1:5" ht="18" x14ac:dyDescent="0.25">
      <c r="A49" s="136" t="str">
        <f>VLOOKUP(B49,'[1]LISTADO ATM'!$A$2:$C$822,3,0)</f>
        <v>DISTRITO NACIONAL</v>
      </c>
      <c r="B49" s="136">
        <v>391</v>
      </c>
      <c r="C49" s="154" t="str">
        <f>VLOOKUP(B49,'[1]LISTADO ATM'!$A$2:$B$822,2,0)</f>
        <v xml:space="preserve">ATM S/M Jumbo Luperón </v>
      </c>
      <c r="D49" s="131" t="s">
        <v>2437</v>
      </c>
      <c r="E49" s="140">
        <v>3335925982</v>
      </c>
    </row>
    <row r="50" spans="1:5" ht="18.75" customHeight="1" x14ac:dyDescent="0.25">
      <c r="A50" s="136" t="str">
        <f>VLOOKUP(B50,'[1]LISTADO ATM'!$A$2:$C$822,3,0)</f>
        <v>NORTE</v>
      </c>
      <c r="B50" s="136">
        <v>315</v>
      </c>
      <c r="C50" s="154" t="str">
        <f>VLOOKUP(B50,'[1]LISTADO ATM'!$A$2:$B$822,2,0)</f>
        <v xml:space="preserve">ATM Oficina Estrella Sadalá </v>
      </c>
      <c r="D50" s="131" t="s">
        <v>2437</v>
      </c>
      <c r="E50" s="140">
        <v>3335925985</v>
      </c>
    </row>
    <row r="51" spans="1:5" ht="18.75" thickBot="1" x14ac:dyDescent="0.3">
      <c r="A51" s="139"/>
      <c r="B51" s="144">
        <f>COUNT(B23:B50)</f>
        <v>28</v>
      </c>
      <c r="C51" s="130"/>
      <c r="D51" s="130"/>
      <c r="E51" s="130"/>
    </row>
    <row r="52" spans="1:5" ht="15.75" thickBot="1" x14ac:dyDescent="0.3">
      <c r="A52" s="118"/>
      <c r="B52" s="123"/>
      <c r="C52" s="118"/>
      <c r="D52" s="118"/>
      <c r="E52" s="123"/>
    </row>
    <row r="53" spans="1:5" ht="18.75" customHeight="1" thickBot="1" x14ac:dyDescent="0.3">
      <c r="A53" s="185" t="s">
        <v>2535</v>
      </c>
      <c r="B53" s="186"/>
      <c r="C53" s="186"/>
      <c r="D53" s="186"/>
      <c r="E53" s="187"/>
    </row>
    <row r="54" spans="1:5" ht="18" x14ac:dyDescent="0.25">
      <c r="A54" s="120" t="s">
        <v>15</v>
      </c>
      <c r="B54" s="120" t="s">
        <v>2416</v>
      </c>
      <c r="C54" s="120" t="s">
        <v>46</v>
      </c>
      <c r="D54" s="120" t="s">
        <v>2419</v>
      </c>
      <c r="E54" s="120" t="s">
        <v>2417</v>
      </c>
    </row>
    <row r="55" spans="1:5" ht="18.75" customHeight="1" x14ac:dyDescent="0.25">
      <c r="A55" s="136" t="str">
        <f>VLOOKUP(B55,'[1]LISTADO ATM'!$A$2:$C$822,3,0)</f>
        <v>DISTRITO NACIONAL</v>
      </c>
      <c r="B55" s="136">
        <v>745</v>
      </c>
      <c r="C55" s="154" t="str">
        <f>VLOOKUP(B55,'[1]LISTADO ATM'!$A$2:$B$822,2,0)</f>
        <v xml:space="preserve">ATM Oficina Ave. Duarte </v>
      </c>
      <c r="D55" s="136" t="s">
        <v>2482</v>
      </c>
      <c r="E55" s="140">
        <v>3335925368</v>
      </c>
    </row>
    <row r="56" spans="1:5" ht="18" x14ac:dyDescent="0.25">
      <c r="A56" s="136" t="str">
        <f>VLOOKUP(B56,'[1]LISTADO ATM'!$A$2:$C$822,3,0)</f>
        <v>SUR</v>
      </c>
      <c r="B56" s="145">
        <v>767</v>
      </c>
      <c r="C56" s="154" t="str">
        <f>VLOOKUP(B56,'[1]LISTADO ATM'!$A$2:$B$822,2,0)</f>
        <v xml:space="preserve">ATM S/M Diverso (Azua) </v>
      </c>
      <c r="D56" s="136" t="s">
        <v>2482</v>
      </c>
      <c r="E56" s="140">
        <v>3335925762</v>
      </c>
    </row>
    <row r="57" spans="1:5" ht="18" x14ac:dyDescent="0.25">
      <c r="A57" s="141" t="str">
        <f>VLOOKUP(B57,'[1]LISTADO ATM'!$A$2:$C$822,3,0)</f>
        <v>ESTE</v>
      </c>
      <c r="B57" s="145">
        <v>289</v>
      </c>
      <c r="C57" s="154" t="str">
        <f>VLOOKUP(B57,'[1]LISTADO ATM'!$A$2:$B$822,2,0)</f>
        <v>ATM Oficina Bávaro II</v>
      </c>
      <c r="D57" s="136" t="s">
        <v>2482</v>
      </c>
      <c r="E57" s="140">
        <v>3335925509</v>
      </c>
    </row>
    <row r="58" spans="1:5" ht="18.75" customHeight="1" x14ac:dyDescent="0.25">
      <c r="A58" s="141" t="str">
        <f>VLOOKUP(B58,'[1]LISTADO ATM'!$A$2:$C$822,3,0)</f>
        <v>DISTRITO NACIONAL</v>
      </c>
      <c r="B58" s="145">
        <v>377</v>
      </c>
      <c r="C58" s="154" t="str">
        <f>VLOOKUP(B58,'[1]LISTADO ATM'!$A$2:$B$822,2,0)</f>
        <v>ATM Estación del Metro Eduardo Brito</v>
      </c>
      <c r="D58" s="136" t="s">
        <v>2482</v>
      </c>
      <c r="E58" s="140">
        <v>3335925845</v>
      </c>
    </row>
    <row r="59" spans="1:5" ht="18" x14ac:dyDescent="0.25">
      <c r="A59" s="141" t="str">
        <f>VLOOKUP(B59,'[1]LISTADO ATM'!$A$2:$C$822,3,0)</f>
        <v>DISTRITO NACIONAL</v>
      </c>
      <c r="B59" s="145">
        <v>409</v>
      </c>
      <c r="C59" s="154" t="str">
        <f>VLOOKUP(B59,'[1]LISTADO ATM'!$A$2:$B$822,2,0)</f>
        <v xml:space="preserve">ATM Oficina Las Palmas de Herrera I </v>
      </c>
      <c r="D59" s="136" t="s">
        <v>2482</v>
      </c>
      <c r="E59" s="140">
        <v>3335925868</v>
      </c>
    </row>
    <row r="60" spans="1:5" ht="18.75" customHeight="1" x14ac:dyDescent="0.25">
      <c r="A60" s="141" t="str">
        <f>VLOOKUP(B60,'[1]LISTADO ATM'!$A$2:$C$822,3,0)</f>
        <v>SUR</v>
      </c>
      <c r="B60" s="145">
        <v>962</v>
      </c>
      <c r="C60" s="154" t="str">
        <f>VLOOKUP(B60,'[1]LISTADO ATM'!$A$2:$B$822,2,0)</f>
        <v xml:space="preserve">ATM Oficina Villa Ofelia II (San Juan) </v>
      </c>
      <c r="D60" s="136" t="s">
        <v>2482</v>
      </c>
      <c r="E60" s="140">
        <v>3335925865</v>
      </c>
    </row>
    <row r="61" spans="1:5" ht="18" x14ac:dyDescent="0.25">
      <c r="A61" s="141" t="str">
        <f>VLOOKUP(B61,'[1]LISTADO ATM'!$A$2:$C$822,3,0)</f>
        <v>ESTE</v>
      </c>
      <c r="B61" s="145">
        <v>386</v>
      </c>
      <c r="C61" s="154" t="str">
        <f>VLOOKUP(B61,'[1]LISTADO ATM'!$A$2:$B$822,2,0)</f>
        <v xml:space="preserve">ATM Plaza Verón II </v>
      </c>
      <c r="D61" s="136" t="s">
        <v>2482</v>
      </c>
      <c r="E61" s="140">
        <v>3335925891</v>
      </c>
    </row>
    <row r="62" spans="1:5" ht="18" x14ac:dyDescent="0.25">
      <c r="A62" s="141" t="str">
        <f>VLOOKUP(B62,'[1]LISTADO ATM'!$A$2:$C$822,3,0)</f>
        <v>DISTRITO NACIONAL</v>
      </c>
      <c r="B62" s="145">
        <v>911</v>
      </c>
      <c r="C62" s="154" t="str">
        <f>VLOOKUP(B62,'[1]LISTADO ATM'!$A$2:$B$822,2,0)</f>
        <v xml:space="preserve">ATM Oficina Venezuela II </v>
      </c>
      <c r="D62" s="136" t="s">
        <v>2482</v>
      </c>
      <c r="E62" s="140">
        <v>3335925894</v>
      </c>
    </row>
    <row r="63" spans="1:5" ht="18.75" customHeight="1" x14ac:dyDescent="0.25">
      <c r="A63" s="141" t="str">
        <f>VLOOKUP(B63,'[1]LISTADO ATM'!$A$2:$C$822,3,0)</f>
        <v>DISTRITO NACIONAL</v>
      </c>
      <c r="B63" s="145">
        <v>85</v>
      </c>
      <c r="C63" s="154" t="str">
        <f>VLOOKUP(B63,'[1]LISTADO ATM'!$A$2:$B$822,2,0)</f>
        <v xml:space="preserve">ATM Oficina San Isidro (Fuerza Aérea) </v>
      </c>
      <c r="D63" s="136" t="s">
        <v>2482</v>
      </c>
      <c r="E63" s="140" t="s">
        <v>2599</v>
      </c>
    </row>
    <row r="64" spans="1:5" ht="18" x14ac:dyDescent="0.25">
      <c r="A64" s="141" t="str">
        <f>VLOOKUP(B64,'[1]LISTADO ATM'!$A$2:$C$822,3,0)</f>
        <v>NORTE</v>
      </c>
      <c r="B64" s="145">
        <v>411</v>
      </c>
      <c r="C64" s="154" t="str">
        <f>VLOOKUP(B64,'[1]LISTADO ATM'!$A$2:$B$822,2,0)</f>
        <v xml:space="preserve">ATM UNP Piedra Blanca </v>
      </c>
      <c r="D64" s="136" t="s">
        <v>2482</v>
      </c>
      <c r="E64" s="140">
        <v>3335925978</v>
      </c>
    </row>
    <row r="65" spans="1:5" ht="18" x14ac:dyDescent="0.25">
      <c r="A65" s="141" t="str">
        <f>VLOOKUP(B65,'[1]LISTADO ATM'!$A$2:$C$822,3,0)</f>
        <v>DISTRITO NACIONAL</v>
      </c>
      <c r="B65" s="145">
        <v>232</v>
      </c>
      <c r="C65" s="154" t="str">
        <f>VLOOKUP(B65,'[1]LISTADO ATM'!$A$2:$B$822,2,0)</f>
        <v xml:space="preserve">ATM S/M Nacional Charles de Gaulle </v>
      </c>
      <c r="D65" s="136" t="s">
        <v>2482</v>
      </c>
      <c r="E65" s="140">
        <v>3335925966</v>
      </c>
    </row>
    <row r="66" spans="1:5" ht="18" x14ac:dyDescent="0.25">
      <c r="A66" s="141" t="str">
        <f>VLOOKUP(B66,'[1]LISTADO ATM'!$A$2:$C$822,3,0)</f>
        <v>NORTE</v>
      </c>
      <c r="B66" s="145">
        <v>987</v>
      </c>
      <c r="C66" s="154" t="str">
        <f>VLOOKUP(B66,'[1]LISTADO ATM'!$A$2:$B$822,2,0)</f>
        <v xml:space="preserve">ATM S/M Jumbo (Moca) </v>
      </c>
      <c r="D66" s="136" t="s">
        <v>2482</v>
      </c>
      <c r="E66" s="140" t="s">
        <v>2613</v>
      </c>
    </row>
    <row r="67" spans="1:5" ht="18" x14ac:dyDescent="0.25">
      <c r="A67" s="141" t="e">
        <f>VLOOKUP(B67,'[1]LISTADO ATM'!$A$2:$C$822,3,0)</f>
        <v>#N/A</v>
      </c>
      <c r="B67" s="145"/>
      <c r="C67" s="154" t="e">
        <f>VLOOKUP(B67,'[1]LISTADO ATM'!$A$2:$B$822,2,0)</f>
        <v>#N/A</v>
      </c>
      <c r="D67" s="156"/>
      <c r="E67" s="140"/>
    </row>
    <row r="68" spans="1:5" ht="18" customHeight="1" x14ac:dyDescent="0.25">
      <c r="A68" s="141" t="e">
        <f>VLOOKUP(B68,'[1]LISTADO ATM'!$A$2:$C$822,3,0)</f>
        <v>#N/A</v>
      </c>
      <c r="B68" s="145"/>
      <c r="C68" s="154" t="e">
        <f>VLOOKUP(B68,'[1]LISTADO ATM'!$A$2:$B$822,2,0)</f>
        <v>#N/A</v>
      </c>
      <c r="D68" s="156"/>
      <c r="E68" s="140"/>
    </row>
    <row r="69" spans="1:5" ht="18" x14ac:dyDescent="0.25">
      <c r="A69" s="141" t="e">
        <f>VLOOKUP(B69,'[1]LISTADO ATM'!$A$2:$C$822,3,0)</f>
        <v>#N/A</v>
      </c>
      <c r="B69" s="145"/>
      <c r="C69" s="154" t="e">
        <f>VLOOKUP(B69,'[1]LISTADO ATM'!$A$2:$B$822,2,0)</f>
        <v>#N/A</v>
      </c>
      <c r="D69" s="156"/>
      <c r="E69" s="140"/>
    </row>
    <row r="70" spans="1:5" ht="18" x14ac:dyDescent="0.25">
      <c r="A70" s="139" t="s">
        <v>2473</v>
      </c>
      <c r="B70" s="146">
        <f>COUNT(B55:B66)</f>
        <v>12</v>
      </c>
      <c r="C70" s="130"/>
      <c r="D70" s="130"/>
      <c r="E70" s="130"/>
    </row>
    <row r="71" spans="1:5" ht="15.75" thickBot="1" x14ac:dyDescent="0.3">
      <c r="A71" s="118"/>
      <c r="B71" s="123"/>
      <c r="C71" s="118"/>
      <c r="D71" s="118"/>
      <c r="E71" s="123"/>
    </row>
    <row r="72" spans="1:5" ht="18" x14ac:dyDescent="0.25">
      <c r="A72" s="188" t="s">
        <v>2476</v>
      </c>
      <c r="B72" s="189"/>
      <c r="C72" s="189"/>
      <c r="D72" s="189"/>
      <c r="E72" s="190"/>
    </row>
    <row r="73" spans="1:5" ht="18" x14ac:dyDescent="0.25">
      <c r="A73" s="120" t="s">
        <v>15</v>
      </c>
      <c r="B73" s="120" t="s">
        <v>2416</v>
      </c>
      <c r="C73" s="122" t="s">
        <v>46</v>
      </c>
      <c r="D73" s="134" t="s">
        <v>2419</v>
      </c>
      <c r="E73" s="134" t="s">
        <v>2417</v>
      </c>
    </row>
    <row r="74" spans="1:5" ht="18" x14ac:dyDescent="0.25">
      <c r="A74" s="135" t="str">
        <f>VLOOKUP(B74,'[1]LISTADO ATM'!$A$2:$C$822,3,0)</f>
        <v>ESTE</v>
      </c>
      <c r="B74" s="136">
        <v>117</v>
      </c>
      <c r="C74" s="154" t="str">
        <f>VLOOKUP(B74,'[1]LISTADO ATM'!$A$2:$B$822,2,0)</f>
        <v xml:space="preserve">ATM Oficina El Seybo </v>
      </c>
      <c r="D74" s="147" t="s">
        <v>2568</v>
      </c>
      <c r="E74" s="136">
        <v>3335925372</v>
      </c>
    </row>
    <row r="75" spans="1:5" ht="18" x14ac:dyDescent="0.25">
      <c r="A75" s="135" t="str">
        <f>VLOOKUP(B75,'[1]LISTADO ATM'!$A$2:$C$822,3,0)</f>
        <v>ESTE</v>
      </c>
      <c r="B75" s="136">
        <v>158</v>
      </c>
      <c r="C75" s="154" t="str">
        <f>VLOOKUP(B75,'[1]LISTADO ATM'!$A$2:$B$822,2,0)</f>
        <v xml:space="preserve">ATM Oficina Romana Norte </v>
      </c>
      <c r="D75" s="147" t="s">
        <v>2568</v>
      </c>
      <c r="E75" s="136">
        <v>3335925490</v>
      </c>
    </row>
    <row r="76" spans="1:5" ht="18" customHeight="1" x14ac:dyDescent="0.25">
      <c r="A76" s="135" t="str">
        <f>VLOOKUP(B76,'[1]LISTADO ATM'!$A$2:$C$822,3,0)</f>
        <v>NORTE</v>
      </c>
      <c r="B76" s="136">
        <v>888</v>
      </c>
      <c r="C76" s="154" t="str">
        <f>VLOOKUP(B76,'[1]LISTADO ATM'!$A$2:$B$822,2,0)</f>
        <v>ATM Oficina galeria 56 II (SFM)</v>
      </c>
      <c r="D76" s="149" t="s">
        <v>2566</v>
      </c>
      <c r="E76" s="136">
        <v>3335925875</v>
      </c>
    </row>
    <row r="77" spans="1:5" ht="18" x14ac:dyDescent="0.25">
      <c r="A77" s="135" t="str">
        <f>VLOOKUP(B77,'[1]LISTADO ATM'!$A$2:$C$822,3,0)</f>
        <v>NORTE</v>
      </c>
      <c r="B77" s="136">
        <v>291</v>
      </c>
      <c r="C77" s="154" t="str">
        <f>VLOOKUP(B77,'[1]LISTADO ATM'!$A$2:$B$822,2,0)</f>
        <v xml:space="preserve">ATM S/M Jumbo Las Colinas </v>
      </c>
      <c r="D77" s="147" t="s">
        <v>2568</v>
      </c>
      <c r="E77" s="136">
        <v>3335925489</v>
      </c>
    </row>
    <row r="78" spans="1:5" ht="18" x14ac:dyDescent="0.25">
      <c r="A78" s="135" t="str">
        <f>VLOOKUP(B78,'[1]LISTADO ATM'!$A$2:$C$822,3,0)</f>
        <v>SUR</v>
      </c>
      <c r="B78" s="136">
        <v>880</v>
      </c>
      <c r="C78" s="154" t="str">
        <f>VLOOKUP(B78,'[1]LISTADO ATM'!$A$2:$B$822,2,0)</f>
        <v xml:space="preserve">ATM Autoservicio Barahona II </v>
      </c>
      <c r="D78" s="147" t="s">
        <v>2568</v>
      </c>
      <c r="E78" s="136">
        <v>3335925374</v>
      </c>
    </row>
    <row r="79" spans="1:5" ht="18" x14ac:dyDescent="0.25">
      <c r="A79" s="135" t="str">
        <f>VLOOKUP(B79,'[1]LISTADO ATM'!$A$2:$C$822,3,0)</f>
        <v>DISTRITO NACIONAL</v>
      </c>
      <c r="B79" s="136">
        <v>441</v>
      </c>
      <c r="C79" s="154" t="str">
        <f>VLOOKUP(B79,'[1]LISTADO ATM'!$A$2:$B$822,2,0)</f>
        <v>ATM Estacion de Servicio Romulo Betancour</v>
      </c>
      <c r="D79" s="149" t="s">
        <v>2566</v>
      </c>
      <c r="E79" s="136">
        <v>3335925976</v>
      </c>
    </row>
    <row r="80" spans="1:5" ht="18" x14ac:dyDescent="0.25">
      <c r="A80" s="135" t="e">
        <f>VLOOKUP(B80,'[1]LISTADO ATM'!$A$2:$C$822,3,0)</f>
        <v>#N/A</v>
      </c>
      <c r="B80" s="136"/>
      <c r="C80" s="154" t="e">
        <f>VLOOKUP(B80,'[1]LISTADO ATM'!$A$2:$B$822,2,0)</f>
        <v>#N/A</v>
      </c>
      <c r="D80" s="147"/>
      <c r="E80" s="136"/>
    </row>
    <row r="81" spans="1:5" ht="18.75" customHeight="1" x14ac:dyDescent="0.25">
      <c r="A81" s="135" t="e">
        <f>VLOOKUP(B81,'[1]LISTADO ATM'!$A$2:$C$822,3,0)</f>
        <v>#N/A</v>
      </c>
      <c r="B81" s="136"/>
      <c r="C81" s="154" t="e">
        <f>VLOOKUP(B81,'[1]LISTADO ATM'!$A$2:$B$822,2,0)</f>
        <v>#N/A</v>
      </c>
      <c r="D81" s="147"/>
      <c r="E81" s="136"/>
    </row>
    <row r="82" spans="1:5" ht="18.75" customHeight="1" x14ac:dyDescent="0.25">
      <c r="A82" s="139" t="s">
        <v>2473</v>
      </c>
      <c r="B82" s="146">
        <f>COUNT(B74:B79)</f>
        <v>6</v>
      </c>
      <c r="C82" s="130"/>
      <c r="D82" s="133"/>
      <c r="E82" s="133"/>
    </row>
    <row r="83" spans="1:5" ht="15.75" thickBot="1" x14ac:dyDescent="0.3">
      <c r="A83" s="118"/>
      <c r="B83" s="123"/>
      <c r="C83" s="118"/>
      <c r="D83" s="118"/>
      <c r="E83" s="123"/>
    </row>
    <row r="84" spans="1:5" ht="18.75" customHeight="1" thickBot="1" x14ac:dyDescent="0.3">
      <c r="A84" s="191" t="s">
        <v>2477</v>
      </c>
      <c r="B84" s="192"/>
      <c r="C84" s="118" t="s">
        <v>2412</v>
      </c>
      <c r="D84" s="123"/>
      <c r="E84" s="123"/>
    </row>
    <row r="85" spans="1:5" ht="18.75" customHeight="1" thickBot="1" x14ac:dyDescent="0.3">
      <c r="A85" s="142">
        <f>+B51+B70+B82</f>
        <v>46</v>
      </c>
      <c r="B85" s="143"/>
      <c r="C85" s="118"/>
      <c r="D85" s="118"/>
      <c r="E85" s="118"/>
    </row>
    <row r="86" spans="1:5" ht="15.75" thickBot="1" x14ac:dyDescent="0.3">
      <c r="A86" s="118"/>
      <c r="B86" s="123"/>
      <c r="C86" s="118"/>
      <c r="D86" s="118"/>
      <c r="E86" s="123"/>
    </row>
    <row r="87" spans="1:5" ht="18.75" thickBot="1" x14ac:dyDescent="0.3">
      <c r="A87" s="185" t="s">
        <v>2478</v>
      </c>
      <c r="B87" s="186"/>
      <c r="C87" s="186"/>
      <c r="D87" s="186"/>
      <c r="E87" s="187"/>
    </row>
    <row r="88" spans="1:5" ht="18" x14ac:dyDescent="0.25">
      <c r="A88" s="124" t="s">
        <v>15</v>
      </c>
      <c r="B88" s="124" t="s">
        <v>2416</v>
      </c>
      <c r="C88" s="122" t="s">
        <v>46</v>
      </c>
      <c r="D88" s="174" t="s">
        <v>2419</v>
      </c>
      <c r="E88" s="175"/>
    </row>
    <row r="89" spans="1:5" ht="18" x14ac:dyDescent="0.25">
      <c r="A89" s="136" t="str">
        <f>VLOOKUP(B89,'[1]LISTADO ATM'!$A$2:$C$822,3,0)</f>
        <v>NORTE</v>
      </c>
      <c r="B89" s="136">
        <v>136</v>
      </c>
      <c r="C89" s="136" t="str">
        <f>VLOOKUP(B89,'[1]LISTADO ATM'!$A$2:$B$822,2,0)</f>
        <v>ATM S/M Xtra (Santiago)</v>
      </c>
      <c r="D89" s="193" t="s">
        <v>2571</v>
      </c>
      <c r="E89" s="194"/>
    </row>
    <row r="90" spans="1:5" ht="18.75" customHeight="1" x14ac:dyDescent="0.25">
      <c r="A90" s="136" t="str">
        <f>VLOOKUP(B90,'[1]LISTADO ATM'!$A$2:$C$822,3,0)</f>
        <v>DISTRITO NACIONAL</v>
      </c>
      <c r="B90" s="136">
        <v>561</v>
      </c>
      <c r="C90" s="136" t="str">
        <f>VLOOKUP(B90,'[1]LISTADO ATM'!$A$2:$B$822,2,0)</f>
        <v xml:space="preserve">ATM Comando Regional P.N. S.D. Este </v>
      </c>
      <c r="D90" s="193" t="s">
        <v>2571</v>
      </c>
      <c r="E90" s="194"/>
    </row>
    <row r="91" spans="1:5" ht="18" x14ac:dyDescent="0.25">
      <c r="A91" s="136" t="str">
        <f>VLOOKUP(B91,'[1]LISTADO ATM'!$A$2:$C$822,3,0)</f>
        <v>SUR</v>
      </c>
      <c r="B91" s="136">
        <v>880</v>
      </c>
      <c r="C91" s="136" t="str">
        <f>VLOOKUP(B91,'[1]LISTADO ATM'!$A$2:$B$822,2,0)</f>
        <v xml:space="preserve">ATM Autoservicio Barahona II </v>
      </c>
      <c r="D91" s="193" t="s">
        <v>2549</v>
      </c>
      <c r="E91" s="194"/>
    </row>
    <row r="92" spans="1:5" ht="18" x14ac:dyDescent="0.25">
      <c r="A92" s="136" t="str">
        <f>VLOOKUP(B92,'[1]LISTADO ATM'!$A$2:$C$822,3,0)</f>
        <v>NORTE</v>
      </c>
      <c r="B92" s="136">
        <v>645</v>
      </c>
      <c r="C92" s="136" t="str">
        <f>VLOOKUP(B92,'[1]LISTADO ATM'!$A$2:$B$822,2,0)</f>
        <v xml:space="preserve">ATM UNP Cabrera </v>
      </c>
      <c r="D92" s="193" t="s">
        <v>2571</v>
      </c>
      <c r="E92" s="194"/>
    </row>
    <row r="93" spans="1:5" ht="18.75" customHeight="1" x14ac:dyDescent="0.25">
      <c r="A93" s="136" t="str">
        <f>VLOOKUP(B93,'[1]LISTADO ATM'!$A$2:$C$822,3,0)</f>
        <v>DISTRITO NACIONAL</v>
      </c>
      <c r="B93" s="136">
        <v>708</v>
      </c>
      <c r="C93" s="136" t="str">
        <f>VLOOKUP(B93,'[1]LISTADO ATM'!$A$2:$B$822,2,0)</f>
        <v xml:space="preserve">ATM El Vestir De Hoy </v>
      </c>
      <c r="D93" s="193" t="s">
        <v>2549</v>
      </c>
      <c r="E93" s="194"/>
    </row>
    <row r="94" spans="1:5" ht="18" x14ac:dyDescent="0.25">
      <c r="A94" s="136" t="str">
        <f>VLOOKUP(B94,'[1]LISTADO ATM'!$A$2:$C$822,3,0)</f>
        <v>SUR</v>
      </c>
      <c r="B94" s="136">
        <v>48</v>
      </c>
      <c r="C94" s="136" t="str">
        <f>VLOOKUP(B94,'[1]LISTADO ATM'!$A$2:$B$822,2,0)</f>
        <v xml:space="preserve">ATM Autoservicio Neiba I </v>
      </c>
      <c r="D94" s="193" t="s">
        <v>2549</v>
      </c>
      <c r="E94" s="194"/>
    </row>
    <row r="95" spans="1:5" ht="18" x14ac:dyDescent="0.25">
      <c r="A95" s="136" t="str">
        <f>VLOOKUP(B95,'[1]LISTADO ATM'!$A$2:$C$822,3,0)</f>
        <v>NORTE</v>
      </c>
      <c r="B95" s="136">
        <v>633</v>
      </c>
      <c r="C95" s="136" t="str">
        <f>VLOOKUP(B95,'[1]LISTADO ATM'!$A$2:$B$822,2,0)</f>
        <v xml:space="preserve">ATM Autobanco Las Colinas </v>
      </c>
      <c r="D95" s="193" t="s">
        <v>2549</v>
      </c>
      <c r="E95" s="194"/>
    </row>
    <row r="96" spans="1:5" ht="18" x14ac:dyDescent="0.25">
      <c r="A96" s="136" t="str">
        <f>VLOOKUP(B96,'[1]LISTADO ATM'!$A$2:$C$822,3,0)</f>
        <v>DISTRITO NACIONAL</v>
      </c>
      <c r="B96" s="136">
        <v>823</v>
      </c>
      <c r="C96" s="136" t="str">
        <f>VLOOKUP(B96,'[1]LISTADO ATM'!$A$2:$B$822,2,0)</f>
        <v xml:space="preserve">ATM UNP El Carril (Haina) </v>
      </c>
      <c r="D96" s="193" t="s">
        <v>2549</v>
      </c>
      <c r="E96" s="194"/>
    </row>
    <row r="97" spans="1:5" ht="18" x14ac:dyDescent="0.25">
      <c r="A97" s="136" t="str">
        <f>VLOOKUP(B97,'[1]LISTADO ATM'!$A$2:$C$822,3,0)</f>
        <v>NORTE</v>
      </c>
      <c r="B97" s="136">
        <v>511</v>
      </c>
      <c r="C97" s="136" t="str">
        <f>VLOOKUP(B97,'[1]LISTADO ATM'!$A$2:$B$822,2,0)</f>
        <v xml:space="preserve">ATM UNP Río San Juan (Nagua) </v>
      </c>
      <c r="D97" s="193" t="s">
        <v>2571</v>
      </c>
      <c r="E97" s="194"/>
    </row>
    <row r="98" spans="1:5" ht="18.75" thickBot="1" x14ac:dyDescent="0.3">
      <c r="A98" s="139" t="s">
        <v>2473</v>
      </c>
      <c r="B98" s="144">
        <f>COUNT(B89:B97)</f>
        <v>9</v>
      </c>
      <c r="C98" s="137"/>
      <c r="D98" s="137"/>
      <c r="E98" s="138"/>
    </row>
    <row r="104" spans="1:5" x14ac:dyDescent="0.25">
      <c r="A104" s="118"/>
      <c r="B104" s="75"/>
      <c r="C104" s="118"/>
      <c r="D104" s="118"/>
      <c r="E104" s="118"/>
    </row>
    <row r="105" spans="1:5" x14ac:dyDescent="0.25">
      <c r="A105" s="118"/>
      <c r="B105" s="75"/>
      <c r="C105" s="118"/>
      <c r="D105" s="118"/>
      <c r="E105" s="118"/>
    </row>
    <row r="106" spans="1:5" x14ac:dyDescent="0.25">
      <c r="A106" s="118"/>
      <c r="B106" s="75"/>
      <c r="C106" s="118"/>
      <c r="D106" s="118"/>
      <c r="E106" s="118"/>
    </row>
    <row r="107" spans="1:5" x14ac:dyDescent="0.25">
      <c r="A107" s="118"/>
      <c r="B107" s="75"/>
      <c r="C107" s="118"/>
      <c r="D107" s="118"/>
      <c r="E107" s="118"/>
    </row>
    <row r="108" spans="1:5" x14ac:dyDescent="0.25">
      <c r="A108" s="118"/>
      <c r="B108" s="75"/>
      <c r="C108" s="118"/>
      <c r="D108" s="118"/>
      <c r="E108" s="118"/>
    </row>
    <row r="109" spans="1:5" x14ac:dyDescent="0.25">
      <c r="A109" s="118"/>
      <c r="B109" s="75"/>
      <c r="C109" s="118"/>
      <c r="D109" s="118"/>
      <c r="E109" s="118"/>
    </row>
    <row r="110" spans="1:5" x14ac:dyDescent="0.25">
      <c r="A110" s="118"/>
      <c r="B110" s="75"/>
      <c r="C110" s="118"/>
      <c r="D110" s="118"/>
      <c r="E110" s="118"/>
    </row>
    <row r="111" spans="1:5" x14ac:dyDescent="0.25">
      <c r="A111" s="118"/>
      <c r="B111" s="75"/>
      <c r="C111" s="118"/>
      <c r="D111" s="118"/>
      <c r="E111" s="118"/>
    </row>
    <row r="112" spans="1:5" x14ac:dyDescent="0.25">
      <c r="A112" s="118"/>
      <c r="B112" s="75"/>
      <c r="C112" s="118"/>
      <c r="D112" s="118"/>
      <c r="E112" s="118"/>
    </row>
    <row r="113" spans="1:5" x14ac:dyDescent="0.25">
      <c r="A113" s="118"/>
      <c r="B113" s="75"/>
      <c r="C113" s="118"/>
      <c r="D113" s="118"/>
      <c r="E113" s="118"/>
    </row>
    <row r="114" spans="1:5" x14ac:dyDescent="0.25">
      <c r="A114" s="118"/>
      <c r="B114" s="75"/>
      <c r="C114" s="118"/>
      <c r="D114" s="118"/>
      <c r="E114" s="118"/>
    </row>
    <row r="115" spans="1:5" x14ac:dyDescent="0.25">
      <c r="A115" s="118"/>
      <c r="B115" s="75"/>
      <c r="C115" s="118"/>
      <c r="D115" s="118"/>
      <c r="E115" s="118"/>
    </row>
    <row r="116" spans="1:5" x14ac:dyDescent="0.25">
      <c r="A116" s="118"/>
      <c r="B116" s="75"/>
      <c r="C116" s="118"/>
      <c r="D116" s="118"/>
      <c r="E116" s="118"/>
    </row>
    <row r="117" spans="1:5" x14ac:dyDescent="0.25">
      <c r="A117" s="118"/>
      <c r="B117" s="75"/>
      <c r="C117" s="118"/>
      <c r="D117" s="118"/>
      <c r="E117" s="11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  <row r="316" spans="1:5" x14ac:dyDescent="0.25">
      <c r="A316" s="118"/>
      <c r="B316" s="75"/>
      <c r="C316" s="118"/>
      <c r="D316" s="118"/>
      <c r="E316" s="118"/>
    </row>
    <row r="317" spans="1:5" x14ac:dyDescent="0.25">
      <c r="A317" s="118"/>
      <c r="B317" s="75"/>
      <c r="C317" s="118"/>
      <c r="D317" s="118"/>
      <c r="E317" s="118"/>
    </row>
    <row r="318" spans="1:5" x14ac:dyDescent="0.25">
      <c r="A318" s="118"/>
      <c r="B318" s="75"/>
      <c r="C318" s="118"/>
      <c r="D318" s="118"/>
      <c r="E318" s="118"/>
    </row>
    <row r="319" spans="1:5" x14ac:dyDescent="0.25">
      <c r="A319" s="118"/>
      <c r="B319" s="75"/>
      <c r="C319" s="118"/>
      <c r="D319" s="118"/>
      <c r="E319" s="118"/>
    </row>
    <row r="320" spans="1:5" x14ac:dyDescent="0.25">
      <c r="A320" s="118"/>
      <c r="B320" s="75"/>
      <c r="C320" s="118"/>
      <c r="D320" s="118"/>
      <c r="E320" s="118"/>
    </row>
    <row r="321" spans="1:5" x14ac:dyDescent="0.25">
      <c r="A321" s="118"/>
      <c r="B321" s="75"/>
      <c r="C321" s="118"/>
      <c r="D321" s="118"/>
      <c r="E321" s="118"/>
    </row>
    <row r="322" spans="1:5" x14ac:dyDescent="0.25">
      <c r="A322" s="118"/>
      <c r="B322" s="75"/>
      <c r="C322" s="118"/>
      <c r="D322" s="118"/>
      <c r="E322" s="118"/>
    </row>
    <row r="323" spans="1:5" x14ac:dyDescent="0.25">
      <c r="A323" s="118"/>
      <c r="B323" s="75"/>
      <c r="C323" s="118"/>
      <c r="D323" s="118"/>
      <c r="E323" s="118"/>
    </row>
    <row r="324" spans="1:5" x14ac:dyDescent="0.25">
      <c r="A324" s="118"/>
      <c r="B324" s="75"/>
      <c r="C324" s="118"/>
      <c r="D324" s="118"/>
      <c r="E324" s="118"/>
    </row>
    <row r="325" spans="1:5" x14ac:dyDescent="0.25">
      <c r="A325" s="118"/>
      <c r="B325" s="75"/>
      <c r="C325" s="118"/>
      <c r="D325" s="118"/>
      <c r="E325" s="118"/>
    </row>
    <row r="326" spans="1:5" x14ac:dyDescent="0.25">
      <c r="A326" s="118"/>
      <c r="B326" s="75"/>
      <c r="C326" s="118"/>
      <c r="D326" s="118"/>
      <c r="E326" s="118"/>
    </row>
    <row r="327" spans="1:5" x14ac:dyDescent="0.25">
      <c r="A327" s="118"/>
      <c r="B327" s="75"/>
      <c r="C327" s="118"/>
      <c r="D327" s="118"/>
      <c r="E327" s="118"/>
    </row>
    <row r="328" spans="1:5" x14ac:dyDescent="0.25">
      <c r="A328" s="118"/>
      <c r="B328" s="75"/>
      <c r="C328" s="118"/>
      <c r="D328" s="118"/>
      <c r="E328" s="118"/>
    </row>
    <row r="329" spans="1:5" x14ac:dyDescent="0.25">
      <c r="A329" s="118"/>
      <c r="B329" s="75"/>
      <c r="C329" s="118"/>
      <c r="D329" s="118"/>
      <c r="E329" s="118"/>
    </row>
    <row r="330" spans="1:5" x14ac:dyDescent="0.25">
      <c r="A330" s="118"/>
      <c r="B330" s="75"/>
      <c r="C330" s="118"/>
      <c r="D330" s="118"/>
      <c r="E330" s="118"/>
    </row>
    <row r="331" spans="1:5" x14ac:dyDescent="0.25">
      <c r="A331" s="118"/>
      <c r="B331" s="75"/>
      <c r="C331" s="118"/>
      <c r="D331" s="118"/>
      <c r="E331" s="118"/>
    </row>
    <row r="332" spans="1:5" x14ac:dyDescent="0.25">
      <c r="A332" s="118"/>
      <c r="B332" s="75"/>
      <c r="C332" s="118"/>
      <c r="D332" s="118"/>
      <c r="E332" s="118"/>
    </row>
    <row r="333" spans="1:5" x14ac:dyDescent="0.25">
      <c r="A333" s="118"/>
      <c r="B333" s="75"/>
      <c r="C333" s="118"/>
      <c r="D333" s="118"/>
      <c r="E333" s="118"/>
    </row>
    <row r="334" spans="1:5" x14ac:dyDescent="0.25">
      <c r="A334" s="118"/>
      <c r="B334" s="75"/>
      <c r="C334" s="118"/>
      <c r="D334" s="118"/>
      <c r="E334" s="118"/>
    </row>
    <row r="335" spans="1:5" x14ac:dyDescent="0.25">
      <c r="A335" s="118"/>
      <c r="B335" s="75"/>
      <c r="C335" s="118"/>
      <c r="D335" s="118"/>
      <c r="E335" s="118"/>
    </row>
    <row r="336" spans="1:5" x14ac:dyDescent="0.25">
      <c r="A336" s="118"/>
      <c r="B336" s="75"/>
      <c r="C336" s="118"/>
      <c r="D336" s="118"/>
      <c r="E336" s="118"/>
    </row>
    <row r="337" spans="1:5" x14ac:dyDescent="0.25">
      <c r="A337" s="118"/>
      <c r="B337" s="75"/>
      <c r="C337" s="118"/>
      <c r="D337" s="118"/>
      <c r="E337" s="118"/>
    </row>
    <row r="338" spans="1:5" x14ac:dyDescent="0.25">
      <c r="A338" s="118"/>
      <c r="B338" s="75"/>
      <c r="C338" s="118"/>
      <c r="D338" s="118"/>
      <c r="E338" s="118"/>
    </row>
    <row r="339" spans="1:5" x14ac:dyDescent="0.25">
      <c r="A339" s="118"/>
      <c r="B339" s="75"/>
      <c r="C339" s="118"/>
      <c r="D339" s="118"/>
      <c r="E339" s="118"/>
    </row>
    <row r="340" spans="1:5" x14ac:dyDescent="0.25">
      <c r="A340" s="118"/>
      <c r="B340" s="75"/>
      <c r="C340" s="118"/>
      <c r="D340" s="118"/>
      <c r="E340" s="118"/>
    </row>
    <row r="341" spans="1:5" x14ac:dyDescent="0.25">
      <c r="A341" s="118"/>
      <c r="B341" s="75"/>
      <c r="C341" s="118"/>
      <c r="D341" s="118"/>
      <c r="E341" s="118"/>
    </row>
    <row r="342" spans="1:5" x14ac:dyDescent="0.25">
      <c r="A342" s="118"/>
      <c r="B342" s="75"/>
      <c r="C342" s="118"/>
      <c r="D342" s="118"/>
      <c r="E342" s="118"/>
    </row>
    <row r="343" spans="1:5" x14ac:dyDescent="0.25">
      <c r="A343" s="118"/>
      <c r="B343" s="75"/>
      <c r="C343" s="118"/>
      <c r="D343" s="118"/>
      <c r="E343" s="118"/>
    </row>
    <row r="344" spans="1:5" x14ac:dyDescent="0.25">
      <c r="A344" s="118"/>
      <c r="B344" s="75"/>
      <c r="C344" s="118"/>
      <c r="D344" s="118"/>
      <c r="E344" s="118"/>
    </row>
    <row r="345" spans="1:5" x14ac:dyDescent="0.25">
      <c r="A345" s="118"/>
      <c r="B345" s="75"/>
      <c r="C345" s="118"/>
      <c r="D345" s="118"/>
      <c r="E345" s="118"/>
    </row>
    <row r="346" spans="1:5" x14ac:dyDescent="0.25">
      <c r="A346" s="118"/>
      <c r="B346" s="75"/>
      <c r="C346" s="118"/>
      <c r="D346" s="118"/>
      <c r="E346" s="118"/>
    </row>
    <row r="347" spans="1:5" x14ac:dyDescent="0.25">
      <c r="A347" s="118"/>
      <c r="B347" s="75"/>
      <c r="C347" s="118"/>
      <c r="D347" s="118"/>
      <c r="E347" s="118"/>
    </row>
    <row r="348" spans="1:5" x14ac:dyDescent="0.25">
      <c r="A348" s="118"/>
      <c r="B348" s="75"/>
      <c r="C348" s="118"/>
      <c r="D348" s="118"/>
      <c r="E348" s="118"/>
    </row>
    <row r="349" spans="1:5" x14ac:dyDescent="0.25">
      <c r="A349" s="118"/>
      <c r="B349" s="75"/>
      <c r="C349" s="118"/>
      <c r="D349" s="118"/>
      <c r="E349" s="118"/>
    </row>
    <row r="350" spans="1:5" x14ac:dyDescent="0.25">
      <c r="A350" s="118"/>
      <c r="B350" s="75"/>
      <c r="C350" s="118"/>
      <c r="D350" s="118"/>
      <c r="E350" s="118"/>
    </row>
    <row r="351" spans="1:5" x14ac:dyDescent="0.25">
      <c r="A351" s="118"/>
      <c r="B351" s="75"/>
      <c r="C351" s="118"/>
      <c r="D351" s="118"/>
      <c r="E351" s="118"/>
    </row>
    <row r="352" spans="1:5" x14ac:dyDescent="0.25">
      <c r="A352" s="118"/>
      <c r="B352" s="75"/>
      <c r="C352" s="118"/>
      <c r="D352" s="118"/>
      <c r="E352" s="118"/>
    </row>
    <row r="353" spans="1:5" x14ac:dyDescent="0.25">
      <c r="A353" s="118"/>
      <c r="B353" s="75"/>
      <c r="C353" s="118"/>
      <c r="D353" s="118"/>
      <c r="E353" s="118"/>
    </row>
    <row r="354" spans="1:5" x14ac:dyDescent="0.25">
      <c r="A354" s="118"/>
      <c r="B354" s="75"/>
      <c r="C354" s="118"/>
      <c r="D354" s="118"/>
      <c r="E354" s="118"/>
    </row>
    <row r="355" spans="1:5" x14ac:dyDescent="0.25">
      <c r="A355" s="118"/>
      <c r="B355" s="75"/>
      <c r="C355" s="118"/>
      <c r="D355" s="118"/>
      <c r="E355" s="118"/>
    </row>
  </sheetData>
  <mergeCells count="22">
    <mergeCell ref="D89:E89"/>
    <mergeCell ref="D90:E90"/>
    <mergeCell ref="D96:E96"/>
    <mergeCell ref="D97:E97"/>
    <mergeCell ref="D91:E91"/>
    <mergeCell ref="D92:E92"/>
    <mergeCell ref="D93:E93"/>
    <mergeCell ref="D94:E94"/>
    <mergeCell ref="D95:E95"/>
    <mergeCell ref="A1:E1"/>
    <mergeCell ref="A2:E2"/>
    <mergeCell ref="F1:G1"/>
    <mergeCell ref="D88:E88"/>
    <mergeCell ref="A7:E7"/>
    <mergeCell ref="C14:E14"/>
    <mergeCell ref="A16:E16"/>
    <mergeCell ref="C19:E19"/>
    <mergeCell ref="A21:E21"/>
    <mergeCell ref="A53:E53"/>
    <mergeCell ref="A72:E72"/>
    <mergeCell ref="A84:B84"/>
    <mergeCell ref="A87:E87"/>
  </mergeCells>
  <phoneticPr fontId="46" type="noConversion"/>
  <conditionalFormatting sqref="E356:E1048576">
    <cfRule type="duplicateValues" dxfId="98" priority="611"/>
  </conditionalFormatting>
  <conditionalFormatting sqref="B356:B1048576">
    <cfRule type="duplicateValues" dxfId="97" priority="306"/>
  </conditionalFormatting>
  <conditionalFormatting sqref="B148:B355">
    <cfRule type="duplicateValues" dxfId="96" priority="269"/>
  </conditionalFormatting>
  <conditionalFormatting sqref="E148:E355">
    <cfRule type="duplicateValues" dxfId="95" priority="272"/>
    <cfRule type="duplicateValues" dxfId="94" priority="273"/>
  </conditionalFormatting>
  <conditionalFormatting sqref="B148:B355">
    <cfRule type="duplicateValues" dxfId="93" priority="255"/>
  </conditionalFormatting>
  <conditionalFormatting sqref="B148:B355">
    <cfRule type="duplicateValues" dxfId="92" priority="253"/>
    <cfRule type="duplicateValues" dxfId="91" priority="254"/>
  </conditionalFormatting>
  <conditionalFormatting sqref="B148:B355">
    <cfRule type="duplicateValues" dxfId="90" priority="204"/>
  </conditionalFormatting>
  <conditionalFormatting sqref="B148:B355">
    <cfRule type="duplicateValues" dxfId="89" priority="129517"/>
  </conditionalFormatting>
  <conditionalFormatting sqref="E148:E355">
    <cfRule type="duplicateValues" dxfId="88" priority="129520"/>
  </conditionalFormatting>
  <conditionalFormatting sqref="B113:B147">
    <cfRule type="duplicateValues" dxfId="87" priority="130367"/>
  </conditionalFormatting>
  <conditionalFormatting sqref="E104:E147">
    <cfRule type="duplicateValues" dxfId="86" priority="130368"/>
    <cfRule type="duplicateValues" dxfId="85" priority="130369"/>
  </conditionalFormatting>
  <conditionalFormatting sqref="B113:B147">
    <cfRule type="duplicateValues" dxfId="84" priority="130370"/>
  </conditionalFormatting>
  <conditionalFormatting sqref="B113:B147">
    <cfRule type="duplicateValues" dxfId="83" priority="130371"/>
    <cfRule type="duplicateValues" dxfId="82" priority="130372"/>
  </conditionalFormatting>
  <conditionalFormatting sqref="B104:B147">
    <cfRule type="duplicateValues" dxfId="81" priority="130373"/>
  </conditionalFormatting>
  <conditionalFormatting sqref="E104:E147">
    <cfRule type="duplicateValues" dxfId="80" priority="130375"/>
  </conditionalFormatting>
  <conditionalFormatting sqref="B38:B40">
    <cfRule type="duplicateValues" dxfId="79" priority="12"/>
  </conditionalFormatting>
  <conditionalFormatting sqref="B38:B40">
    <cfRule type="duplicateValues" dxfId="78" priority="13"/>
    <cfRule type="duplicateValues" dxfId="77" priority="14"/>
  </conditionalFormatting>
  <conditionalFormatting sqref="E38:E40">
    <cfRule type="duplicateValues" dxfId="76" priority="15"/>
  </conditionalFormatting>
  <conditionalFormatting sqref="E41:E44 E11">
    <cfRule type="duplicateValues" dxfId="75" priority="16"/>
  </conditionalFormatting>
  <conditionalFormatting sqref="B55:B72 B1:B7 B9:B16 B18:B21 B23:B53 B74:B98">
    <cfRule type="duplicateValues" dxfId="74" priority="11"/>
  </conditionalFormatting>
  <conditionalFormatting sqref="E45:E47">
    <cfRule type="duplicateValues" dxfId="73" priority="10"/>
  </conditionalFormatting>
  <conditionalFormatting sqref="E66">
    <cfRule type="duplicateValues" dxfId="72" priority="9"/>
  </conditionalFormatting>
  <conditionalFormatting sqref="E66">
    <cfRule type="duplicateValues" dxfId="71" priority="8"/>
  </conditionalFormatting>
  <conditionalFormatting sqref="E66">
    <cfRule type="duplicateValues" dxfId="70" priority="7"/>
  </conditionalFormatting>
  <conditionalFormatting sqref="E66">
    <cfRule type="duplicateValues" dxfId="69" priority="6"/>
  </conditionalFormatting>
  <conditionalFormatting sqref="B1:B98">
    <cfRule type="duplicateValues" dxfId="68" priority="5"/>
  </conditionalFormatting>
  <conditionalFormatting sqref="E50">
    <cfRule type="duplicateValues" dxfId="67" priority="4"/>
  </conditionalFormatting>
  <conditionalFormatting sqref="E50">
    <cfRule type="duplicateValues" dxfId="66" priority="3"/>
  </conditionalFormatting>
  <conditionalFormatting sqref="E50">
    <cfRule type="duplicateValues" dxfId="65" priority="2"/>
  </conditionalFormatting>
  <conditionalFormatting sqref="E50">
    <cfRule type="duplicateValues" dxfId="64" priority="1"/>
  </conditionalFormatting>
  <conditionalFormatting sqref="E10">
    <cfRule type="duplicateValues" dxfId="63" priority="17"/>
  </conditionalFormatting>
  <conditionalFormatting sqref="B41:B50">
    <cfRule type="duplicateValues" dxfId="62" priority="18"/>
  </conditionalFormatting>
  <conditionalFormatting sqref="B41:B50">
    <cfRule type="duplicateValues" dxfId="61" priority="19"/>
    <cfRule type="duplicateValues" dxfId="60" priority="20"/>
  </conditionalFormatting>
  <conditionalFormatting sqref="E48:E49">
    <cfRule type="duplicateValues" dxfId="59" priority="2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2575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58" priority="4"/>
  </conditionalFormatting>
  <conditionalFormatting sqref="A827">
    <cfRule type="duplicateValues" dxfId="57" priority="3"/>
  </conditionalFormatting>
  <conditionalFormatting sqref="A828">
    <cfRule type="duplicateValues" dxfId="56" priority="2"/>
  </conditionalFormatting>
  <conditionalFormatting sqref="A829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5" t="s">
        <v>2421</v>
      </c>
      <c r="B1" s="196"/>
      <c r="C1" s="196"/>
      <c r="D1" s="19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2626</v>
      </c>
      <c r="C3" s="51" t="s">
        <v>2617</v>
      </c>
      <c r="D3" s="63" t="s">
        <v>2553</v>
      </c>
      <c r="E3" s="65"/>
    </row>
    <row r="4" spans="1:5" ht="15.75" x14ac:dyDescent="0.25">
      <c r="A4" s="51">
        <v>3335925995</v>
      </c>
      <c r="B4" s="51" t="s">
        <v>2627</v>
      </c>
      <c r="C4" s="51" t="s">
        <v>2617</v>
      </c>
      <c r="D4" s="63" t="s">
        <v>2553</v>
      </c>
      <c r="E4" s="65"/>
    </row>
    <row r="5" spans="1:5" ht="15.75" x14ac:dyDescent="0.25">
      <c r="A5" s="51">
        <v>3335926016</v>
      </c>
      <c r="B5" s="51" t="s">
        <v>2630</v>
      </c>
      <c r="C5" s="51" t="s">
        <v>2617</v>
      </c>
      <c r="D5" s="63" t="s">
        <v>2550</v>
      </c>
    </row>
    <row r="6" spans="1:5" ht="15.75" x14ac:dyDescent="0.25">
      <c r="A6" s="51">
        <v>3335926017</v>
      </c>
      <c r="B6" s="51" t="s">
        <v>2631</v>
      </c>
      <c r="C6" s="51" t="s">
        <v>2617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5" t="s">
        <v>2430</v>
      </c>
      <c r="B18" s="196"/>
      <c r="C18" s="196"/>
      <c r="D18" s="196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2619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2618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2621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2622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2623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2624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2625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2620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54" priority="18"/>
  </conditionalFormatting>
  <conditionalFormatting sqref="B7:B8">
    <cfRule type="duplicateValues" dxfId="53" priority="17"/>
  </conditionalFormatting>
  <conditionalFormatting sqref="A7:A8">
    <cfRule type="duplicateValues" dxfId="52" priority="15"/>
    <cfRule type="duplicateValues" dxfId="5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2021-06-21T10:23:53Z</dcterms:modified>
</cp:coreProperties>
</file>