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21\"/>
    </mc:Choice>
  </mc:AlternateContent>
  <bookViews>
    <workbookView xWindow="0" yWindow="0" windowWidth="20490" windowHeight="7650" tabRatio="596" firstSheet="4" activeTab="5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REPORTE!$A$4:$Q$8</definedName>
    <definedName name="_xlnm._FilterDatabase" localSheetId="6" hidden="1">'Sin Efectivo'!$A$79:$E$89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3" i="1" l="1"/>
  <c r="G113" i="1"/>
  <c r="H113" i="1"/>
  <c r="I113" i="1"/>
  <c r="J113" i="1"/>
  <c r="K113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66" i="1"/>
  <c r="G166" i="1"/>
  <c r="H166" i="1"/>
  <c r="I166" i="1"/>
  <c r="J166" i="1"/>
  <c r="K166" i="1"/>
  <c r="F112" i="1"/>
  <c r="G112" i="1"/>
  <c r="H112" i="1"/>
  <c r="I112" i="1"/>
  <c r="J112" i="1"/>
  <c r="K112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68" i="1"/>
  <c r="G168" i="1"/>
  <c r="H168" i="1"/>
  <c r="I168" i="1"/>
  <c r="J168" i="1"/>
  <c r="K168" i="1"/>
  <c r="F141" i="1"/>
  <c r="G141" i="1"/>
  <c r="H141" i="1"/>
  <c r="I141" i="1"/>
  <c r="J141" i="1"/>
  <c r="K141" i="1"/>
  <c r="F165" i="1"/>
  <c r="G165" i="1"/>
  <c r="H165" i="1"/>
  <c r="I165" i="1"/>
  <c r="J165" i="1"/>
  <c r="K165" i="1"/>
  <c r="F135" i="1"/>
  <c r="G135" i="1"/>
  <c r="H135" i="1"/>
  <c r="I135" i="1"/>
  <c r="J135" i="1"/>
  <c r="K135" i="1"/>
  <c r="A113" i="1"/>
  <c r="A125" i="1"/>
  <c r="A124" i="1"/>
  <c r="A166" i="1"/>
  <c r="A112" i="1"/>
  <c r="A137" i="1"/>
  <c r="A136" i="1"/>
  <c r="A168" i="1"/>
  <c r="A141" i="1"/>
  <c r="A165" i="1"/>
  <c r="A135" i="1"/>
  <c r="B117" i="16"/>
  <c r="B89" i="16"/>
  <c r="B72" i="16"/>
  <c r="B32" i="16"/>
  <c r="B43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B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88" i="16"/>
  <c r="A88" i="16"/>
  <c r="C87" i="16"/>
  <c r="A87" i="16"/>
  <c r="C86" i="16"/>
  <c r="A86" i="16"/>
  <c r="C85" i="16"/>
  <c r="A85" i="16"/>
  <c r="C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02" i="16" l="1"/>
  <c r="A32" i="1"/>
  <c r="A31" i="1"/>
  <c r="A61" i="1"/>
  <c r="A30" i="1"/>
  <c r="A87" i="1"/>
  <c r="F32" i="1"/>
  <c r="G32" i="1"/>
  <c r="H32" i="1"/>
  <c r="I32" i="1"/>
  <c r="J32" i="1"/>
  <c r="K32" i="1"/>
  <c r="F31" i="1"/>
  <c r="G31" i="1"/>
  <c r="H31" i="1"/>
  <c r="I31" i="1"/>
  <c r="J31" i="1"/>
  <c r="K31" i="1"/>
  <c r="F61" i="1"/>
  <c r="G61" i="1"/>
  <c r="H61" i="1"/>
  <c r="I61" i="1"/>
  <c r="J61" i="1"/>
  <c r="K61" i="1"/>
  <c r="F30" i="1"/>
  <c r="G30" i="1"/>
  <c r="H30" i="1"/>
  <c r="I30" i="1"/>
  <c r="J30" i="1"/>
  <c r="K30" i="1"/>
  <c r="F87" i="1"/>
  <c r="G87" i="1"/>
  <c r="H87" i="1"/>
  <c r="I87" i="1"/>
  <c r="J87" i="1"/>
  <c r="K87" i="1"/>
  <c r="F164" i="1"/>
  <c r="G164" i="1"/>
  <c r="H164" i="1"/>
  <c r="I164" i="1"/>
  <c r="J164" i="1"/>
  <c r="K164" i="1"/>
  <c r="F111" i="1"/>
  <c r="G111" i="1"/>
  <c r="H111" i="1"/>
  <c r="I111" i="1"/>
  <c r="J111" i="1"/>
  <c r="K111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34" i="1"/>
  <c r="G134" i="1"/>
  <c r="H134" i="1"/>
  <c r="I134" i="1"/>
  <c r="J134" i="1"/>
  <c r="K134" i="1"/>
  <c r="F110" i="1"/>
  <c r="G110" i="1"/>
  <c r="H110" i="1"/>
  <c r="I110" i="1"/>
  <c r="J110" i="1"/>
  <c r="K110" i="1"/>
  <c r="F133" i="1"/>
  <c r="G133" i="1"/>
  <c r="H133" i="1"/>
  <c r="I133" i="1"/>
  <c r="J133" i="1"/>
  <c r="K133" i="1"/>
  <c r="F109" i="1"/>
  <c r="G109" i="1"/>
  <c r="H109" i="1"/>
  <c r="I109" i="1"/>
  <c r="J109" i="1"/>
  <c r="K109" i="1"/>
  <c r="F161" i="1"/>
  <c r="G161" i="1"/>
  <c r="H161" i="1"/>
  <c r="I161" i="1"/>
  <c r="J161" i="1"/>
  <c r="K161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43" i="1"/>
  <c r="G143" i="1"/>
  <c r="H143" i="1"/>
  <c r="I143" i="1"/>
  <c r="J143" i="1"/>
  <c r="K143" i="1"/>
  <c r="F104" i="1"/>
  <c r="G104" i="1"/>
  <c r="H104" i="1"/>
  <c r="I104" i="1"/>
  <c r="J104" i="1"/>
  <c r="K104" i="1"/>
  <c r="F142" i="1"/>
  <c r="G142" i="1"/>
  <c r="H142" i="1"/>
  <c r="I142" i="1"/>
  <c r="J142" i="1"/>
  <c r="K142" i="1"/>
  <c r="F103" i="1"/>
  <c r="G103" i="1"/>
  <c r="H103" i="1"/>
  <c r="I103" i="1"/>
  <c r="J103" i="1"/>
  <c r="K103" i="1"/>
  <c r="A164" i="1"/>
  <c r="A111" i="1"/>
  <c r="A163" i="1"/>
  <c r="A162" i="1"/>
  <c r="A134" i="1"/>
  <c r="A110" i="1"/>
  <c r="A133" i="1"/>
  <c r="A109" i="1"/>
  <c r="A161" i="1"/>
  <c r="A108" i="1"/>
  <c r="A107" i="1"/>
  <c r="A106" i="1"/>
  <c r="A105" i="1"/>
  <c r="A143" i="1"/>
  <c r="A104" i="1"/>
  <c r="A142" i="1"/>
  <c r="A103" i="1"/>
  <c r="F167" i="1"/>
  <c r="G167" i="1"/>
  <c r="H167" i="1"/>
  <c r="I167" i="1"/>
  <c r="J167" i="1"/>
  <c r="K167" i="1"/>
  <c r="F160" i="1"/>
  <c r="G160" i="1"/>
  <c r="H160" i="1"/>
  <c r="I160" i="1"/>
  <c r="J160" i="1"/>
  <c r="K160" i="1"/>
  <c r="F102" i="1"/>
  <c r="G102" i="1"/>
  <c r="H102" i="1"/>
  <c r="I102" i="1"/>
  <c r="J102" i="1"/>
  <c r="K102" i="1"/>
  <c r="F81" i="1"/>
  <c r="G81" i="1"/>
  <c r="H81" i="1"/>
  <c r="I81" i="1"/>
  <c r="J81" i="1"/>
  <c r="K81" i="1"/>
  <c r="F101" i="1"/>
  <c r="G101" i="1"/>
  <c r="H101" i="1"/>
  <c r="I101" i="1"/>
  <c r="J101" i="1"/>
  <c r="K101" i="1"/>
  <c r="F86" i="1"/>
  <c r="G86" i="1"/>
  <c r="H86" i="1"/>
  <c r="I86" i="1"/>
  <c r="J86" i="1"/>
  <c r="K86" i="1"/>
  <c r="F159" i="1"/>
  <c r="G159" i="1"/>
  <c r="H159" i="1"/>
  <c r="I159" i="1"/>
  <c r="J159" i="1"/>
  <c r="K159" i="1"/>
  <c r="F80" i="1"/>
  <c r="G80" i="1"/>
  <c r="H80" i="1"/>
  <c r="I80" i="1"/>
  <c r="J80" i="1"/>
  <c r="K80" i="1"/>
  <c r="A167" i="1"/>
  <c r="A160" i="1"/>
  <c r="A102" i="1"/>
  <c r="A81" i="1"/>
  <c r="A101" i="1"/>
  <c r="A86" i="1"/>
  <c r="A159" i="1"/>
  <c r="A80" i="1"/>
  <c r="A29" i="1" l="1"/>
  <c r="A28" i="1"/>
  <c r="A27" i="1"/>
  <c r="A26" i="1"/>
  <c r="A25" i="1"/>
  <c r="A24" i="1"/>
  <c r="A23" i="1"/>
  <c r="A20" i="1"/>
  <c r="A18" i="1"/>
  <c r="A22" i="1"/>
  <c r="A6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0" i="1"/>
  <c r="G20" i="1"/>
  <c r="H20" i="1"/>
  <c r="I20" i="1"/>
  <c r="J20" i="1"/>
  <c r="K20" i="1"/>
  <c r="F18" i="1"/>
  <c r="G18" i="1"/>
  <c r="H18" i="1"/>
  <c r="I18" i="1"/>
  <c r="J18" i="1"/>
  <c r="K18" i="1"/>
  <c r="F22" i="1"/>
  <c r="G22" i="1"/>
  <c r="H22" i="1"/>
  <c r="I22" i="1"/>
  <c r="J22" i="1"/>
  <c r="K22" i="1"/>
  <c r="F60" i="1"/>
  <c r="G60" i="1"/>
  <c r="H60" i="1"/>
  <c r="I60" i="1"/>
  <c r="J60" i="1"/>
  <c r="K60" i="1"/>
  <c r="F85" i="1"/>
  <c r="G85" i="1"/>
  <c r="H85" i="1"/>
  <c r="I85" i="1"/>
  <c r="J85" i="1"/>
  <c r="K85" i="1"/>
  <c r="F21" i="1"/>
  <c r="G21" i="1"/>
  <c r="H21" i="1"/>
  <c r="I21" i="1"/>
  <c r="J21" i="1"/>
  <c r="K21" i="1"/>
  <c r="F100" i="1"/>
  <c r="G100" i="1"/>
  <c r="H100" i="1"/>
  <c r="I100" i="1"/>
  <c r="J100" i="1"/>
  <c r="K100" i="1"/>
  <c r="F19" i="1"/>
  <c r="G19" i="1"/>
  <c r="H19" i="1"/>
  <c r="I19" i="1"/>
  <c r="J19" i="1"/>
  <c r="K19" i="1"/>
  <c r="F17" i="1"/>
  <c r="G17" i="1"/>
  <c r="H17" i="1"/>
  <c r="I17" i="1"/>
  <c r="J17" i="1"/>
  <c r="K17" i="1"/>
  <c r="F158" i="1"/>
  <c r="G158" i="1"/>
  <c r="H158" i="1"/>
  <c r="I158" i="1"/>
  <c r="J158" i="1"/>
  <c r="K158" i="1"/>
  <c r="F79" i="1"/>
  <c r="G79" i="1"/>
  <c r="H79" i="1"/>
  <c r="I79" i="1"/>
  <c r="J79" i="1"/>
  <c r="K79" i="1"/>
  <c r="F78" i="1"/>
  <c r="G78" i="1"/>
  <c r="H78" i="1"/>
  <c r="I78" i="1"/>
  <c r="J78" i="1"/>
  <c r="K78" i="1"/>
  <c r="F16" i="1"/>
  <c r="G16" i="1"/>
  <c r="H16" i="1"/>
  <c r="I16" i="1"/>
  <c r="J16" i="1"/>
  <c r="K16" i="1"/>
  <c r="F45" i="1"/>
  <c r="G45" i="1"/>
  <c r="H45" i="1"/>
  <c r="I45" i="1"/>
  <c r="J45" i="1"/>
  <c r="K45" i="1"/>
  <c r="F56" i="1"/>
  <c r="G56" i="1"/>
  <c r="H56" i="1"/>
  <c r="I56" i="1"/>
  <c r="J56" i="1"/>
  <c r="K56" i="1"/>
  <c r="F132" i="1"/>
  <c r="G132" i="1"/>
  <c r="H132" i="1"/>
  <c r="I132" i="1"/>
  <c r="J132" i="1"/>
  <c r="K132" i="1"/>
  <c r="A85" i="1"/>
  <c r="A21" i="1"/>
  <c r="A100" i="1"/>
  <c r="A19" i="1"/>
  <c r="A17" i="1"/>
  <c r="A158" i="1"/>
  <c r="A79" i="1"/>
  <c r="A78" i="1"/>
  <c r="A16" i="1"/>
  <c r="A45" i="1"/>
  <c r="A56" i="1"/>
  <c r="A132" i="1"/>
  <c r="G6" i="1"/>
  <c r="F57" i="1" l="1"/>
  <c r="G57" i="1"/>
  <c r="H57" i="1"/>
  <c r="I57" i="1"/>
  <c r="J57" i="1"/>
  <c r="K57" i="1"/>
  <c r="F99" i="1"/>
  <c r="G99" i="1"/>
  <c r="H99" i="1"/>
  <c r="I99" i="1"/>
  <c r="J99" i="1"/>
  <c r="K99" i="1"/>
  <c r="F98" i="1"/>
  <c r="G98" i="1"/>
  <c r="H98" i="1"/>
  <c r="I98" i="1"/>
  <c r="J98" i="1"/>
  <c r="K98" i="1"/>
  <c r="F77" i="1"/>
  <c r="G77" i="1"/>
  <c r="H77" i="1"/>
  <c r="I77" i="1"/>
  <c r="J77" i="1"/>
  <c r="K77" i="1"/>
  <c r="F55" i="1"/>
  <c r="G55" i="1"/>
  <c r="H55" i="1"/>
  <c r="I55" i="1"/>
  <c r="J55" i="1"/>
  <c r="K55" i="1"/>
  <c r="A57" i="1"/>
  <c r="A99" i="1"/>
  <c r="A98" i="1"/>
  <c r="A77" i="1"/>
  <c r="A55" i="1"/>
  <c r="A140" i="1" l="1"/>
  <c r="A15" i="1"/>
  <c r="F140" i="1"/>
  <c r="G140" i="1"/>
  <c r="H140" i="1"/>
  <c r="I140" i="1"/>
  <c r="J140" i="1"/>
  <c r="K140" i="1"/>
  <c r="F15" i="1"/>
  <c r="G15" i="1"/>
  <c r="H15" i="1"/>
  <c r="I15" i="1"/>
  <c r="J15" i="1"/>
  <c r="K15" i="1"/>
  <c r="F96" i="1" l="1"/>
  <c r="G96" i="1"/>
  <c r="H96" i="1"/>
  <c r="I96" i="1"/>
  <c r="J96" i="1"/>
  <c r="K96" i="1"/>
  <c r="F84" i="1"/>
  <c r="G84" i="1"/>
  <c r="H84" i="1"/>
  <c r="I84" i="1"/>
  <c r="J84" i="1"/>
  <c r="K84" i="1"/>
  <c r="F37" i="1"/>
  <c r="G37" i="1"/>
  <c r="H37" i="1"/>
  <c r="I37" i="1"/>
  <c r="J37" i="1"/>
  <c r="K37" i="1"/>
  <c r="F40" i="1"/>
  <c r="G40" i="1"/>
  <c r="H40" i="1"/>
  <c r="I40" i="1"/>
  <c r="J40" i="1"/>
  <c r="K40" i="1"/>
  <c r="F116" i="1"/>
  <c r="G116" i="1"/>
  <c r="H116" i="1"/>
  <c r="I116" i="1"/>
  <c r="J116" i="1"/>
  <c r="K116" i="1"/>
  <c r="F51" i="1"/>
  <c r="G51" i="1"/>
  <c r="H51" i="1"/>
  <c r="I51" i="1"/>
  <c r="J51" i="1"/>
  <c r="K51" i="1"/>
  <c r="F66" i="1"/>
  <c r="G66" i="1"/>
  <c r="H66" i="1"/>
  <c r="I66" i="1"/>
  <c r="J66" i="1"/>
  <c r="K66" i="1"/>
  <c r="F63" i="1"/>
  <c r="G63" i="1"/>
  <c r="H63" i="1"/>
  <c r="I63" i="1"/>
  <c r="J63" i="1"/>
  <c r="K63" i="1"/>
  <c r="F131" i="1"/>
  <c r="G131" i="1"/>
  <c r="H131" i="1"/>
  <c r="I131" i="1"/>
  <c r="J131" i="1"/>
  <c r="K131" i="1"/>
  <c r="F115" i="1"/>
  <c r="G115" i="1"/>
  <c r="H115" i="1"/>
  <c r="I115" i="1"/>
  <c r="J115" i="1"/>
  <c r="K115" i="1"/>
  <c r="F48" i="1"/>
  <c r="G48" i="1"/>
  <c r="H48" i="1"/>
  <c r="I48" i="1"/>
  <c r="J48" i="1"/>
  <c r="K48" i="1"/>
  <c r="F154" i="1"/>
  <c r="G154" i="1"/>
  <c r="H154" i="1"/>
  <c r="I154" i="1"/>
  <c r="J154" i="1"/>
  <c r="K154" i="1"/>
  <c r="F62" i="1"/>
  <c r="G62" i="1"/>
  <c r="H62" i="1"/>
  <c r="I62" i="1"/>
  <c r="J62" i="1"/>
  <c r="K62" i="1"/>
  <c r="F94" i="1"/>
  <c r="G94" i="1"/>
  <c r="H94" i="1"/>
  <c r="I94" i="1"/>
  <c r="J94" i="1"/>
  <c r="K94" i="1"/>
  <c r="F52" i="1"/>
  <c r="G52" i="1"/>
  <c r="H52" i="1"/>
  <c r="I52" i="1"/>
  <c r="J52" i="1"/>
  <c r="K52" i="1"/>
  <c r="F54" i="1"/>
  <c r="G54" i="1"/>
  <c r="H54" i="1"/>
  <c r="I54" i="1"/>
  <c r="J54" i="1"/>
  <c r="K54" i="1"/>
  <c r="F36" i="1"/>
  <c r="G36" i="1"/>
  <c r="H36" i="1"/>
  <c r="I36" i="1"/>
  <c r="J36" i="1"/>
  <c r="K36" i="1"/>
  <c r="F130" i="1"/>
  <c r="G130" i="1"/>
  <c r="H130" i="1"/>
  <c r="I130" i="1"/>
  <c r="J130" i="1"/>
  <c r="K130" i="1"/>
  <c r="F38" i="1"/>
  <c r="G38" i="1"/>
  <c r="H38" i="1"/>
  <c r="I38" i="1"/>
  <c r="J38" i="1"/>
  <c r="K38" i="1"/>
  <c r="F43" i="1"/>
  <c r="G43" i="1"/>
  <c r="H43" i="1"/>
  <c r="I43" i="1"/>
  <c r="J43" i="1"/>
  <c r="K43" i="1"/>
  <c r="F44" i="1"/>
  <c r="G44" i="1"/>
  <c r="H44" i="1"/>
  <c r="I44" i="1"/>
  <c r="J44" i="1"/>
  <c r="K44" i="1"/>
  <c r="F42" i="1"/>
  <c r="G42" i="1"/>
  <c r="H42" i="1"/>
  <c r="I42" i="1"/>
  <c r="J42" i="1"/>
  <c r="K42" i="1"/>
  <c r="F119" i="1"/>
  <c r="G119" i="1"/>
  <c r="H119" i="1"/>
  <c r="I119" i="1"/>
  <c r="J119" i="1"/>
  <c r="K119" i="1"/>
  <c r="F76" i="1"/>
  <c r="G76" i="1"/>
  <c r="H76" i="1"/>
  <c r="I76" i="1"/>
  <c r="J76" i="1"/>
  <c r="K76" i="1"/>
  <c r="F14" i="1"/>
  <c r="G14" i="1"/>
  <c r="H14" i="1"/>
  <c r="I14" i="1"/>
  <c r="J14" i="1"/>
  <c r="K14" i="1"/>
  <c r="F35" i="1"/>
  <c r="G35" i="1"/>
  <c r="H35" i="1"/>
  <c r="I35" i="1"/>
  <c r="J35" i="1"/>
  <c r="K35" i="1"/>
  <c r="F39" i="1"/>
  <c r="G39" i="1"/>
  <c r="H39" i="1"/>
  <c r="I39" i="1"/>
  <c r="J39" i="1"/>
  <c r="K39" i="1"/>
  <c r="A131" i="1"/>
  <c r="A54" i="1"/>
  <c r="A130" i="1"/>
  <c r="A119" i="1"/>
  <c r="A44" i="1"/>
  <c r="A39" i="1"/>
  <c r="A43" i="1"/>
  <c r="A42" i="1"/>
  <c r="A84" i="1"/>
  <c r="A14" i="1"/>
  <c r="A38" i="1"/>
  <c r="A76" i="1"/>
  <c r="A96" i="1"/>
  <c r="A36" i="1"/>
  <c r="A35" i="1"/>
  <c r="F13" i="1" l="1"/>
  <c r="G13" i="1"/>
  <c r="H13" i="1"/>
  <c r="I13" i="1"/>
  <c r="J13" i="1"/>
  <c r="K13" i="1"/>
  <c r="A13" i="1"/>
  <c r="F157" i="1" l="1"/>
  <c r="G157" i="1"/>
  <c r="H157" i="1"/>
  <c r="I157" i="1"/>
  <c r="J157" i="1"/>
  <c r="K157" i="1"/>
  <c r="A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75" i="1"/>
  <c r="G75" i="1"/>
  <c r="H75" i="1"/>
  <c r="I75" i="1"/>
  <c r="J75" i="1"/>
  <c r="K75" i="1"/>
  <c r="F129" i="1"/>
  <c r="G129" i="1"/>
  <c r="H129" i="1"/>
  <c r="I129" i="1"/>
  <c r="J129" i="1"/>
  <c r="K129" i="1"/>
  <c r="F41" i="1"/>
  <c r="G41" i="1"/>
  <c r="H41" i="1"/>
  <c r="I41" i="1"/>
  <c r="J41" i="1"/>
  <c r="K41" i="1"/>
  <c r="F12" i="1"/>
  <c r="G12" i="1"/>
  <c r="H12" i="1"/>
  <c r="I12" i="1"/>
  <c r="J12" i="1"/>
  <c r="K12" i="1"/>
  <c r="F74" i="1"/>
  <c r="G74" i="1"/>
  <c r="H74" i="1"/>
  <c r="I74" i="1"/>
  <c r="J74" i="1"/>
  <c r="K74" i="1"/>
  <c r="F53" i="1"/>
  <c r="G53" i="1"/>
  <c r="H53" i="1"/>
  <c r="I53" i="1"/>
  <c r="J53" i="1"/>
  <c r="K53" i="1"/>
  <c r="F73" i="1"/>
  <c r="G73" i="1"/>
  <c r="H73" i="1"/>
  <c r="I73" i="1"/>
  <c r="J73" i="1"/>
  <c r="K73" i="1"/>
  <c r="F123" i="1"/>
  <c r="G123" i="1"/>
  <c r="H123" i="1"/>
  <c r="I123" i="1"/>
  <c r="J123" i="1"/>
  <c r="K123" i="1"/>
  <c r="F82" i="1"/>
  <c r="G82" i="1"/>
  <c r="H82" i="1"/>
  <c r="I82" i="1"/>
  <c r="J82" i="1"/>
  <c r="K82" i="1"/>
  <c r="A156" i="1"/>
  <c r="A155" i="1"/>
  <c r="A75" i="1"/>
  <c r="A129" i="1"/>
  <c r="A41" i="1"/>
  <c r="A12" i="1"/>
  <c r="A74" i="1"/>
  <c r="A53" i="1"/>
  <c r="A73" i="1"/>
  <c r="A52" i="1"/>
  <c r="A123" i="1"/>
  <c r="A82" i="1"/>
  <c r="F83" i="1"/>
  <c r="G83" i="1"/>
  <c r="H83" i="1"/>
  <c r="I83" i="1"/>
  <c r="J83" i="1"/>
  <c r="K83" i="1"/>
  <c r="A83" i="1"/>
  <c r="F72" i="1" l="1"/>
  <c r="G72" i="1"/>
  <c r="H72" i="1"/>
  <c r="I72" i="1"/>
  <c r="J72" i="1"/>
  <c r="K72" i="1"/>
  <c r="F128" i="1"/>
  <c r="G128" i="1"/>
  <c r="H128" i="1"/>
  <c r="I128" i="1"/>
  <c r="J128" i="1"/>
  <c r="K128" i="1"/>
  <c r="A72" i="1"/>
  <c r="A128" i="1"/>
  <c r="A62" i="1"/>
  <c r="F71" i="1"/>
  <c r="G71" i="1"/>
  <c r="H71" i="1"/>
  <c r="I71" i="1"/>
  <c r="J71" i="1"/>
  <c r="K71" i="1"/>
  <c r="F70" i="1"/>
  <c r="G70" i="1"/>
  <c r="H70" i="1"/>
  <c r="I70" i="1"/>
  <c r="J70" i="1"/>
  <c r="K70" i="1"/>
  <c r="F11" i="1"/>
  <c r="G11" i="1"/>
  <c r="H11" i="1"/>
  <c r="I11" i="1"/>
  <c r="J11" i="1"/>
  <c r="K11" i="1"/>
  <c r="F95" i="1"/>
  <c r="G95" i="1"/>
  <c r="H95" i="1"/>
  <c r="I95" i="1"/>
  <c r="J95" i="1"/>
  <c r="K95" i="1"/>
  <c r="F139" i="1"/>
  <c r="G139" i="1"/>
  <c r="H139" i="1"/>
  <c r="I139" i="1"/>
  <c r="J139" i="1"/>
  <c r="K139" i="1"/>
  <c r="F34" i="1"/>
  <c r="G34" i="1"/>
  <c r="H34" i="1"/>
  <c r="I34" i="1"/>
  <c r="J34" i="1"/>
  <c r="K34" i="1"/>
  <c r="A154" i="1"/>
  <c r="A71" i="1"/>
  <c r="A70" i="1"/>
  <c r="A11" i="1"/>
  <c r="A95" i="1"/>
  <c r="A139" i="1"/>
  <c r="A34" i="1"/>
  <c r="F59" i="1" l="1"/>
  <c r="G59" i="1"/>
  <c r="H59" i="1"/>
  <c r="I59" i="1"/>
  <c r="J59" i="1"/>
  <c r="K59" i="1"/>
  <c r="F10" i="1"/>
  <c r="G10" i="1"/>
  <c r="H10" i="1"/>
  <c r="I10" i="1"/>
  <c r="J10" i="1"/>
  <c r="K10" i="1"/>
  <c r="F118" i="1"/>
  <c r="G118" i="1"/>
  <c r="H118" i="1"/>
  <c r="I118" i="1"/>
  <c r="J118" i="1"/>
  <c r="K118" i="1"/>
  <c r="F69" i="1"/>
  <c r="G69" i="1"/>
  <c r="H69" i="1"/>
  <c r="I69" i="1"/>
  <c r="J69" i="1"/>
  <c r="K69" i="1"/>
  <c r="F153" i="1"/>
  <c r="G153" i="1"/>
  <c r="H153" i="1"/>
  <c r="I153" i="1"/>
  <c r="J153" i="1"/>
  <c r="K153" i="1"/>
  <c r="F68" i="1"/>
  <c r="G68" i="1"/>
  <c r="H68" i="1"/>
  <c r="I68" i="1"/>
  <c r="J68" i="1"/>
  <c r="K68" i="1"/>
  <c r="A59" i="1"/>
  <c r="A10" i="1"/>
  <c r="A118" i="1"/>
  <c r="A69" i="1"/>
  <c r="A153" i="1"/>
  <c r="A68" i="1"/>
  <c r="F33" i="1"/>
  <c r="G33" i="1"/>
  <c r="H33" i="1"/>
  <c r="I33" i="1"/>
  <c r="J33" i="1"/>
  <c r="K33" i="1"/>
  <c r="A94" i="1"/>
  <c r="A33" i="1"/>
  <c r="F67" i="1" l="1"/>
  <c r="G67" i="1"/>
  <c r="H67" i="1"/>
  <c r="I67" i="1"/>
  <c r="J67" i="1"/>
  <c r="K67" i="1"/>
  <c r="F50" i="1"/>
  <c r="G50" i="1"/>
  <c r="H50" i="1"/>
  <c r="I50" i="1"/>
  <c r="J50" i="1"/>
  <c r="K50" i="1"/>
  <c r="F152" i="1"/>
  <c r="G152" i="1"/>
  <c r="H152" i="1"/>
  <c r="I152" i="1"/>
  <c r="J152" i="1"/>
  <c r="K152" i="1"/>
  <c r="A152" i="1"/>
  <c r="A51" i="1"/>
  <c r="A67" i="1"/>
  <c r="A50" i="1"/>
  <c r="A127" i="1" l="1"/>
  <c r="F127" i="1"/>
  <c r="G127" i="1"/>
  <c r="H127" i="1"/>
  <c r="I127" i="1"/>
  <c r="J127" i="1"/>
  <c r="K127" i="1"/>
  <c r="A146" i="1"/>
  <c r="F146" i="1"/>
  <c r="G146" i="1"/>
  <c r="H146" i="1"/>
  <c r="I146" i="1"/>
  <c r="J146" i="1"/>
  <c r="K146" i="1"/>
  <c r="F58" i="1" l="1"/>
  <c r="G58" i="1"/>
  <c r="H58" i="1"/>
  <c r="I58" i="1"/>
  <c r="J58" i="1"/>
  <c r="K58" i="1"/>
  <c r="F138" i="1"/>
  <c r="G138" i="1"/>
  <c r="H138" i="1"/>
  <c r="I138" i="1"/>
  <c r="J138" i="1"/>
  <c r="K138" i="1"/>
  <c r="F9" i="1"/>
  <c r="G9" i="1"/>
  <c r="H9" i="1"/>
  <c r="I9" i="1"/>
  <c r="J9" i="1"/>
  <c r="K9" i="1"/>
  <c r="A58" i="1"/>
  <c r="A138" i="1"/>
  <c r="A9" i="1"/>
  <c r="A40" i="1"/>
  <c r="A66" i="1"/>
  <c r="F49" i="1" l="1"/>
  <c r="G49" i="1"/>
  <c r="H49" i="1"/>
  <c r="I49" i="1"/>
  <c r="J49" i="1"/>
  <c r="K49" i="1"/>
  <c r="F151" i="1"/>
  <c r="G151" i="1"/>
  <c r="H151" i="1"/>
  <c r="I151" i="1"/>
  <c r="J151" i="1"/>
  <c r="K151" i="1"/>
  <c r="A49" i="1"/>
  <c r="A151" i="1"/>
  <c r="A48" i="1"/>
  <c r="G92" i="1" l="1"/>
  <c r="G144" i="1"/>
  <c r="G149" i="1"/>
  <c r="G97" i="1"/>
  <c r="G93" i="1"/>
  <c r="G148" i="1"/>
  <c r="G5" i="1"/>
  <c r="G64" i="1"/>
  <c r="G91" i="1"/>
  <c r="G114" i="1"/>
  <c r="G46" i="1"/>
  <c r="G47" i="1"/>
  <c r="G147" i="1"/>
  <c r="G7" i="1"/>
  <c r="H90" i="1"/>
  <c r="I90" i="1"/>
  <c r="J90" i="1"/>
  <c r="K90" i="1"/>
  <c r="H89" i="1"/>
  <c r="I89" i="1"/>
  <c r="J89" i="1"/>
  <c r="K89" i="1"/>
  <c r="H120" i="1"/>
  <c r="I120" i="1"/>
  <c r="J120" i="1"/>
  <c r="K120" i="1"/>
  <c r="H88" i="1"/>
  <c r="I88" i="1"/>
  <c r="J88" i="1"/>
  <c r="K88" i="1"/>
  <c r="H65" i="1"/>
  <c r="I65" i="1"/>
  <c r="J65" i="1"/>
  <c r="K65" i="1"/>
  <c r="H122" i="1"/>
  <c r="I122" i="1"/>
  <c r="J122" i="1"/>
  <c r="K122" i="1"/>
  <c r="H8" i="1"/>
  <c r="I8" i="1"/>
  <c r="J8" i="1"/>
  <c r="K8" i="1"/>
  <c r="H145" i="1"/>
  <c r="I145" i="1"/>
  <c r="J145" i="1"/>
  <c r="K145" i="1"/>
  <c r="H150" i="1"/>
  <c r="I150" i="1"/>
  <c r="J150" i="1"/>
  <c r="K150" i="1"/>
  <c r="H126" i="1"/>
  <c r="I126" i="1"/>
  <c r="J126" i="1"/>
  <c r="K126" i="1"/>
  <c r="H121" i="1"/>
  <c r="I121" i="1"/>
  <c r="J121" i="1"/>
  <c r="K121" i="1"/>
  <c r="H6" i="1"/>
  <c r="I6" i="1"/>
  <c r="J6" i="1"/>
  <c r="K6" i="1"/>
  <c r="H117" i="1"/>
  <c r="I117" i="1"/>
  <c r="J117" i="1"/>
  <c r="K117" i="1"/>
  <c r="H92" i="1"/>
  <c r="I92" i="1"/>
  <c r="J92" i="1"/>
  <c r="K92" i="1"/>
  <c r="H144" i="1"/>
  <c r="I144" i="1"/>
  <c r="J144" i="1"/>
  <c r="K144" i="1"/>
  <c r="H149" i="1"/>
  <c r="I149" i="1"/>
  <c r="J149" i="1"/>
  <c r="K149" i="1"/>
  <c r="H97" i="1"/>
  <c r="I97" i="1"/>
  <c r="J97" i="1"/>
  <c r="K97" i="1"/>
  <c r="H93" i="1"/>
  <c r="I93" i="1"/>
  <c r="J93" i="1"/>
  <c r="K93" i="1"/>
  <c r="H148" i="1"/>
  <c r="I148" i="1"/>
  <c r="J148" i="1"/>
  <c r="K148" i="1"/>
  <c r="H5" i="1"/>
  <c r="I5" i="1"/>
  <c r="J5" i="1"/>
  <c r="K5" i="1"/>
  <c r="H64" i="1"/>
  <c r="I64" i="1"/>
  <c r="J64" i="1"/>
  <c r="K64" i="1"/>
  <c r="H91" i="1"/>
  <c r="I91" i="1"/>
  <c r="J91" i="1"/>
  <c r="K91" i="1"/>
  <c r="H114" i="1"/>
  <c r="I114" i="1"/>
  <c r="J114" i="1"/>
  <c r="K114" i="1"/>
  <c r="H46" i="1"/>
  <c r="I46" i="1"/>
  <c r="J46" i="1"/>
  <c r="K46" i="1"/>
  <c r="H47" i="1"/>
  <c r="I47" i="1"/>
  <c r="J47" i="1"/>
  <c r="K47" i="1"/>
  <c r="H147" i="1"/>
  <c r="I147" i="1"/>
  <c r="J147" i="1"/>
  <c r="K147" i="1"/>
  <c r="H7" i="1"/>
  <c r="I7" i="1"/>
  <c r="J7" i="1"/>
  <c r="K7" i="1"/>
  <c r="A117" i="1" l="1"/>
  <c r="F117" i="1"/>
  <c r="G117" i="1"/>
  <c r="A65" i="1"/>
  <c r="F65" i="1"/>
  <c r="G65" i="1"/>
  <c r="A150" i="1"/>
  <c r="F150" i="1"/>
  <c r="G150" i="1"/>
  <c r="A93" i="1"/>
  <c r="F93" i="1"/>
  <c r="A92" i="1"/>
  <c r="F92" i="1"/>
  <c r="A8" i="1"/>
  <c r="F8" i="1"/>
  <c r="G8" i="1"/>
  <c r="A47" i="1" l="1"/>
  <c r="F47" i="1"/>
  <c r="A64" i="1"/>
  <c r="F64" i="1"/>
  <c r="A147" i="1"/>
  <c r="F147" i="1"/>
  <c r="A149" i="1" l="1"/>
  <c r="F149" i="1"/>
  <c r="A148" i="1"/>
  <c r="F148" i="1"/>
  <c r="A7" i="1"/>
  <c r="F7" i="1"/>
  <c r="A126" i="1"/>
  <c r="F126" i="1"/>
  <c r="G126" i="1"/>
  <c r="F122" i="1" l="1"/>
  <c r="G122" i="1"/>
  <c r="F121" i="1"/>
  <c r="G121" i="1"/>
  <c r="A122" i="1"/>
  <c r="A121" i="1"/>
  <c r="F120" i="1" l="1"/>
  <c r="G120" i="1"/>
  <c r="F46" i="1"/>
  <c r="A63" i="1"/>
  <c r="A37" i="1"/>
  <c r="A120" i="1"/>
  <c r="A46" i="1"/>
  <c r="F6" i="1" l="1"/>
  <c r="A6" i="1"/>
  <c r="F145" i="1" l="1"/>
  <c r="G145" i="1"/>
  <c r="A145" i="1"/>
  <c r="F91" i="1" l="1"/>
  <c r="A91" i="1"/>
  <c r="F90" i="1" l="1"/>
  <c r="G90" i="1"/>
  <c r="A90" i="1"/>
  <c r="F89" i="1" l="1"/>
  <c r="G89" i="1"/>
  <c r="A89" i="1"/>
  <c r="F144" i="1" l="1"/>
  <c r="A144" i="1"/>
  <c r="F97" i="1"/>
  <c r="A97" i="1"/>
  <c r="F88" i="1" l="1"/>
  <c r="G88" i="1"/>
  <c r="F5" i="1"/>
  <c r="A88" i="1"/>
  <c r="A5" i="1"/>
  <c r="J1" i="16" l="1"/>
  <c r="H1" i="16"/>
  <c r="A116" i="1"/>
  <c r="A115" i="1"/>
  <c r="I7" i="16" l="1"/>
  <c r="I2" i="16"/>
  <c r="I4" i="16"/>
  <c r="I6" i="16"/>
  <c r="I1" i="16" l="1"/>
  <c r="I5" i="16" s="1"/>
  <c r="I3" i="16"/>
  <c r="G7" i="16"/>
  <c r="A114" i="1" l="1"/>
  <c r="F114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<sst xmlns="http://schemas.openxmlformats.org/spreadsheetml/2006/main" count="14131" uniqueCount="2745">
  <si>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</si>
  <si>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</si>
  <si>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</si>
  <si>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</si>
  <si>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</si>
  <si>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</si>
  <si>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</si>
  <si>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</si>
  <si>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</si>
  <si>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</si>
  <si>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</si>
  <si>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</si>
  <si>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</si>
  <si>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</si>
  <si>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</si>
  <si>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</si>
  <si>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</si>
  <si>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</si>
  <si>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</si>
  <si>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</si>
  <si>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</si>
  <si>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</si>
  <si>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</si>
  <si>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</si>
  <si>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</si>
  <si>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</si>
  <si>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</si>
  <si>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</si>
  <si>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</si>
  <si>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</si>
  <si>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</si>
  <si>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</si>
  <si>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</si>
  <si>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</si>
  <si>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</si>
  <si>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</si>
  <si>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</si>
  <si>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</si>
  <si>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</si>
  <si>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</si>
  <si>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</si>
  <si>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</si>
  <si>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</si>
  <si>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</si>
  <si>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</si>
  <si>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</si>
  <si>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</si>
  <si>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</si>
  <si>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</si>
  <si>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</si>
  <si>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</si>
  <si>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</si>
  <si>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</si>
  <si>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</si>
  <si>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</si>
  <si>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</si>
  <si>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</si>
  <si>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</si>
  <si>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</si>
  <si>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</si>
  <si>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</si>
  <si>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</si>
  <si>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</si>
  <si>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</si>
  <si>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</si>
  <si>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</si>
  <si>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</si>
  <si>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</si>
  <si>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</si>
  <si>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</si>
  <si>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</si>
  <si>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</si>
  <si>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</si>
  <si>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</si>
  <si>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</si>
  <si>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</si>
  <si>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</si>
  <si>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</si>
  <si>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</si>
  <si>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</si>
  <si>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</si>
  <si>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</si>
  <si>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</si>
  <si>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</si>
  <si>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</si>
  <si>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</si>
  <si>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</si>
  <si>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</si>
  <si>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</si>
  <si>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</si>
  <si>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</si>
  <si>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</si>
  <si>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</si>
  <si>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</si>
  <si>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</si>
  <si>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</si>
  <si>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</si>
  <si>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</si>
  <si>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</si>
  <si>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</si>
  <si>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</si>
  <si>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</si>
  <si>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</si>
  <si>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</si>
  <si>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</si>
  <si>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</si>
  <si>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</si>
  <si>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</si>
  <si>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</si>
  <si>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</si>
  <si>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</si>
  <si>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</si>
  <si>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</si>
  <si>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</si>
  <si>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</si>
  <si>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</si>
  <si>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</si>
  <si>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</si>
  <si>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</si>
  <si>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</si>
  <si>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</si>
  <si>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</si>
  <si>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</si>
  <si>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</si>
  <si>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</si>
  <si>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</si>
  <si>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</si>
  <si>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</si>
  <si>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</si>
  <si>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</si>
  <si>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</si>
  <si>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</si>
  <si>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</si>
  <si>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</si>
  <si>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</si>
  <si>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</si>
  <si>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</si>
  <si>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</si>
  <si>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</si>
  <si>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</si>
  <si>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</si>
  <si>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</si>
  <si>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</si>
  <si>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</si>
  <si>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</si>
  <si>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</si>
  <si>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</si>
  <si>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</si>
  <si>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</si>
  <si>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</si>
  <si>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</si>
  <si>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</si>
  <si>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</si>
  <si>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</si>
  <si>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</si>
  <si>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</si>
  <si>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</si>
  <si>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</si>
  <si>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</si>
  <si>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</si>
  <si>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</si>
  <si>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</si>
  <si>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</si>
  <si>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</si>
  <si>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</si>
  <si>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</si>
  <si>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</si>
  <si>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</si>
  <si>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</si>
  <si>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</si>
  <si>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</si>
  <si>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</si>
  <si>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</si>
  <si>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</si>
  <si>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</si>
  <si>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</si>
  <si>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</si>
  <si>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</si>
  <si>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</si>
  <si>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</si>
  <si>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</si>
  <si>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</si>
  <si>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</si>
  <si>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</si>
  <si>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</si>
  <si>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</si>
  <si>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</si>
  <si>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</si>
  <si>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</si>
  <si>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</si>
  <si>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</si>
  <si>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</si>
  <si>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</si>
  <si>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</si>
  <si>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</si>
  <si>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</si>
  <si>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</si>
  <si>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</si>
  <si>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</si>
  <si>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</si>
  <si>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</si>
  <si>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</si>
  <si>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</si>
  <si>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</si>
  <si>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</si>
  <si>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</si>
  <si>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</si>
  <si>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</si>
  <si>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</si>
  <si>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</si>
  <si>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</si>
  <si>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</si>
  <si>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</si>
  <si>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</si>
  <si>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</si>
  <si>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</si>
  <si>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</si>
  <si>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</si>
  <si>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</si>
  <si>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</si>
  <si>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</si>
  <si>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</si>
  <si>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</si>
  <si>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</si>
  <si>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</si>
  <si>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</si>
  <si>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</si>
  <si>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</si>
  <si>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</si>
  <si>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</si>
  <si>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</si>
  <si>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</si>
  <si>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</si>
  <si>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</si>
  <si>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</si>
  <si>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</si>
  <si>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</si>
  <si>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</si>
  <si>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</si>
  <si>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</si>
  <si>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</si>
  <si>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</si>
  <si>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</si>
  <si>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</si>
  <si>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</si>
  <si>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</si>
  <si>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</si>
  <si>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</si>
  <si>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</si>
  <si>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</si>
  <si>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</si>
  <si>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</si>
  <si>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</si>
  <si>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</si>
  <si>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</si>
  <si>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</si>
  <si>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</si>
  <si>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</si>
  <si>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</si>
  <si>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</si>
  <si>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</si>
  <si>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</si>
  <si>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</si>
  <si>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</si>
  <si>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</si>
  <si>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</si>
  <si>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</si>
  <si>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</si>
  <si>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</si>
  <si>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</si>
  <si>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</si>
  <si>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</si>
  <si>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</si>
  <si>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</si>
  <si>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</si>
  <si>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</si>
  <si>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</si>
  <si>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</si>
  <si>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</si>
  <si>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</si>
  <si>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</si>
  <si>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</si>
  <si>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</si>
  <si>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</si>
  <si>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</si>
  <si>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</si>
  <si>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</si>
  <si>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</si>
  <si>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</si>
  <si>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</si>
  <si>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</si>
  <si>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</si>
  <si>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</si>
  <si>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</si>
  <si>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</si>
  <si>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</si>
  <si>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</si>
  <si>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</si>
  <si>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</si>
  <si>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</si>
  <si>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</si>
  <si>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</si>
  <si>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</si>
  <si>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</si>
  <si>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</si>
  <si>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</si>
  <si>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</si>
  <si>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</si>
  <si>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</si>
  <si>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</si>
  <si>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</si>
  <si>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</si>
  <si>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</si>
  <si>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</si>
  <si>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</si>
  <si>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</si>
  <si>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</si>
  <si>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</si>
  <si>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</si>
  <si>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</si>
  <si>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</si>
  <si>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</si>
  <si>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</si>
  <si>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</si>
  <si>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</si>
  <si>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</si>
  <si>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</si>
  <si>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</si>
  <si>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</si>
  <si>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</si>
  <si>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</si>
  <si>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</si>
  <si>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</si>
  <si>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</si>
  <si>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</si>
  <si>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</si>
  <si>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</si>
  <si>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</si>
  <si>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</si>
  <si>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</si>
  <si>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</si>
  <si>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</si>
  <si>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</si>
  <si>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</si>
  <si>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</si>
  <si>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</si>
  <si>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</si>
  <si>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</si>
  <si>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</si>
  <si>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</si>
  <si>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</si>
  <si>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</si>
  <si>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</si>
  <si>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</si>
  <si>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</si>
  <si>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</si>
  <si>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</si>
  <si>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</si>
  <si>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</si>
  <si>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</si>
  <si>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</si>
  <si>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</si>
  <si>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</si>
  <si>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</si>
  <si>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</si>
  <si>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</si>
  <si>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</si>
  <si>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</si>
  <si>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</si>
  <si>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</si>
  <si>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</si>
  <si>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</si>
  <si>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</si>
  <si>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</si>
  <si>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</si>
  <si>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</si>
  <si>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</si>
  <si>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</si>
  <si>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</si>
  <si>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</si>
  <si>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</si>
  <si>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</si>
  <si>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</si>
  <si>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</si>
  <si>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</si>
  <si>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</si>
  <si>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</si>
  <si>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</si>
  <si>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</si>
  <si>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</si>
  <si>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</si>
  <si>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</si>
  <si>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</si>
  <si>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</si>
  <si>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</si>
  <si>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</si>
  <si>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</si>
  <si>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</si>
  <si>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</si>
  <si>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</si>
  <si>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</si>
  <si>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</si>
  <si>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</si>
  <si>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</si>
  <si>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</si>
  <si>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</si>
  <si>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</si>
  <si>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</si>
  <si>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</si>
  <si>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</si>
  <si>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</si>
  <si>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</si>
  <si>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</si>
  <si>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</si>
  <si>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</si>
  <si>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</si>
  <si>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</si>
  <si>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</si>
  <si>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</si>
  <si>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</si>
  <si>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</si>
  <si>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</si>
  <si>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</si>
  <si>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</si>
  <si>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</si>
  <si>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</si>
  <si>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</si>
  <si>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</si>
  <si>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</si>
  <si>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</si>
  <si>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</si>
  <si>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</si>
  <si>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</si>
  <si>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</si>
  <si>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</si>
  <si>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</si>
  <si>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</si>
  <si>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</si>
  <si>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</si>
  <si>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</si>
  <si>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</si>
  <si>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</si>
  <si>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</si>
  <si>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</si>
  <si>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</si>
  <si>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</si>
  <si>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</si>
  <si>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</si>
  <si>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</si>
  <si>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</si>
  <si>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</si>
  <si>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</si>
  <si>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</si>
  <si>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</si>
  <si>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</si>
  <si>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</si>
  <si>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</si>
  <si>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</si>
  <si>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</si>
  <si>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</si>
  <si>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</si>
  <si>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</si>
  <si>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</si>
  <si>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</si>
  <si>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</si>
  <si>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</si>
  <si>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</si>
  <si>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</si>
  <si>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</si>
  <si>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</si>
  <si>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</si>
  <si>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</si>
  <si>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</si>
  <si>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</si>
  <si>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</si>
  <si>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</si>
  <si>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</si>
  <si>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</si>
  <si>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</si>
  <si>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</si>
  <si>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</si>
  <si>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</si>
  <si>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</si>
  <si>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</si>
  <si>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</si>
  <si>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</si>
  <si>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</si>
  <si>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</si>
  <si>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</si>
  <si>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</si>
  <si>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</si>
  <si>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</si>
  <si>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</si>
  <si>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</si>
  <si>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</si>
  <si>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</si>
  <si>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</si>
  <si>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</si>
  <si>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</si>
  <si>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</si>
  <si>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</si>
  <si>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</si>
  <si>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</si>
  <si>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</si>
  <si>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</si>
  <si>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</si>
  <si>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</si>
  <si>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</si>
  <si>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</si>
  <si>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</si>
  <si>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</si>
  <si>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</si>
  <si>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</si>
  <si>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</si>
  <si>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</si>
  <si>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</si>
  <si>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</si>
  <si>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</si>
  <si>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</si>
  <si>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</si>
  <si>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</si>
  <si>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</si>
  <si>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</si>
  <si>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</si>
  <si>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</si>
  <si>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</si>
  <si>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</si>
  <si>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</si>
  <si>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</si>
  <si>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</si>
  <si>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</si>
  <si>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</si>
  <si>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</si>
  <si>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</si>
  <si>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</si>
  <si>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</si>
  <si>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</si>
  <si>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</si>
  <si>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</si>
  <si>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</si>
  <si>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</si>
  <si>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</si>
  <si>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</si>
  <si>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</si>
  <si>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</si>
  <si>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</si>
  <si>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</si>
  <si>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</si>
  <si>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</si>
  <si>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</si>
  <si>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</si>
  <si>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</si>
  <si>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</si>
  <si>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</si>
  <si>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</si>
  <si>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</si>
  <si>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</si>
  <si>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</si>
  <si>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</si>
  <si>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</si>
  <si>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</si>
  <si>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</si>
  <si>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</si>
  <si>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</si>
  <si>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</si>
  <si>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</si>
  <si>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</si>
  <si>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</si>
  <si>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</si>
  <si>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</si>
  <si>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</si>
  <si>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</si>
  <si>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</si>
  <si>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</si>
  <si>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</si>
  <si>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</si>
  <si>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</si>
  <si>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</si>
  <si>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</si>
  <si>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</si>
  <si>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</si>
  <si>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</si>
  <si>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</si>
  <si>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</si>
  <si>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</si>
  <si>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</si>
  <si>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</si>
  <si>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</si>
  <si>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</si>
  <si>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</si>
  <si>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</si>
  <si>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</si>
  <si>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</si>
  <si>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</si>
  <si>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</si>
  <si>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</si>
  <si>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</si>
  <si>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</si>
  <si>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</si>
  <si>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</si>
  <si>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</si>
  <si>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</si>
  <si>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</si>
  <si>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</si>
  <si>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</si>
  <si>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</si>
  <si>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</si>
  <si>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</si>
  <si>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</si>
  <si>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</si>
  <si>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</si>
  <si>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</si>
  <si>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</si>
  <si>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</si>
  <si>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</si>
  <si>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</si>
  <si>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</si>
  <si>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</si>
  <si>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</si>
  <si>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</si>
  <si>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</si>
  <si>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</si>
  <si>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</si>
  <si>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</si>
  <si>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</si>
  <si>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</si>
  <si>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</si>
  <si>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</si>
  <si>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</si>
  <si>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</si>
  <si>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</si>
  <si>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</si>
  <si>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</si>
  <si>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</si>
  <si>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</si>
  <si>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</si>
  <si>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</si>
  <si>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</si>
  <si>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</si>
  <si>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</si>
  <si>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</si>
  <si>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</si>
  <si>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</si>
  <si>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</si>
  <si>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</si>
  <si>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</si>
  <si>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</si>
  <si>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</si>
  <si>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</si>
  <si>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</si>
  <si>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</si>
  <si>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</si>
  <si>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</si>
  <si>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</si>
  <si>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</si>
  <si>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</si>
  <si>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</si>
  <si>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</si>
  <si>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</si>
  <si>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</si>
  <si>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</si>
  <si>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</si>
  <si>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</si>
  <si>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</si>
  <si>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</si>
  <si>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</si>
  <si>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</si>
  <si>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</si>
  <si>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</si>
  <si>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</si>
  <si>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</si>
  <si>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</si>
  <si>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</si>
  <si>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</si>
  <si>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</si>
  <si>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</si>
  <si>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</si>
  <si>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</si>
  <si>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</si>
  <si>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</si>
  <si>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</si>
  <si>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</si>
  <si>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</si>
  <si>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</si>
  <si>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</si>
  <si>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</si>
  <si>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</si>
  <si>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</si>
  <si>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</si>
  <si>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</si>
  <si>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</si>
  <si>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</si>
  <si>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</si>
  <si>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</si>
  <si>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</si>
  <si>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</si>
  <si>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</si>
  <si>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</si>
  <si>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</si>
  <si>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</si>
  <si>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</si>
  <si>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</si>
  <si>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</si>
  <si>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</si>
  <si>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</si>
  <si>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</si>
  <si>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</si>
  <si>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</si>
  <si>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</si>
  <si>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</si>
  <si>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</si>
  <si>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</si>
  <si>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</si>
  <si>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</si>
  <si>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</si>
  <si>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</si>
  <si>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</si>
  <si>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</si>
  <si>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</si>
  <si>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</si>
  <si>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</si>
  <si>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</si>
  <si>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</si>
  <si>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</si>
  <si>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</si>
  <si>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</si>
  <si>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</si>
  <si>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</si>
  <si>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</si>
  <si>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</si>
  <si>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</si>
  <si>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</si>
  <si>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</si>
  <si>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</si>
  <si>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</si>
  <si>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</si>
  <si>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</si>
  <si>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</si>
  <si>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</si>
  <si>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</si>
  <si>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</si>
  <si>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</si>
  <si>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</si>
  <si>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</si>
  <si>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</si>
  <si>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</si>
  <si>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</si>
  <si>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</si>
  <si>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</si>
  <si>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</si>
  <si>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</si>
  <si>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</si>
  <si>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</si>
  <si>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</si>
  <si>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</si>
  <si>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</si>
  <si>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</si>
  <si>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</si>
  <si>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</si>
  <si>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</si>
  <si>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</si>
  <si>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</si>
  <si>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</si>
  <si>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</si>
  <si>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</si>
  <si>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</si>
  <si>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</si>
  <si>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</si>
  <si>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</si>
  <si>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</si>
  <si>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</si>
  <si>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</si>
  <si>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</si>
  <si>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</si>
  <si>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</si>
  <si>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</si>
  <si>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</si>
  <si>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</si>
  <si>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</si>
  <si>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</si>
  <si>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</si>
  <si>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</si>
  <si>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</si>
  <si>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</si>
  <si>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</si>
  <si>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</si>
  <si>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</si>
  <si>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</si>
  <si>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</si>
  <si>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</si>
  <si>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</si>
  <si>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</si>
  <si>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</si>
  <si>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</si>
  <si>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</si>
  <si>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</si>
  <si>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</si>
  <si>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</si>
  <si>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</si>
  <si>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</si>
  <si>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</si>
  <si>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</si>
  <si>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</si>
  <si>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</si>
  <si>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</si>
  <si>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</si>
  <si>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</si>
  <si>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</si>
  <si>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</si>
  <si>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</si>
  <si>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</si>
  <si>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</si>
  <si>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</si>
  <si>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</si>
  <si>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</si>
  <si>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</si>
  <si>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</si>
  <si>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</si>
  <si>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</si>
  <si>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</si>
  <si>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</si>
  <si>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</si>
  <si>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</si>
  <si>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</si>
  <si>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</si>
  <si>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</si>
  <si>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</si>
  <si>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</si>
  <si>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</si>
  <si>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</si>
  <si>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</si>
  <si>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</si>
  <si>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</si>
  <si>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</si>
  <si>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</si>
  <si>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</si>
  <si>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</si>
  <si>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</si>
  <si>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</si>
  <si>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</si>
  <si>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</si>
  <si>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</si>
  <si>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</si>
  <si>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</si>
  <si>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</si>
  <si>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</si>
  <si>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</si>
  <si>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</si>
  <si>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</si>
  <si>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</si>
  <si>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</si>
  <si>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</si>
  <si>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</si>
  <si>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</si>
  <si>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</si>
  <si>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</si>
  <si>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</si>
  <si>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</si>
  <si>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</si>
  <si>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</si>
  <si>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</si>
  <si>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</si>
  <si>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</si>
  <si>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</si>
  <si>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</si>
  <si>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</si>
  <si>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</si>
  <si>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</si>
  <si>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</si>
  <si>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</si>
  <si>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</si>
  <si>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</si>
  <si>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</si>
  <si>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</si>
  <si>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</si>
  <si>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</si>
  <si>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</si>
  <si>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</si>
  <si>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</si>
  <si>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</si>
  <si>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</si>
  <si>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</si>
  <si>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</si>
  <si>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</si>
  <si>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</si>
  <si>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</si>
  <si>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</si>
  <si>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</si>
  <si>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</si>
  <si>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</si>
  <si>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</si>
  <si>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</si>
  <si>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</si>
  <si>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</si>
  <si>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</si>
  <si>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</si>
  <si>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</si>
  <si>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</si>
  <si>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</si>
  <si>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</si>
  <si>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</si>
  <si>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</si>
  <si>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</si>
  <si>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</si>
  <si>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</si>
  <si>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</si>
  <si>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</si>
  <si>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</si>
  <si>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</si>
  <si>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</si>
  <si>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</si>
  <si>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</si>
  <si>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</si>
  <si>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</si>
  <si>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</si>
  <si>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</si>
  <si>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</si>
  <si>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</si>
  <si>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</si>
  <si>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</si>
  <si>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</si>
  <si>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</si>
  <si>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</si>
  <si>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</si>
  <si>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</si>
  <si>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</si>
  <si>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</si>
  <si>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</si>
  <si>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</si>
  <si>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</si>
  <si>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</si>
  <si>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</si>
  <si>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</si>
  <si>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</si>
  <si>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</si>
  <si>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</si>
  <si>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</si>
  <si>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</si>
  <si>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</si>
  <si>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</si>
  <si>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</si>
  <si>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</si>
  <si>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</si>
  <si>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</si>
  <si>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</si>
  <si>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</si>
  <si>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</si>
  <si>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</si>
  <si>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</si>
  <si>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</si>
  <si>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</si>
  <si>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</si>
  <si>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</si>
  <si>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</si>
  <si>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</si>
  <si>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</si>
  <si>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</si>
  <si>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</si>
  <si>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</si>
  <si>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</si>
  <si>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</si>
  <si>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</si>
  <si>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</si>
  <si>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</si>
  <si>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</si>
  <si>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</si>
  <si>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</si>
  <si>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</si>
  <si>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</si>
  <si>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</si>
  <si>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</si>
  <si>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</si>
  <si>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</si>
  <si>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</si>
  <si>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</si>
  <si>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</si>
  <si>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</si>
  <si>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</si>
  <si>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</si>
  <si>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</si>
  <si>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</si>
  <si>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</si>
  <si>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</si>
  <si>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</si>
  <si>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</si>
  <si>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</si>
  <si>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</si>
  <si>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</si>
  <si>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</si>
  <si>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</si>
  <si>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</si>
  <si>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</si>
  <si>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</si>
  <si>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</si>
  <si>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</si>
  <si>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</si>
  <si>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</si>
  <si>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</si>
  <si>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</si>
  <si>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</si>
  <si>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</si>
  <si>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</si>
  <si>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</si>
  <si>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</si>
  <si>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</si>
  <si>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</si>
  <si>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</si>
  <si>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</si>
  <si>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</si>
  <si>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</si>
  <si>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</si>
  <si>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</si>
  <si>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</si>
  <si>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</si>
  <si>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</si>
  <si>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</si>
  <si>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</si>
  <si>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</si>
  <si>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</si>
  <si>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</si>
  <si>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</si>
  <si>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</si>
  <si>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</si>
  <si>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</si>
  <si>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</si>
  <si>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</si>
  <si>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</si>
  <si>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</si>
  <si>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</si>
  <si>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</si>
  <si>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</si>
  <si>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</si>
  <si>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</si>
  <si>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</si>
  <si>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</si>
  <si>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</si>
  <si>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</si>
  <si>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</si>
  <si>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</si>
  <si>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</si>
  <si>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</si>
  <si>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</si>
  <si>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</si>
  <si>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</si>
  <si>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</si>
  <si>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</si>
  <si>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</si>
  <si>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</si>
  <si>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</si>
  <si>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</si>
  <si>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</si>
  <si>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</si>
  <si>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</si>
  <si>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</si>
  <si>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</si>
  <si>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</si>
  <si>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</si>
  <si>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</si>
  <si>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</si>
  <si>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</si>
  <si>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</si>
  <si>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</si>
  <si>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</si>
  <si>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</si>
  <si>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</si>
  <si>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</si>
  <si>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</si>
  <si>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</si>
  <si>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</si>
  <si>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</si>
  <si>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</si>
  <si>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</si>
  <si>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</si>
  <si>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</si>
  <si>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</si>
  <si>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</si>
  <si>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</si>
  <si>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</si>
  <si>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</si>
  <si>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</si>
  <si>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</si>
  <si>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</si>
  <si>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</si>
  <si>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</si>
  <si>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</si>
  <si>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</si>
  <si>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</si>
  <si>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</si>
  <si>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</si>
  <si>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</si>
  <si>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</si>
  <si>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</si>
  <si>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</si>
  <si>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</si>
  <si>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</si>
  <si>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</si>
  <si>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</si>
  <si>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</si>
  <si>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</si>
  <si>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</si>
  <si>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</si>
  <si>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</si>
  <si>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</si>
  <si>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</si>
  <si>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</si>
  <si>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</si>
  <si>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</si>
  <si>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</si>
  <si>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</si>
  <si>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</si>
  <si>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</si>
  <si>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</si>
  <si>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</si>
  <si>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</si>
  <si>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</si>
  <si>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</si>
  <si>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</si>
  <si>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</si>
  <si>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</si>
  <si>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</si>
  <si>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</si>
  <si>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</si>
  <si>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</si>
  <si>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</si>
  <si>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</si>
  <si>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</si>
  <si>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</si>
  <si>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</si>
  <si>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</si>
  <si>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</si>
  <si>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</si>
  <si>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</si>
  <si>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</si>
  <si>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</si>
  <si>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</si>
  <si>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</si>
  <si>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</si>
  <si>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</si>
  <si>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</si>
  <si>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</si>
  <si>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</si>
  <si>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</si>
  <si>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</si>
  <si>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</si>
  <si>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</si>
  <si>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</si>
  <si>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</si>
  <si>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</si>
  <si>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</si>
  <si>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</si>
  <si>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</si>
  <si>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</si>
  <si>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</si>
  <si>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</si>
  <si>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</si>
  <si>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</si>
  <si>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</si>
  <si>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</si>
  <si>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</si>
  <si>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</si>
  <si>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</si>
  <si>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</si>
  <si>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</si>
  <si>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</si>
  <si>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</si>
  <si>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</si>
  <si>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</si>
  <si>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</si>
  <si>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</si>
  <si>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</si>
  <si>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</si>
  <si>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</si>
  <si>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</si>
  <si>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</si>
  <si>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</si>
  <si>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</si>
  <si>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</si>
  <si>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</si>
  <si>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</si>
  <si>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</si>
  <si>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</si>
  <si>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</si>
  <si>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</si>
  <si>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</si>
  <si>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</si>
  <si>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</si>
  <si>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</si>
  <si>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</si>
  <si>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</si>
  <si>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</si>
  <si>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</si>
  <si>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</si>
  <si>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</si>
  <si>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</si>
  <si>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</si>
  <si>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</si>
  <si>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</si>
  <si>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</si>
  <si>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</si>
  <si>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</si>
  <si>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</si>
  <si>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</si>
  <si>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</si>
  <si>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</si>
  <si>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</si>
  <si>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</si>
  <si>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</si>
  <si>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</si>
  <si>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</si>
  <si>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</si>
  <si>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</si>
  <si>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</si>
  <si>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</si>
  <si>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</si>
  <si>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</si>
  <si>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</si>
  <si>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</si>
  <si>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</si>
  <si>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</si>
  <si>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</si>
  <si>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</si>
  <si>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</si>
  <si>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</si>
  <si>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</si>
  <si>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</si>
  <si>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</si>
  <si>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</si>
  <si>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</si>
  <si>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</si>
  <si>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</si>
  <si>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</si>
  <si>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</si>
  <si>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</si>
  <si>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</si>
  <si>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</si>
  <si>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</si>
  <si>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</si>
  <si>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</si>
  <si>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</si>
  <si>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</si>
  <si>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</si>
  <si>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</si>
  <si>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</si>
  <si>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</si>
  <si>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</si>
  <si>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</si>
  <si>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</si>
  <si>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</si>
  <si>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</si>
  <si>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</si>
  <si>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</si>
  <si>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</si>
  <si>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</si>
  <si>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</si>
  <si>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</si>
  <si>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</si>
  <si>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</si>
  <si>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</si>
  <si>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</si>
  <si>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</si>
  <si>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</si>
  <si>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</si>
  <si>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</si>
  <si>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</si>
  <si>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</si>
  <si>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</si>
  <si>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</si>
  <si>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</si>
  <si>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</si>
  <si>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</si>
  <si>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</si>
  <si>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</si>
  <si>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</si>
  <si>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</si>
  <si>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</si>
  <si>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</si>
  <si>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</si>
  <si>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</si>
  <si>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</si>
  <si>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</si>
  <si>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</si>
  <si>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</si>
  <si>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</si>
  <si>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</si>
  <si>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</si>
  <si>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</si>
  <si>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</si>
  <si>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</si>
  <si>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</si>
  <si>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</si>
  <si>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</si>
  <si>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</si>
  <si>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</si>
  <si>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</si>
  <si>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</si>
  <si>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</si>
  <si>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</si>
  <si>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</si>
  <si>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</si>
  <si>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</si>
  <si>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</si>
  <si>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</si>
  <si>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</si>
  <si>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</si>
  <si>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</si>
  <si>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</si>
  <si>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</si>
  <si>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</si>
  <si>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</si>
  <si>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</si>
  <si>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</si>
  <si>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</si>
  <si>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</si>
  <si>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</si>
  <si>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</si>
  <si>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</si>
  <si>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</si>
  <si>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</si>
  <si>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</si>
  <si>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</si>
  <si>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</si>
  <si>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</si>
  <si>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</si>
  <si>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</si>
  <si>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</si>
  <si>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</si>
  <si>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</si>
  <si>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</si>
  <si>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</si>
  <si>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</si>
  <si>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</si>
  <si>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</si>
  <si>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</si>
  <si>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</si>
  <si>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</si>
  <si>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</si>
  <si>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</si>
  <si>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</si>
  <si>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</si>
  <si>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</si>
  <si>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</si>
  <si>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</si>
  <si>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</si>
  <si>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</si>
  <si>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</si>
  <si>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</si>
  <si>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</si>
  <si>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</si>
  <si>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</si>
  <si>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</si>
  <si>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</si>
  <si>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</si>
  <si>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</si>
  <si>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</si>
  <si>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</si>
  <si>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</si>
  <si>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</si>
  <si>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</si>
  <si>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</si>
  <si>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</si>
  <si>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</si>
  <si>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</si>
  <si>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</si>
  <si>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</si>
  <si>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</si>
  <si>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</si>
  <si>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</si>
  <si>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</si>
  <si>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</si>
  <si>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</si>
  <si>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</si>
  <si>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</si>
  <si>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</si>
  <si>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</si>
  <si>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</si>
  <si>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</si>
  <si>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</si>
  <si>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</si>
  <si>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</si>
  <si>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</si>
  <si>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</si>
  <si>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</si>
  <si>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</si>
  <si>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</si>
  <si>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</si>
  <si>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</si>
  <si>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</si>
  <si>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</si>
  <si>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</si>
  <si>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</si>
  <si>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</si>
  <si>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</si>
  <si>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</si>
  <si>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</si>
  <si>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</si>
  <si>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</si>
  <si>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</si>
  <si>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</si>
  <si>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</si>
  <si>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</si>
  <si>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</si>
  <si>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</si>
  <si>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</si>
  <si>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</si>
  <si>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</si>
  <si>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</si>
  <si>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</si>
  <si>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</si>
  <si>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</si>
  <si>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</si>
  <si>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</si>
  <si>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</si>
  <si>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</si>
  <si>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</si>
  <si>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</si>
  <si>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</si>
  <si>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</si>
  <si>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</si>
  <si>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</si>
  <si>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</si>
  <si>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</si>
  <si>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</si>
  <si>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</si>
  <si>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</si>
  <si>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</si>
  <si>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</si>
  <si>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</si>
  <si>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</si>
  <si>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</si>
  <si>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</si>
  <si>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</si>
  <si>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</si>
  <si>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</si>
  <si>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</si>
  <si>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</si>
  <si>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</si>
  <si>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</si>
  <si>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</si>
  <si>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</si>
  <si>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</si>
  <si>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</si>
  <si>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</si>
  <si>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</si>
  <si>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</si>
  <si>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</si>
  <si>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</si>
  <si>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</si>
  <si>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</si>
  <si>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</si>
  <si>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</si>
  <si>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</si>
  <si>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</si>
  <si>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</si>
  <si>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</si>
  <si>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</si>
  <si>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</si>
  <si>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</si>
  <si>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</si>
  <si>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</si>
  <si>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</si>
  <si>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</si>
  <si>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</si>
  <si>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</si>
  <si>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</si>
  <si>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</si>
  <si>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</si>
  <si>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</si>
  <si>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</si>
  <si>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</si>
  <si>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</si>
  <si>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</si>
  <si>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</si>
  <si>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</si>
  <si>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</si>
  <si>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</si>
  <si>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</si>
  <si>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</si>
  <si>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</si>
  <si>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</si>
  <si>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</si>
  <si>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</si>
  <si>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</si>
  <si>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</si>
  <si>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</si>
  <si>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</si>
  <si>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</si>
  <si>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</si>
  <si>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</si>
  <si>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</si>
  <si>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</si>
  <si>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</si>
  <si>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</si>
  <si>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</si>
  <si>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</si>
  <si>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</si>
  <si>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</si>
  <si>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</si>
  <si>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</si>
  <si>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</si>
  <si>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</si>
  <si>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</si>
  <si>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</si>
  <si>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</si>
  <si>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</si>
  <si>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</si>
  <si>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</si>
  <si>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</si>
  <si>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</si>
  <si>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</si>
  <si>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</si>
  <si>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</si>
  <si>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</si>
  <si>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</si>
  <si>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</si>
  <si>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</si>
  <si>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</si>
  <si>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</si>
  <si>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</si>
  <si>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</si>
  <si>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</si>
  <si>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</si>
  <si>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</si>
  <si>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</si>
  <si>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</si>
  <si>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</si>
  <si>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</si>
  <si>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</si>
  <si>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</si>
  <si>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</si>
  <si>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</si>
  <si>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</si>
  <si>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</si>
  <si>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</si>
  <si>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</si>
  <si>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</si>
  <si>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</si>
  <si>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</si>
  <si>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</si>
  <si>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</si>
  <si>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</si>
  <si>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</si>
  <si>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</si>
  <si>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</si>
  <si>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</si>
  <si>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</si>
  <si>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</si>
  <si>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</si>
  <si>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</si>
  <si>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</si>
  <si>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</si>
  <si>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</si>
  <si>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</si>
  <si>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</si>
  <si>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</si>
  <si>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</si>
  <si>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</si>
  <si>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</si>
  <si>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</si>
  <si>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</si>
  <si>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</si>
  <si>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</si>
  <si>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</si>
  <si>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</si>
  <si>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</si>
  <si>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</si>
  <si>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</si>
  <si>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</si>
  <si>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</si>
  <si>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</si>
  <si>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</si>
  <si>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</si>
  <si>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</si>
  <si>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</si>
  <si>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</si>
  <si>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</si>
  <si>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</si>
  <si>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</si>
  <si>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</si>
  <si>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</si>
  <si>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</si>
  <si>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</si>
  <si>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</si>
  <si>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</si>
  <si>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</si>
  <si>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</si>
  <si>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</si>
  <si>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</si>
  <si>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</si>
  <si>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</si>
  <si>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</si>
  <si>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</si>
  <si>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</si>
  <si>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</si>
  <si>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</si>
  <si>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</si>
  <si>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</si>
  <si>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</si>
  <si>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</si>
  <si>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</si>
  <si>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</si>
  <si>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</si>
  <si>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</si>
  <si>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</si>
  <si>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</si>
  <si>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</si>
  <si>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</si>
  <si>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</si>
  <si>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</si>
  <si>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</si>
  <si>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</si>
  <si>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</si>
  <si>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</si>
  <si>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</si>
  <si>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</si>
  <si>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</si>
  <si>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</si>
  <si>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</si>
  <si>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</si>
  <si>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</si>
  <si>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</si>
  <si>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</si>
  <si>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</si>
  <si>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</si>
  <si>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</si>
  <si>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</si>
  <si>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</si>
  <si>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</si>
  <si>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</si>
  <si>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</si>
  <si>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</si>
  <si>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</si>
  <si>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</si>
  <si>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</si>
  <si>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</si>
  <si>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</si>
  <si>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</si>
  <si>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</si>
  <si>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</si>
  <si>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</si>
  <si>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</si>
  <si>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</si>
  <si>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</si>
  <si>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</si>
  <si>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</si>
  <si>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</si>
  <si>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</si>
  <si>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</si>
  <si>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</si>
  <si>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</si>
  <si>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</si>
  <si>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</si>
  <si>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</si>
  <si>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</si>
  <si>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</si>
  <si>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</si>
  <si>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</si>
  <si>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</si>
  <si>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</si>
  <si>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</si>
  <si>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</si>
  <si>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</si>
  <si>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</si>
  <si>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</si>
  <si>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</si>
  <si>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</si>
  <si>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</si>
  <si>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</si>
  <si>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</si>
  <si>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</si>
  <si>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</si>
  <si>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</si>
  <si>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</si>
  <si>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</si>
  <si>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</si>
  <si>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</si>
  <si>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</si>
  <si>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</si>
  <si>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</si>
  <si>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</si>
  <si>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</si>
  <si>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</si>
  <si>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</si>
  <si>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</si>
  <si>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</si>
  <si>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</si>
  <si>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</si>
  <si>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</si>
  <si>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</si>
  <si>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</si>
  <si>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</si>
  <si>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</si>
  <si>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</si>
  <si>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</si>
  <si>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</si>
  <si>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</si>
  <si>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</si>
  <si>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</si>
  <si>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</si>
  <si>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</si>
  <si>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</si>
  <si>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</si>
  <si>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</si>
  <si>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</si>
  <si>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</si>
  <si>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</si>
  <si>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</si>
  <si>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</si>
  <si>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</si>
  <si>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</si>
  <si>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</si>
  <si>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</si>
  <si>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</si>
  <si>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</si>
  <si>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</si>
  <si>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</si>
  <si>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</si>
  <si>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</si>
  <si>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</si>
  <si>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</si>
  <si>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</si>
  <si>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</si>
  <si>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</si>
  <si>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</si>
  <si>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</si>
  <si>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</si>
  <si>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</si>
  <si>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</si>
  <si>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</si>
  <si>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</si>
  <si>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</si>
  <si>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</si>
  <si>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</si>
  <si>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</si>
  <si>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</si>
  <si>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</si>
  <si>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</si>
  <si>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</si>
  <si>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</si>
  <si>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</si>
  <si>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</si>
  <si>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</si>
  <si>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</si>
  <si>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</si>
  <si>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</si>
  <si>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</si>
  <si>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</si>
  <si>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</si>
  <si>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</si>
  <si>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</si>
  <si>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</si>
  <si>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</si>
  <si>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</si>
  <si>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</si>
  <si>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</si>
  <si>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</si>
  <si>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</si>
  <si>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</si>
  <si>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</si>
  <si>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</si>
  <si>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</si>
  <si>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</si>
  <si>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</si>
  <si>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</si>
  <si>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</si>
  <si>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</si>
  <si>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</si>
  <si>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</si>
  <si>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</si>
  <si>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</si>
  <si>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</si>
  <si>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</si>
  <si>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</si>
  <si>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</si>
  <si>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</si>
  <si>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</si>
  <si>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</si>
  <si>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</si>
  <si>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</si>
  <si>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</si>
  <si>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</si>
  <si>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</si>
  <si>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</si>
  <si>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</si>
  <si>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</si>
  <si>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</si>
  <si>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</si>
  <si>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</si>
  <si>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</si>
  <si>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</si>
  <si>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</si>
  <si>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</si>
  <si>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</si>
  <si>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</si>
  <si>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</si>
  <si>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</si>
  <si>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</si>
  <si>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</si>
  <si>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</si>
  <si>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</si>
  <si>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</si>
  <si>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</si>
  <si>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</si>
  <si>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</si>
  <si>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</si>
  <si>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</si>
  <si>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</si>
  <si>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</si>
  <si>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</si>
  <si>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</si>
  <si>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</si>
  <si>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</si>
  <si>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</si>
  <si>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</si>
  <si>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</si>
  <si>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</si>
  <si>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</si>
  <si>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</si>
  <si>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</si>
  <si>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</si>
  <si>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</si>
  <si>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</si>
  <si>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</si>
  <si>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</si>
  <si>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</si>
  <si>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</si>
  <si>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</si>
  <si>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</si>
  <si>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</si>
  <si>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</si>
  <si>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</si>
  <si>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</si>
  <si>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</si>
  <si>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</si>
  <si>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</si>
  <si>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</si>
  <si>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</si>
  <si>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</si>
  <si>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</si>
  <si>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</si>
  <si>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</si>
  <si>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</si>
  <si>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</si>
  <si>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</si>
  <si>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</si>
  <si>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</si>
  <si>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</si>
  <si>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</si>
  <si>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</si>
  <si>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</si>
  <si>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</si>
  <si>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</si>
  <si>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</si>
  <si>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</si>
  <si>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</si>
  <si>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</si>
  <si>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</si>
  <si>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</si>
  <si>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</si>
  <si>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</si>
  <si>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</si>
  <si>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</si>
  <si>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</si>
  <si>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</si>
  <si>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</si>
  <si>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</si>
  <si>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</si>
  <si>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</si>
  <si>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</si>
  <si>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</si>
  <si>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</si>
  <si>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</si>
  <si>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</si>
  <si>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</si>
  <si>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</si>
  <si>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</si>
  <si>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</si>
  <si>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</si>
  <si>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</si>
  <si>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</si>
  <si>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</si>
  <si>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</si>
  <si>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</si>
  <si>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</si>
  <si>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</si>
  <si>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</si>
  <si>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</si>
  <si>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</si>
  <si>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</si>
  <si>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</si>
  <si>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</si>
  <si>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</si>
  <si>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</si>
  <si>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</si>
  <si>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</si>
  <si>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</si>
  <si>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</si>
  <si>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</si>
  <si>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</si>
  <si>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</si>
  <si>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</si>
  <si>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</si>
  <si>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</si>
  <si>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</si>
  <si>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</si>
  <si>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</si>
  <si>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</si>
  <si>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</si>
  <si>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</si>
  <si>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</si>
  <si>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</si>
  <si>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</si>
  <si>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</si>
  <si>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</si>
  <si>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</si>
  <si>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</si>
  <si>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</si>
  <si>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</si>
  <si>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</si>
  <si>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</si>
  <si>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</si>
  <si>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</si>
  <si>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</si>
  <si>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</si>
  <si>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</si>
  <si>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</si>
  <si>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</si>
  <si>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</si>
  <si>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</si>
  <si>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</si>
  <si>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</si>
  <si>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</si>
  <si>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</si>
  <si>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</si>
  <si>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</si>
  <si>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</si>
  <si>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</si>
  <si>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</si>
  <si>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</si>
  <si>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</si>
  <si>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</si>
  <si>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</si>
  <si>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</si>
  <si>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</si>
  <si>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</si>
  <si>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</si>
  <si>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</si>
  <si>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</si>
  <si>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</si>
  <si>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</si>
  <si>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</si>
  <si>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</si>
  <si>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</si>
  <si>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</si>
  <si>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</si>
  <si>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</si>
  <si>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</si>
  <si>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</si>
  <si>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</si>
  <si>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</si>
  <si>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</si>
  <si>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</si>
  <si>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</si>
  <si>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</si>
  <si>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</si>
  <si>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</si>
  <si>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</si>
  <si>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</si>
  <si>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</si>
  <si>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</si>
  <si>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</si>
  <si>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</si>
  <si>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</si>
  <si>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</si>
  <si>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</si>
  <si>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</si>
  <si>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</si>
  <si>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</si>
  <si>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</si>
  <si>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</si>
  <si>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</si>
  <si>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</si>
  <si>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</si>
  <si>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</si>
  <si>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</si>
  <si>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</si>
  <si>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</si>
  <si>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</si>
  <si>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</si>
  <si>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</si>
  <si>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</si>
  <si>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</si>
  <si>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</si>
  <si>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</si>
  <si>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</si>
  <si>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</si>
  <si>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</si>
  <si>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</si>
  <si>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</si>
  <si>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</si>
  <si>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</si>
  <si>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</si>
  <si>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</si>
  <si>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</si>
  <si>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</si>
  <si>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</si>
  <si>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</si>
  <si>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</si>
  <si>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</si>
  <si>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</si>
  <si>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</si>
  <si>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</si>
  <si>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</si>
  <si>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</si>
  <si>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</si>
  <si>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</si>
  <si>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</si>
  <si>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</si>
  <si>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</si>
  <si>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</si>
  <si>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</si>
  <si>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</si>
  <si>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</si>
  <si>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</si>
  <si>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</si>
  <si>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</si>
  <si>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</si>
  <si>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</si>
  <si>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</si>
  <si>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</si>
  <si>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</si>
  <si>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</si>
  <si>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</si>
  <si>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</si>
  <si>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</si>
  <si>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</si>
  <si>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</si>
  <si>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</si>
  <si>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</si>
  <si>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</si>
  <si>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</si>
  <si>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</si>
  <si>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</si>
  <si>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</si>
  <si>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</si>
  <si>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</si>
  <si>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</si>
  <si>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</si>
  <si>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</si>
  <si>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</si>
  <si>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</si>
  <si>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</si>
  <si>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</si>
  <si>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</si>
  <si>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</si>
  <si>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</si>
  <si>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</si>
  <si>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</si>
  <si>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</si>
  <si>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</si>
  <si>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</si>
  <si>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</si>
  <si>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</si>
  <si>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</si>
  <si>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</si>
  <si>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</si>
  <si>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</si>
  <si>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</si>
  <si>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</si>
  <si>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</si>
  <si>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</si>
  <si>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</si>
  <si>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</si>
  <si>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</si>
  <si>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</si>
  <si>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</si>
  <si>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</si>
  <si>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</si>
  <si>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</si>
  <si>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</si>
  <si>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</si>
  <si>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</si>
  <si>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</si>
  <si>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</si>
  <si>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</si>
  <si>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</si>
  <si>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</si>
  <si>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</si>
  <si>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</si>
  <si>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</si>
  <si>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</si>
  <si>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</si>
  <si>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</si>
  <si>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</si>
  <si>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</si>
  <si>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</si>
  <si>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</si>
  <si>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</si>
  <si>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</si>
  <si>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</si>
  <si>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</si>
  <si>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</si>
  <si>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</si>
  <si>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</si>
  <si>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</si>
  <si>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</si>
  <si>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</si>
  <si>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</si>
  <si>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</si>
  <si>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</si>
  <si>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</si>
  <si>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</si>
  <si>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</si>
  <si>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</si>
  <si>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</si>
  <si>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</si>
  <si>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</si>
  <si>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</si>
  <si>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</si>
  <si>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</si>
  <si>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</si>
  <si>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</si>
  <si>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</si>
  <si>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</si>
  <si>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</si>
  <si>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</si>
  <si>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</si>
  <si>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</si>
  <si>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</si>
  <si>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</si>
  <si>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</si>
  <si>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</si>
  <si>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</si>
  <si>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</si>
  <si>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</si>
  <si>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</si>
  <si>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</si>
  <si>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</si>
  <si>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</si>
  <si>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</si>
  <si>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</si>
  <si>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</si>
  <si>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</si>
  <si>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</si>
  <si>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</si>
  <si>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</si>
  <si>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</si>
  <si>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</si>
  <si>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</si>
  <si>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</si>
  <si>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</si>
  <si>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</si>
  <si>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</si>
  <si>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</si>
  <si>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</si>
  <si>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</si>
  <si>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</si>
  <si>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</si>
  <si>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</si>
  <si>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</si>
  <si>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</si>
  <si>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</si>
  <si>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</si>
  <si>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</si>
  <si>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</si>
  <si>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</si>
  <si>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</si>
  <si>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</si>
  <si>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</si>
  <si>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</si>
  <si>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</si>
  <si>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</si>
  <si>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</si>
  <si>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</si>
  <si>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</si>
  <si>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</si>
  <si>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</si>
  <si>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</si>
  <si>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</si>
  <si>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</si>
  <si>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</si>
  <si>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</si>
  <si>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</si>
  <si>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</si>
  <si>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</si>
  <si>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</si>
  <si>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</si>
  <si>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</si>
  <si>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</si>
  <si>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</si>
  <si>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</si>
  <si>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</si>
  <si>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</si>
  <si>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</si>
  <si>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</si>
  <si>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</si>
  <si>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</si>
  <si>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</si>
  <si>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</si>
  <si>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</si>
  <si>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</si>
  <si>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</si>
  <si>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</si>
  <si>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</si>
  <si>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</si>
  <si>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</si>
  <si>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</si>
  <si>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</si>
  <si>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</si>
  <si>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</si>
  <si>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</si>
  <si>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</si>
  <si>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</si>
  <si>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</si>
  <si>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</si>
  <si>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</si>
  <si>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</si>
  <si>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</si>
  <si>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</si>
  <si>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</si>
  <si>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</si>
  <si>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</si>
  <si>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</si>
  <si>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</si>
  <si>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</si>
  <si>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</si>
  <si>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</si>
  <si>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</si>
  <si>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</si>
  <si>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</si>
  <si>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</si>
  <si>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</si>
  <si>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</si>
  <si>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</si>
  <si>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</si>
  <si>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</si>
  <si>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</si>
  <si>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</si>
  <si>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</si>
  <si>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</si>
  <si>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</si>
  <si>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</si>
  <si>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</si>
  <si>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</si>
  <si>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</si>
  <si>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</si>
  <si>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</si>
  <si>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</si>
  <si>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</si>
  <si>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</si>
  <si>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</si>
  <si>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</si>
  <si>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</si>
  <si>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</si>
  <si>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</si>
  <si>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</si>
  <si>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</si>
  <si>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</si>
  <si>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</si>
  <si>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</si>
  <si>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</si>
  <si>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</si>
  <si>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</si>
  <si>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</si>
  <si>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</si>
  <si>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</si>
  <si>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</si>
  <si>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</si>
  <si>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</si>
  <si>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</si>
  <si>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</si>
  <si>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</si>
  <si>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</si>
  <si>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</si>
  <si>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</si>
  <si>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</si>
  <si>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</si>
  <si>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</si>
  <si>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</si>
  <si>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</si>
  <si>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</si>
  <si>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</si>
  <si>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</si>
  <si>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</si>
  <si>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</si>
  <si>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</si>
  <si>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</si>
  <si>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</si>
  <si>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</si>
  <si>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</si>
  <si>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</si>
  <si>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</si>
  <si>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</si>
  <si>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</si>
  <si>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</si>
  <si>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</si>
  <si>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</si>
  <si>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</si>
  <si>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</si>
  <si>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</si>
  <si>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</si>
  <si>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</si>
  <si>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</si>
  <si>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</si>
  <si>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</si>
  <si>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</si>
  <si>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</si>
  <si>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</si>
  <si>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</si>
  <si>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</si>
  <si>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</si>
  <si>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</si>
  <si>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</si>
  <si>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</si>
  <si>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</si>
  <si>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</si>
  <si>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</si>
  <si>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</si>
  <si>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</si>
  <si>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</si>
  <si>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</si>
  <si>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</si>
  <si>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</si>
  <si>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</si>
  <si>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</si>
  <si>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</si>
  <si>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</si>
  <si>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</si>
  <si>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</si>
  <si>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</si>
  <si>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</si>
  <si>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</si>
  <si>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</si>
  <si>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</si>
  <si>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</si>
  <si>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</si>
  <si>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</si>
  <si>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</si>
  <si>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</si>
  <si>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</si>
  <si>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</si>
  <si>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</si>
  <si>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</si>
  <si>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</si>
  <si>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</si>
  <si>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</si>
  <si>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</si>
  <si>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</si>
  <si>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</si>
  <si>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</si>
  <si>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</si>
  <si>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</si>
  <si>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</si>
  <si>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</si>
  <si>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</si>
  <si>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</si>
  <si>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</si>
  <si>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</si>
  <si>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</si>
  <si>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</si>
  <si>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</si>
  <si>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</si>
  <si>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</si>
  <si>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</si>
  <si>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</si>
  <si>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</si>
  <si>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</si>
  <si>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</si>
  <si>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</si>
  <si>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</si>
  <si>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</si>
  <si>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</si>
  <si>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</si>
  <si>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</si>
  <si>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</si>
  <si>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</si>
  <si>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</si>
  <si>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</si>
  <si>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</si>
  <si>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</si>
  <si>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</si>
  <si>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</si>
  <si>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</si>
  <si>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</si>
  <si>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</si>
  <si>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</si>
  <si>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</si>
  <si>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</si>
  <si>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</si>
  <si>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</si>
  <si>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</si>
  <si>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</si>
  <si>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</si>
  <si>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</si>
  <si>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</si>
  <si>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</si>
  <si>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</si>
  <si>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</si>
  <si>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</si>
  <si>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</si>
  <si>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</si>
  <si>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</si>
  <si>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</si>
  <si>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</si>
  <si>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</si>
  <si>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</si>
  <si>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</si>
  <si>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</si>
  <si>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</si>
  <si>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</si>
  <si>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</si>
  <si>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</si>
  <si>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</si>
  <si>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</si>
  <si>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</si>
  <si>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</si>
  <si>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</si>
  <si>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</si>
  <si>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</si>
  <si>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</si>
  <si>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</si>
  <si>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</si>
  <si>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</si>
  <si>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</si>
  <si>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</si>
  <si>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</si>
  <si>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</si>
  <si>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</si>
  <si>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</si>
  <si>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</si>
  <si>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</si>
  <si>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</si>
  <si>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</si>
  <si>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</si>
  <si>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</si>
  <si>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</si>
  <si>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</si>
  <si>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</si>
  <si>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</si>
  <si>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</si>
  <si>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</si>
  <si>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</si>
  <si>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</si>
  <si>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</si>
  <si>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</si>
  <si>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</si>
  <si>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</si>
  <si>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</si>
  <si>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</si>
  <si>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</si>
  <si>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</si>
  <si>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</si>
  <si>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</si>
  <si>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</si>
  <si>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</si>
  <si>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</si>
  <si>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</si>
  <si>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</si>
  <si>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</si>
  <si>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</si>
  <si>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</si>
  <si>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</si>
  <si>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</si>
  <si>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</si>
  <si>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</si>
  <si>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</si>
  <si>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</si>
  <si>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</si>
  <si>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</si>
  <si>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</si>
  <si>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</si>
  <si>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</si>
  <si>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</si>
  <si>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</si>
  <si>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</si>
  <si>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</si>
  <si>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</si>
  <si>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</si>
  <si>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</si>
  <si>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</si>
  <si>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</si>
  <si>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</si>
  <si>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</si>
  <si>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</si>
  <si>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</si>
  <si>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</si>
  <si>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</si>
  <si>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</si>
  <si>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</si>
  <si>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</si>
  <si>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</si>
  <si>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</si>
  <si>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</si>
  <si>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</si>
  <si>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</si>
  <si>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</si>
  <si>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</si>
  <si>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</si>
  <si>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</si>
  <si>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</si>
  <si>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</si>
  <si>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</si>
  <si>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</si>
  <si>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</si>
  <si>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</si>
  <si>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</si>
  <si>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</si>
  <si>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</si>
  <si>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</si>
  <si>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</si>
  <si>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</si>
  <si>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</si>
  <si>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</si>
  <si>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</si>
  <si>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</si>
  <si>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</si>
  <si>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</si>
  <si>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</si>
  <si>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</si>
  <si>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</si>
  <si>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</si>
  <si>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</si>
  <si>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</si>
  <si>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</si>
  <si>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</si>
  <si>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</si>
  <si>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</si>
  <si>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</si>
  <si>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</si>
  <si>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</si>
  <si>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</si>
  <si>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</si>
  <si>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</si>
  <si>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</si>
  <si>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</si>
  <si>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</si>
  <si>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</si>
  <si>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</si>
  <si>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</si>
  <si>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</si>
  <si>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</si>
  <si>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</si>
  <si>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</si>
  <si>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</si>
  <si>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</si>
  <si>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</si>
  <si>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</si>
  <si>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</si>
  <si>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</si>
  <si>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</si>
  <si>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</si>
  <si>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</si>
  <si>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</si>
  <si>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</si>
  <si>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</si>
  <si>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</si>
  <si>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</si>
  <si>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</si>
  <si>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</si>
  <si>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</si>
  <si>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</si>
  <si>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</si>
  <si>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</si>
  <si>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</si>
  <si>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</si>
  <si>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</si>
  <si>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</si>
  <si>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</si>
  <si>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</si>
  <si>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</si>
  <si>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ReservaC Norte</t>
  </si>
  <si>
    <t xml:space="preserve">De Leon Morillo, Nelson </t>
  </si>
  <si>
    <t>2 Gavetas Vacías + 1 Fallando</t>
  </si>
  <si>
    <t>LECTOR</t>
  </si>
  <si>
    <t>SIN ACTIVIDAD DE RETIRO</t>
  </si>
  <si>
    <t>ATM Base Naval Las Caletas</t>
  </si>
  <si>
    <t>DRBR348</t>
  </si>
  <si>
    <t>REINICIO FALLIDO</t>
  </si>
  <si>
    <t xml:space="preserve">Gonzalez Ceballos, Dionisio </t>
  </si>
  <si>
    <t>Maria Pichardo, Glaufo Rafael</t>
  </si>
  <si>
    <t>3335925901</t>
  </si>
  <si>
    <t>3335925898</t>
  </si>
  <si>
    <t>3335925914</t>
  </si>
  <si>
    <t>3335925912</t>
  </si>
  <si>
    <t>3335925910</t>
  </si>
  <si>
    <t>3335925909</t>
  </si>
  <si>
    <t>3335925908</t>
  </si>
  <si>
    <t>3335925907</t>
  </si>
  <si>
    <t>3335925949</t>
  </si>
  <si>
    <t>3335925947</t>
  </si>
  <si>
    <t>3335925945</t>
  </si>
  <si>
    <t>3335925943</t>
  </si>
  <si>
    <t>3335925942</t>
  </si>
  <si>
    <t>3335925937</t>
  </si>
  <si>
    <t>3335925931</t>
  </si>
  <si>
    <t>Aybar Villa, Guillermo Emigdio</t>
  </si>
  <si>
    <t>3335925957</t>
  </si>
  <si>
    <t>3335925956</t>
  </si>
  <si>
    <t>3335925955</t>
  </si>
  <si>
    <t>Triinet</t>
  </si>
  <si>
    <t xml:space="preserve">Perez Almonte, Franklin </t>
  </si>
  <si>
    <t>3335925983</t>
  </si>
  <si>
    <t>3335925982</t>
  </si>
  <si>
    <t>3335925980</t>
  </si>
  <si>
    <t>3335925978</t>
  </si>
  <si>
    <t>3335925976</t>
  </si>
  <si>
    <t>3335925972</t>
  </si>
  <si>
    <t>3335925970</t>
  </si>
  <si>
    <t>3335925966</t>
  </si>
  <si>
    <t>3335925963</t>
  </si>
  <si>
    <t>3335925961</t>
  </si>
  <si>
    <t>3335925960</t>
  </si>
  <si>
    <t>3335925959</t>
  </si>
  <si>
    <t>De Leon Morillo, Nelson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</si>
  <si>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</si>
  <si>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</si>
  <si>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</si>
  <si>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</si>
  <si>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</si>
  <si>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</si>
  <si>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</si>
  <si>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</si>
  <si>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</si>
  <si>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</si>
  <si>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</si>
  <si>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3335926010</t>
  </si>
  <si>
    <t>3335925983 </t>
  </si>
  <si>
    <t>ATM 501 UNP La Canela</t>
  </si>
  <si>
    <t>ATM 778 Oficina Esperanza Mao</t>
  </si>
  <si>
    <t>21 Junio de 2021</t>
  </si>
  <si>
    <t>3335926030</t>
  </si>
  <si>
    <t>3335926029</t>
  </si>
  <si>
    <t>3335926028</t>
  </si>
  <si>
    <t>3335926027</t>
  </si>
  <si>
    <t>3335926026</t>
  </si>
  <si>
    <t>3335926025</t>
  </si>
  <si>
    <t>3335926024</t>
  </si>
  <si>
    <t>3335926023</t>
  </si>
  <si>
    <t>3335926022</t>
  </si>
  <si>
    <t>3335926021</t>
  </si>
  <si>
    <t>3335926020</t>
  </si>
  <si>
    <t>3335926015</t>
  </si>
  <si>
    <t>3335926014</t>
  </si>
  <si>
    <t>3335926013</t>
  </si>
  <si>
    <t>3335926012</t>
  </si>
  <si>
    <t>Acevedo Dominguez, Victor Leonardo</t>
  </si>
  <si>
    <t>INHIBIDO</t>
  </si>
  <si>
    <t>Alonzo Estrella, Placido de Jesus</t>
  </si>
  <si>
    <t>3335926209</t>
  </si>
  <si>
    <t>3335926185</t>
  </si>
  <si>
    <t>3335926178</t>
  </si>
  <si>
    <t>3335926113</t>
  </si>
  <si>
    <t>3335926099</t>
  </si>
  <si>
    <t>3335926113 </t>
  </si>
  <si>
    <t>3335926099 </t>
  </si>
  <si>
    <t>3335926020 </t>
  </si>
  <si>
    <t>3335926026 </t>
  </si>
  <si>
    <t>3335926480</t>
  </si>
  <si>
    <t>3335926473</t>
  </si>
  <si>
    <t>3335926472</t>
  </si>
  <si>
    <t>3335926442</t>
  </si>
  <si>
    <t>3335926410</t>
  </si>
  <si>
    <t>3335926397</t>
  </si>
  <si>
    <t>3335926364</t>
  </si>
  <si>
    <t>3335926351</t>
  </si>
  <si>
    <t>3335926326</t>
  </si>
  <si>
    <t>3335926249</t>
  </si>
  <si>
    <t>3335926235</t>
  </si>
  <si>
    <t>3335926233</t>
  </si>
  <si>
    <t>3335926685</t>
  </si>
  <si>
    <t>3335926589</t>
  </si>
  <si>
    <t>3335926524</t>
  </si>
  <si>
    <t>3335926518</t>
  </si>
  <si>
    <t>3335926513</t>
  </si>
  <si>
    <t>3335926511</t>
  </si>
  <si>
    <t>3335926504</t>
  </si>
  <si>
    <t>3335926468</t>
  </si>
  <si>
    <t>3335926427</t>
  </si>
  <si>
    <t>3335926415</t>
  </si>
  <si>
    <t>3335926318</t>
  </si>
  <si>
    <t>ENVIO DE CARGA</t>
  </si>
  <si>
    <t>Closed</t>
  </si>
  <si>
    <t>Morales Payano, Wilfredy Leandro</t>
  </si>
  <si>
    <t>Peguero Solano, Victor Manuel</t>
  </si>
  <si>
    <t>De La Cruz Marcelo, Mawel Andres</t>
  </si>
  <si>
    <t>3335924647 </t>
  </si>
  <si>
    <t>3335926351 </t>
  </si>
  <si>
    <t>3335926397 </t>
  </si>
  <si>
    <t>3335926744 </t>
  </si>
  <si>
    <t>3335926235 </t>
  </si>
  <si>
    <t>3335926233 </t>
  </si>
  <si>
    <t>3335926249 </t>
  </si>
  <si>
    <t>CARGA EXITOSA</t>
  </si>
  <si>
    <t>3335927023</t>
  </si>
  <si>
    <t>3335926992</t>
  </si>
  <si>
    <t>3335926985</t>
  </si>
  <si>
    <t>3335926984</t>
  </si>
  <si>
    <t>3335926982</t>
  </si>
  <si>
    <t>3335926902</t>
  </si>
  <si>
    <t>3335926744</t>
  </si>
  <si>
    <t>3335926735</t>
  </si>
  <si>
    <t>3335927176</t>
  </si>
  <si>
    <t>3335927171</t>
  </si>
  <si>
    <t>3335927168</t>
  </si>
  <si>
    <t>3335927160</t>
  </si>
  <si>
    <t>3335927157</t>
  </si>
  <si>
    <t>3335927154</t>
  </si>
  <si>
    <t>3335927151</t>
  </si>
  <si>
    <t>3335927150</t>
  </si>
  <si>
    <t>3335927147</t>
  </si>
  <si>
    <t>3335927144</t>
  </si>
  <si>
    <t>3335927139</t>
  </si>
  <si>
    <t>3335927131</t>
  </si>
  <si>
    <t>3335927112</t>
  </si>
  <si>
    <t>3335927094</t>
  </si>
  <si>
    <t>3335927087</t>
  </si>
  <si>
    <t>3335927085</t>
  </si>
  <si>
    <t>3335927081</t>
  </si>
  <si>
    <t>RECHAZO LLENA</t>
  </si>
  <si>
    <t>NO CONFIRMADA</t>
  </si>
  <si>
    <t>3335927195</t>
  </si>
  <si>
    <t>3335927188</t>
  </si>
  <si>
    <t>3335927179</t>
  </si>
  <si>
    <t>3335926915</t>
  </si>
  <si>
    <t>3335926817</t>
  </si>
  <si>
    <t>Toribio Batista, Junior De Jesus</t>
  </si>
  <si>
    <t>VANDALIZADO</t>
  </si>
  <si>
    <t>Santos Torres, Braian Antonio</t>
  </si>
  <si>
    <t>3335926984 </t>
  </si>
  <si>
    <t>3335926992 </t>
  </si>
  <si>
    <t>3335927160 </t>
  </si>
  <si>
    <t>3335927168 </t>
  </si>
  <si>
    <t>3335927176 </t>
  </si>
  <si>
    <t>3335927151 </t>
  </si>
  <si>
    <t>3335927157 </t>
  </si>
  <si>
    <t>3335927366</t>
  </si>
  <si>
    <t>3335927360</t>
  </si>
  <si>
    <t>3335927352</t>
  </si>
  <si>
    <t>3335927348</t>
  </si>
  <si>
    <t>3335927338</t>
  </si>
  <si>
    <t>3335927334</t>
  </si>
  <si>
    <t>3335927322</t>
  </si>
  <si>
    <t>3335927318</t>
  </si>
  <si>
    <t>3335927313</t>
  </si>
  <si>
    <t>3335927310</t>
  </si>
  <si>
    <t>3335927306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</si>
</sst>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40" fillId="43" borderId="54" xfId="0" applyFont="1" applyFill="1" applyBorder="1" applyAlignment="1">
      <alignment horizontal="center" vertical="center" wrapText="1"/>
    </xf>
    <xf numFmtId="0" fontId="40" fillId="43" borderId="69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8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88"/>
      <tableStyleElement type="headerRow" dxfId="187"/>
      <tableStyleElement type="totalRow" dxfId="186"/>
      <tableStyleElement type="firstColumn" dxfId="185"/>
      <tableStyleElement type="lastColumn" dxfId="184"/>
      <tableStyleElement type="firstRowStripe" dxfId="183"/>
      <tableStyleElement type="firstColumnStripe" dxfId="18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6" t="s">
        <v>58</v>
      </c>
      <c r="B1" s="197"/>
      <c r="C1" s="197"/>
      <c r="D1" s="197"/>
      <c r="E1" s="197"/>
      <c r="F1" s="197"/>
      <c r="G1" s="197"/>
      <c r="H1" s="197"/>
      <c r="I1" s="197"/>
      <c r="J1" s="197"/>
      <c r="K1" s="19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42.8324421296275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44368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44368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44368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44368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44368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44368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6" priority="99275"/>
  </conditionalFormatting>
  <conditionalFormatting sqref="B7">
    <cfRule type="duplicateValues" dxfId="45" priority="59"/>
    <cfRule type="duplicateValues" dxfId="44" priority="60"/>
    <cfRule type="duplicateValues" dxfId="43" priority="61"/>
  </conditionalFormatting>
  <conditionalFormatting sqref="B7">
    <cfRule type="duplicateValues" dxfId="42" priority="58"/>
  </conditionalFormatting>
  <conditionalFormatting sqref="B7">
    <cfRule type="duplicateValues" dxfId="41" priority="56"/>
    <cfRule type="duplicateValues" dxfId="40" priority="57"/>
  </conditionalFormatting>
  <conditionalFormatting sqref="B7">
    <cfRule type="duplicateValues" dxfId="39" priority="53"/>
    <cfRule type="duplicateValues" dxfId="38" priority="54"/>
    <cfRule type="duplicateValues" dxfId="37" priority="55"/>
  </conditionalFormatting>
  <conditionalFormatting sqref="B7">
    <cfRule type="duplicateValues" dxfId="36" priority="52"/>
  </conditionalFormatting>
  <conditionalFormatting sqref="B7">
    <cfRule type="duplicateValues" dxfId="35" priority="50"/>
    <cfRule type="duplicateValues" dxfId="34" priority="51"/>
  </conditionalFormatting>
  <conditionalFormatting sqref="B7">
    <cfRule type="duplicateValues" dxfId="33" priority="49"/>
  </conditionalFormatting>
  <conditionalFormatting sqref="B7">
    <cfRule type="duplicateValues" dxfId="32" priority="46"/>
    <cfRule type="duplicateValues" dxfId="31" priority="47"/>
    <cfRule type="duplicateValues" dxfId="30" priority="48"/>
  </conditionalFormatting>
  <conditionalFormatting sqref="B7">
    <cfRule type="duplicateValues" dxfId="29" priority="45"/>
  </conditionalFormatting>
  <conditionalFormatting sqref="B7">
    <cfRule type="duplicateValues" dxfId="28" priority="44"/>
  </conditionalFormatting>
  <conditionalFormatting sqref="B9">
    <cfRule type="duplicateValues" dxfId="27" priority="43"/>
  </conditionalFormatting>
  <conditionalFormatting sqref="B9">
    <cfRule type="duplicateValues" dxfId="26" priority="40"/>
    <cfRule type="duplicateValues" dxfId="25" priority="41"/>
    <cfRule type="duplicateValues" dxfId="24" priority="42"/>
  </conditionalFormatting>
  <conditionalFormatting sqref="B9">
    <cfRule type="duplicateValues" dxfId="23" priority="38"/>
    <cfRule type="duplicateValues" dxfId="22" priority="39"/>
  </conditionalFormatting>
  <conditionalFormatting sqref="B9">
    <cfRule type="duplicateValues" dxfId="21" priority="35"/>
    <cfRule type="duplicateValues" dxfId="20" priority="36"/>
    <cfRule type="duplicateValues" dxfId="19" priority="37"/>
  </conditionalFormatting>
  <conditionalFormatting sqref="B9">
    <cfRule type="duplicateValues" dxfId="18" priority="34"/>
  </conditionalFormatting>
  <conditionalFormatting sqref="B9">
    <cfRule type="duplicateValues" dxfId="17" priority="33"/>
  </conditionalFormatting>
  <conditionalFormatting sqref="B9">
    <cfRule type="duplicateValues" dxfId="16" priority="32"/>
  </conditionalFormatting>
  <conditionalFormatting sqref="B9">
    <cfRule type="duplicateValues" dxfId="15" priority="29"/>
    <cfRule type="duplicateValues" dxfId="14" priority="30"/>
    <cfRule type="duplicateValues" dxfId="13" priority="31"/>
  </conditionalFormatting>
  <conditionalFormatting sqref="B9">
    <cfRule type="duplicateValues" dxfId="12" priority="27"/>
    <cfRule type="duplicateValues" dxfId="11" priority="28"/>
  </conditionalFormatting>
  <conditionalFormatting sqref="C9">
    <cfRule type="duplicateValues" dxfId="10" priority="26"/>
  </conditionalFormatting>
  <conditionalFormatting sqref="E3">
    <cfRule type="duplicateValues" dxfId="9" priority="121638"/>
  </conditionalFormatting>
  <conditionalFormatting sqref="E3">
    <cfRule type="duplicateValues" dxfId="8" priority="121639"/>
    <cfRule type="duplicateValues" dxfId="7" priority="121640"/>
  </conditionalFormatting>
  <conditionalFormatting sqref="E3">
    <cfRule type="duplicateValues" dxfId="6" priority="121641"/>
    <cfRule type="duplicateValues" dxfId="5" priority="121642"/>
    <cfRule type="duplicateValues" dxfId="4" priority="121643"/>
    <cfRule type="duplicateValues" dxfId="3" priority="121644"/>
  </conditionalFormatting>
  <conditionalFormatting sqref="B3">
    <cfRule type="duplicateValues" dxfId="2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2560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2575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18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8" t="s">
        <v>0</v>
      </c>
      <c r="B1" s="19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0" t="s">
        <v>8</v>
      </c>
      <c r="B9" s="20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2" t="s">
        <v>9</v>
      </c>
      <c r="B14" s="20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68"/>
  <sheetViews>
    <sheetView tabSelected="1" topLeftCell="C1" zoomScale="70" zoomScaleNormal="70" workbookViewId="0">
      <pane ySplit="4" topLeftCell="A5" activePane="bottomLeft" state="frozen"/>
      <selection pane="bottomLeft" activeCell="G15" sqref="G15"/>
    </sheetView>
  </sheetViews>
  <sheetFormatPr baseColWidth="10" defaultColWidth="11.28515625" defaultRowHeight="15" x14ac:dyDescent="0.25"/>
  <cols>
    <col min="1" max="1" width="27.140625" style="87" bestFit="1" customWidth="1"/>
    <col min="2" max="2" width="20.140625" style="94" bestFit="1" customWidth="1"/>
    <col min="3" max="3" width="20.85546875" style="44" bestFit="1" customWidth="1"/>
    <col min="4" max="4" width="29.28515625" style="87" customWidth="1"/>
    <col min="5" max="5" width="12.140625" style="82" bestFit="1" customWidth="1"/>
    <col min="6" max="6" width="11.85546875" style="45" customWidth="1"/>
    <col min="7" max="7" width="63.7109375" style="45" customWidth="1"/>
    <col min="8" max="11" width="5.7109375" style="45" customWidth="1"/>
    <col min="12" max="12" width="51.85546875" style="45" customWidth="1"/>
    <col min="13" max="13" width="20" style="87" customWidth="1"/>
    <col min="14" max="14" width="17.85546875" style="87" customWidth="1"/>
    <col min="15" max="15" width="42.5703125" style="87" customWidth="1"/>
    <col min="16" max="16" width="25.85546875" style="89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2628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.75" customHeight="1" x14ac:dyDescent="0.25">
      <c r="A5" s="117" t="str">
        <f>VLOOKUP(E5,'LISTADO ATM'!$A$2:$C$898,3,0)</f>
        <v>DISTRITO NACIONAL</v>
      </c>
      <c r="B5" s="140">
        <v>3335922570</v>
      </c>
      <c r="C5" s="110">
        <v>44363.597233796296</v>
      </c>
      <c r="D5" s="110" t="s">
        <v>2180</v>
      </c>
      <c r="E5" s="136">
        <v>686</v>
      </c>
      <c r="F5" s="117" t="str">
        <f>VLOOKUP(E5,VIP!$A$2:$O13825,2,0)</f>
        <v>DRBR686</v>
      </c>
      <c r="G5" s="117" t="str">
        <f>VLOOKUP(E5,'LISTADO ATM'!$A$2:$B$897,2,0)</f>
        <v>ATM Autoservicio Oficina Máximo Gómez</v>
      </c>
      <c r="H5" s="117" t="str">
        <f>VLOOKUP(E5,VIP!$A$2:$O18821,7,FALSE)</f>
        <v>Si</v>
      </c>
      <c r="I5" s="117" t="str">
        <f>VLOOKUP(E5,VIP!$A$2:$O10786,8,FALSE)</f>
        <v>Si</v>
      </c>
      <c r="J5" s="117" t="str">
        <f>VLOOKUP(E5,VIP!$A$2:$O10736,8,FALSE)</f>
        <v>Si</v>
      </c>
      <c r="K5" s="117" t="str">
        <f>VLOOKUP(E5,VIP!$A$2:$O14310,6,0)</f>
        <v>NO</v>
      </c>
      <c r="L5" s="148" t="s">
        <v>2219</v>
      </c>
      <c r="M5" s="150" t="s">
        <v>2550</v>
      </c>
      <c r="N5" s="109" t="s">
        <v>2558</v>
      </c>
      <c r="O5" s="117" t="s">
        <v>2455</v>
      </c>
      <c r="P5" s="117"/>
      <c r="Q5" s="151">
        <v>44368.605543981481</v>
      </c>
    </row>
    <row r="6" spans="1:17" s="118" customFormat="1" ht="18.75" customHeight="1" x14ac:dyDescent="0.25">
      <c r="A6" s="117" t="str">
        <f>VLOOKUP(E6,'LISTADO ATM'!$A$2:$C$898,3,0)</f>
        <v>NORTE</v>
      </c>
      <c r="B6" s="140">
        <v>3335925042</v>
      </c>
      <c r="C6" s="110">
        <v>44365.562743055554</v>
      </c>
      <c r="D6" s="110" t="s">
        <v>2181</v>
      </c>
      <c r="E6" s="136">
        <v>746</v>
      </c>
      <c r="F6" s="117" t="str">
        <f>VLOOKUP(E6,VIP!$A$2:$O13861,2,0)</f>
        <v>DRBR156</v>
      </c>
      <c r="G6" s="117" t="str">
        <f>VLOOKUP(E6,'LISTADO ATM'!$A$2:$B$897,2,0)</f>
        <v xml:space="preserve">ATM Oficina Las Terrenas </v>
      </c>
      <c r="H6" s="117" t="str">
        <f>VLOOKUP(E6,VIP!$A$2:$O18781,7,FALSE)</f>
        <v>Si</v>
      </c>
      <c r="I6" s="117" t="str">
        <f>VLOOKUP(E6,VIP!$A$2:$O10746,8,FALSE)</f>
        <v>Si</v>
      </c>
      <c r="J6" s="117" t="str">
        <f>VLOOKUP(E6,VIP!$A$2:$O10696,8,FALSE)</f>
        <v>Si</v>
      </c>
      <c r="K6" s="117" t="str">
        <f>VLOOKUP(E6,VIP!$A$2:$O14270,6,0)</f>
        <v>SI</v>
      </c>
      <c r="L6" s="148" t="s">
        <v>2219</v>
      </c>
      <c r="M6" s="150" t="s">
        <v>2550</v>
      </c>
      <c r="N6" s="109" t="s">
        <v>2453</v>
      </c>
      <c r="O6" s="117" t="s">
        <v>2567</v>
      </c>
      <c r="P6" s="117"/>
      <c r="Q6" s="151">
        <v>44368.605543981481</v>
      </c>
    </row>
    <row r="7" spans="1:17" s="118" customFormat="1" ht="18.75" customHeight="1" x14ac:dyDescent="0.25">
      <c r="A7" s="117" t="str">
        <f>VLOOKUP(E7,'LISTADO ATM'!$A$2:$C$898,3,0)</f>
        <v>DISTRITO NACIONAL</v>
      </c>
      <c r="B7" s="140">
        <v>3335925513</v>
      </c>
      <c r="C7" s="110">
        <v>44366.34983796296</v>
      </c>
      <c r="D7" s="110" t="s">
        <v>2180</v>
      </c>
      <c r="E7" s="136">
        <v>810</v>
      </c>
      <c r="F7" s="117" t="str">
        <f>VLOOKUP(E7,VIP!$A$2:$O13882,2,0)</f>
        <v>DRBR810</v>
      </c>
      <c r="G7" s="117" t="str">
        <f>VLOOKUP(E7,'LISTADO ATM'!$A$2:$B$897,2,0)</f>
        <v xml:space="preserve">ATM UNP Multicentro La Sirena José Contreras </v>
      </c>
      <c r="H7" s="117" t="str">
        <f>VLOOKUP(E7,VIP!$A$2:$O18837,7,FALSE)</f>
        <v>Si</v>
      </c>
      <c r="I7" s="117" t="str">
        <f>VLOOKUP(E7,VIP!$A$2:$O10802,8,FALSE)</f>
        <v>Si</v>
      </c>
      <c r="J7" s="117" t="str">
        <f>VLOOKUP(E7,VIP!$A$2:$O10752,8,FALSE)</f>
        <v>Si</v>
      </c>
      <c r="K7" s="117" t="str">
        <f>VLOOKUP(E7,VIP!$A$2:$O14326,6,0)</f>
        <v>NO</v>
      </c>
      <c r="L7" s="148" t="s">
        <v>2219</v>
      </c>
      <c r="M7" s="150" t="s">
        <v>2550</v>
      </c>
      <c r="N7" s="109" t="s">
        <v>2453</v>
      </c>
      <c r="O7" s="117" t="s">
        <v>2455</v>
      </c>
      <c r="P7" s="117"/>
      <c r="Q7" s="151">
        <v>44368.605543981481</v>
      </c>
    </row>
    <row r="8" spans="1:17" s="118" customFormat="1" ht="18.75" customHeight="1" x14ac:dyDescent="0.25">
      <c r="A8" s="117" t="str">
        <f>VLOOKUP(E8,'LISTADO ATM'!$A$2:$C$898,3,0)</f>
        <v>DISTRITO NACIONAL</v>
      </c>
      <c r="B8" s="140">
        <v>3335925840</v>
      </c>
      <c r="C8" s="110">
        <v>44366.647731481484</v>
      </c>
      <c r="D8" s="110" t="s">
        <v>2180</v>
      </c>
      <c r="E8" s="136">
        <v>160</v>
      </c>
      <c r="F8" s="117" t="str">
        <f>VLOOKUP(E8,VIP!$A$2:$O13924,2,0)</f>
        <v>DRBR160</v>
      </c>
      <c r="G8" s="117" t="str">
        <f>VLOOKUP(E8,'LISTADO ATM'!$A$2:$B$897,2,0)</f>
        <v xml:space="preserve">ATM Oficina Herrera </v>
      </c>
      <c r="H8" s="117" t="str">
        <f>VLOOKUP(E8,VIP!$A$2:$O18762,7,FALSE)</f>
        <v>Si</v>
      </c>
      <c r="I8" s="117" t="str">
        <f>VLOOKUP(E8,VIP!$A$2:$O10727,8,FALSE)</f>
        <v>Si</v>
      </c>
      <c r="J8" s="117" t="str">
        <f>VLOOKUP(E8,VIP!$A$2:$O10677,8,FALSE)</f>
        <v>Si</v>
      </c>
      <c r="K8" s="117" t="str">
        <f>VLOOKUP(E8,VIP!$A$2:$O14251,6,0)</f>
        <v>NO</v>
      </c>
      <c r="L8" s="148" t="s">
        <v>2219</v>
      </c>
      <c r="M8" s="150" t="s">
        <v>2550</v>
      </c>
      <c r="N8" s="109" t="s">
        <v>2453</v>
      </c>
      <c r="O8" s="117" t="s">
        <v>2455</v>
      </c>
      <c r="P8" s="117"/>
      <c r="Q8" s="151">
        <v>44368.605543981481</v>
      </c>
    </row>
    <row r="9" spans="1:17" s="118" customFormat="1" ht="18.75" customHeight="1" x14ac:dyDescent="0.25">
      <c r="A9" s="117" t="str">
        <f>VLOOKUP(E9,'LISTADO ATM'!$A$2:$C$898,3,0)</f>
        <v>SUR</v>
      </c>
      <c r="B9" s="140">
        <v>3335925880</v>
      </c>
      <c r="C9" s="110">
        <v>44366.894861111112</v>
      </c>
      <c r="D9" s="110" t="s">
        <v>2181</v>
      </c>
      <c r="E9" s="136">
        <v>84</v>
      </c>
      <c r="F9" s="117" t="str">
        <f>VLOOKUP(E9,VIP!$A$2:$O13699,2,0)</f>
        <v>DRBR084</v>
      </c>
      <c r="G9" s="117" t="str">
        <f>VLOOKUP(E9,'LISTADO ATM'!$A$2:$B$897,2,0)</f>
        <v xml:space="preserve">ATM Oficina Multicentro Sirena San Cristóbal </v>
      </c>
      <c r="H9" s="117" t="str">
        <f>VLOOKUP(E9,VIP!$A$2:$O18833,7,FALSE)</f>
        <v>Si</v>
      </c>
      <c r="I9" s="117" t="str">
        <f>VLOOKUP(E9,VIP!$A$2:$O10798,8,FALSE)</f>
        <v>Si</v>
      </c>
      <c r="J9" s="117" t="str">
        <f>VLOOKUP(E9,VIP!$A$2:$O10748,8,FALSE)</f>
        <v>Si</v>
      </c>
      <c r="K9" s="117" t="str">
        <f>VLOOKUP(E9,VIP!$A$2:$O14322,6,0)</f>
        <v>SI</v>
      </c>
      <c r="L9" s="148" t="s">
        <v>2219</v>
      </c>
      <c r="M9" s="150" t="s">
        <v>2550</v>
      </c>
      <c r="N9" s="109" t="s">
        <v>2453</v>
      </c>
      <c r="O9" s="117" t="s">
        <v>2567</v>
      </c>
      <c r="P9" s="109"/>
      <c r="Q9" s="151">
        <v>44368.605543981481</v>
      </c>
    </row>
    <row r="10" spans="1:17" s="118" customFormat="1" ht="18.75" customHeight="1" x14ac:dyDescent="0.25">
      <c r="A10" s="117" t="str">
        <f>VLOOKUP(E10,'LISTADO ATM'!$A$2:$C$898,3,0)</f>
        <v>NORTE</v>
      </c>
      <c r="B10" s="140" t="s">
        <v>2582</v>
      </c>
      <c r="C10" s="110">
        <v>44367.421944444446</v>
      </c>
      <c r="D10" s="110" t="s">
        <v>2181</v>
      </c>
      <c r="E10" s="136">
        <v>595</v>
      </c>
      <c r="F10" s="117" t="str">
        <f>VLOOKUP(E10,VIP!$A$2:$O13696,2,0)</f>
        <v>DRBR595</v>
      </c>
      <c r="G10" s="117" t="str">
        <f>VLOOKUP(E10,'LISTADO ATM'!$A$2:$B$897,2,0)</f>
        <v xml:space="preserve">ATM S/M Central I (Santiago) </v>
      </c>
      <c r="H10" s="117" t="str">
        <f>VLOOKUP(E10,VIP!$A$2:$O18830,7,FALSE)</f>
        <v>Si</v>
      </c>
      <c r="I10" s="117" t="str">
        <f>VLOOKUP(E10,VIP!$A$2:$O10795,8,FALSE)</f>
        <v>Si</v>
      </c>
      <c r="J10" s="117" t="str">
        <f>VLOOKUP(E10,VIP!$A$2:$O10745,8,FALSE)</f>
        <v>Si</v>
      </c>
      <c r="K10" s="117" t="str">
        <f>VLOOKUP(E10,VIP!$A$2:$O14319,6,0)</f>
        <v>NO</v>
      </c>
      <c r="L10" s="110" t="s">
        <v>2219</v>
      </c>
      <c r="M10" s="150" t="s">
        <v>2550</v>
      </c>
      <c r="N10" s="109" t="s">
        <v>2453</v>
      </c>
      <c r="O10" s="117" t="s">
        <v>2567</v>
      </c>
      <c r="P10" s="109"/>
      <c r="Q10" s="151">
        <v>44368.605543981481</v>
      </c>
    </row>
    <row r="11" spans="1:17" s="118" customFormat="1" ht="18.75" customHeight="1" x14ac:dyDescent="0.25">
      <c r="A11" s="117" t="str">
        <f>VLOOKUP(E11,'LISTADO ATM'!$A$2:$C$898,3,0)</f>
        <v>DISTRITO NACIONAL</v>
      </c>
      <c r="B11" s="140" t="s">
        <v>2590</v>
      </c>
      <c r="C11" s="110">
        <v>44367.542847222219</v>
      </c>
      <c r="D11" s="110" t="s">
        <v>2180</v>
      </c>
      <c r="E11" s="136">
        <v>559</v>
      </c>
      <c r="F11" s="117" t="str">
        <f>VLOOKUP(E11,VIP!$A$2:$O13700,2,0)</f>
        <v>DRBR559</v>
      </c>
      <c r="G11" s="117" t="str">
        <f>VLOOKUP(E11,'LISTADO ATM'!$A$2:$B$897,2,0)</f>
        <v xml:space="preserve">ATM UNP Metro I </v>
      </c>
      <c r="H11" s="117" t="str">
        <f>VLOOKUP(E11,VIP!$A$2:$O18834,7,FALSE)</f>
        <v>Si</v>
      </c>
      <c r="I11" s="117" t="str">
        <f>VLOOKUP(E11,VIP!$A$2:$O10799,8,FALSE)</f>
        <v>Si</v>
      </c>
      <c r="J11" s="117" t="str">
        <f>VLOOKUP(E11,VIP!$A$2:$O10749,8,FALSE)</f>
        <v>Si</v>
      </c>
      <c r="K11" s="117" t="str">
        <f>VLOOKUP(E11,VIP!$A$2:$O14323,6,0)</f>
        <v>SI</v>
      </c>
      <c r="L11" s="110" t="s">
        <v>2219</v>
      </c>
      <c r="M11" s="150" t="s">
        <v>2550</v>
      </c>
      <c r="N11" s="109" t="s">
        <v>2453</v>
      </c>
      <c r="O11" s="117" t="s">
        <v>2455</v>
      </c>
      <c r="P11" s="109"/>
      <c r="Q11" s="151">
        <v>44368.435231481482</v>
      </c>
    </row>
    <row r="12" spans="1:17" s="118" customFormat="1" ht="18.75" customHeight="1" x14ac:dyDescent="0.25">
      <c r="A12" s="117" t="str">
        <f>VLOOKUP(E12,'LISTADO ATM'!$A$2:$C$898,3,0)</f>
        <v>DISTRITO NACIONAL</v>
      </c>
      <c r="B12" s="140" t="s">
        <v>2605</v>
      </c>
      <c r="C12" s="110">
        <v>44367.682939814818</v>
      </c>
      <c r="D12" s="110" t="s">
        <v>2180</v>
      </c>
      <c r="E12" s="136">
        <v>31</v>
      </c>
      <c r="F12" s="117" t="str">
        <f>VLOOKUP(E12,VIP!$A$2:$O13721,2,0)</f>
        <v>DRBR031</v>
      </c>
      <c r="G12" s="117" t="str">
        <f>VLOOKUP(E12,'LISTADO ATM'!$A$2:$B$897,2,0)</f>
        <v xml:space="preserve">ATM Oficina San Martín I </v>
      </c>
      <c r="H12" s="117" t="str">
        <f>VLOOKUP(E12,VIP!$A$2:$O18855,7,FALSE)</f>
        <v>Si</v>
      </c>
      <c r="I12" s="117" t="str">
        <f>VLOOKUP(E12,VIP!$A$2:$O10820,8,FALSE)</f>
        <v>Si</v>
      </c>
      <c r="J12" s="117" t="str">
        <f>VLOOKUP(E12,VIP!$A$2:$O10770,8,FALSE)</f>
        <v>Si</v>
      </c>
      <c r="K12" s="117" t="str">
        <f>VLOOKUP(E12,VIP!$A$2:$O14344,6,0)</f>
        <v>NO</v>
      </c>
      <c r="L12" s="110" t="s">
        <v>2219</v>
      </c>
      <c r="M12" s="150" t="s">
        <v>2550</v>
      </c>
      <c r="N12" s="109" t="s">
        <v>2453</v>
      </c>
      <c r="O12" s="117" t="s">
        <v>2455</v>
      </c>
      <c r="P12" s="109"/>
      <c r="Q12" s="151">
        <v>44368.605543981481</v>
      </c>
    </row>
    <row r="13" spans="1:17" s="118" customFormat="1" ht="18.75" customHeight="1" x14ac:dyDescent="0.25">
      <c r="A13" s="117" t="str">
        <f>VLOOKUP(E13,'LISTADO ATM'!$A$2:$C$898,3,0)</f>
        <v>DISTRITO NACIONAL</v>
      </c>
      <c r="B13" s="140" t="s">
        <v>2624</v>
      </c>
      <c r="C13" s="110">
        <v>44367.900891203702</v>
      </c>
      <c r="D13" s="110" t="s">
        <v>2180</v>
      </c>
      <c r="E13" s="136">
        <v>858</v>
      </c>
      <c r="F13" s="117" t="str">
        <f>VLOOKUP(E13,VIP!$A$2:$O13713,2,0)</f>
        <v>DRBR858</v>
      </c>
      <c r="G13" s="117" t="str">
        <f>VLOOKUP(E13,'LISTADO ATM'!$A$2:$B$897,2,0)</f>
        <v xml:space="preserve">ATM Cooperativa Maestros (COOPNAMA) </v>
      </c>
      <c r="H13" s="117" t="str">
        <f>VLOOKUP(E13,VIP!$A$2:$O18847,7,FALSE)</f>
        <v>Si</v>
      </c>
      <c r="I13" s="117" t="str">
        <f>VLOOKUP(E13,VIP!$A$2:$O10812,8,FALSE)</f>
        <v>No</v>
      </c>
      <c r="J13" s="117" t="str">
        <f>VLOOKUP(E13,VIP!$A$2:$O10762,8,FALSE)</f>
        <v>No</v>
      </c>
      <c r="K13" s="117" t="str">
        <f>VLOOKUP(E13,VIP!$A$2:$O14336,6,0)</f>
        <v>NO</v>
      </c>
      <c r="L13" s="110" t="s">
        <v>2219</v>
      </c>
      <c r="M13" s="150" t="s">
        <v>2550</v>
      </c>
      <c r="N13" s="109" t="s">
        <v>2453</v>
      </c>
      <c r="O13" s="117" t="s">
        <v>2455</v>
      </c>
      <c r="P13" s="109"/>
      <c r="Q13" s="151">
        <v>44368.435231481482</v>
      </c>
    </row>
    <row r="14" spans="1:17" s="118" customFormat="1" ht="18.75" customHeight="1" x14ac:dyDescent="0.25">
      <c r="A14" s="117" t="str">
        <f>VLOOKUP(E14,'LISTADO ATM'!$A$2:$C$898,3,0)</f>
        <v>DISTRITO NACIONAL</v>
      </c>
      <c r="B14" s="140" t="s">
        <v>2638</v>
      </c>
      <c r="C14" s="110">
        <v>44368.015601851854</v>
      </c>
      <c r="D14" s="110" t="s">
        <v>2180</v>
      </c>
      <c r="E14" s="136">
        <v>57</v>
      </c>
      <c r="F14" s="117" t="str">
        <f>VLOOKUP(E14,VIP!$A$2:$O13723,2,0)</f>
        <v>DRBR057</v>
      </c>
      <c r="G14" s="117" t="str">
        <f>VLOOKUP(E14,'LISTADO ATM'!$A$2:$B$897,2,0)</f>
        <v xml:space="preserve">ATM Oficina Malecon Center </v>
      </c>
      <c r="H14" s="117" t="str">
        <f>VLOOKUP(E14,VIP!$A$2:$O18857,7,FALSE)</f>
        <v>Si</v>
      </c>
      <c r="I14" s="117" t="str">
        <f>VLOOKUP(E14,VIP!$A$2:$O10822,8,FALSE)</f>
        <v>Si</v>
      </c>
      <c r="J14" s="117" t="str">
        <f>VLOOKUP(E14,VIP!$A$2:$O10772,8,FALSE)</f>
        <v>Si</v>
      </c>
      <c r="K14" s="117" t="str">
        <f>VLOOKUP(E14,VIP!$A$2:$O14346,6,0)</f>
        <v>NO</v>
      </c>
      <c r="L14" s="110" t="s">
        <v>2219</v>
      </c>
      <c r="M14" s="150" t="s">
        <v>2550</v>
      </c>
      <c r="N14" s="109" t="s">
        <v>2453</v>
      </c>
      <c r="O14" s="117" t="s">
        <v>2455</v>
      </c>
      <c r="P14" s="109"/>
      <c r="Q14" s="151">
        <v>44368.435231481482</v>
      </c>
    </row>
    <row r="15" spans="1:17" s="118" customFormat="1" ht="18.75" customHeight="1" x14ac:dyDescent="0.25">
      <c r="A15" s="117" t="str">
        <f>VLOOKUP(E15,'LISTADO ATM'!$A$2:$C$898,3,0)</f>
        <v>NORTE</v>
      </c>
      <c r="B15" s="140">
        <v>3335926032</v>
      </c>
      <c r="C15" s="110">
        <v>44368.195138888892</v>
      </c>
      <c r="D15" s="110" t="s">
        <v>2181</v>
      </c>
      <c r="E15" s="136">
        <v>257</v>
      </c>
      <c r="F15" s="117" t="str">
        <f>VLOOKUP(E15,VIP!$A$2:$O13730,2,0)</f>
        <v>DRBR257</v>
      </c>
      <c r="G15" s="117" t="str">
        <f>VLOOKUP(E15,'LISTADO ATM'!$A$2:$B$897,2,0)</f>
        <v xml:space="preserve">ATM S/M Pola (Santiago) </v>
      </c>
      <c r="H15" s="117" t="str">
        <f>VLOOKUP(E15,VIP!$A$2:$O18864,7,FALSE)</f>
        <v>Si</v>
      </c>
      <c r="I15" s="117" t="str">
        <f>VLOOKUP(E15,VIP!$A$2:$O10829,8,FALSE)</f>
        <v>Si</v>
      </c>
      <c r="J15" s="117" t="str">
        <f>VLOOKUP(E15,VIP!$A$2:$O10779,8,FALSE)</f>
        <v>Si</v>
      </c>
      <c r="K15" s="117" t="str">
        <f>VLOOKUP(E15,VIP!$A$2:$O14353,6,0)</f>
        <v>NO</v>
      </c>
      <c r="L15" s="148" t="s">
        <v>2219</v>
      </c>
      <c r="M15" s="150" t="s">
        <v>2550</v>
      </c>
      <c r="N15" s="109" t="s">
        <v>2453</v>
      </c>
      <c r="O15" s="117" t="s">
        <v>2644</v>
      </c>
      <c r="P15" s="109"/>
      <c r="Q15" s="151">
        <v>44368.605543981481</v>
      </c>
    </row>
    <row r="16" spans="1:17" s="118" customFormat="1" ht="18.75" customHeight="1" x14ac:dyDescent="0.25">
      <c r="A16" s="117" t="str">
        <f>VLOOKUP(E16,'LISTADO ATM'!$A$2:$C$898,3,0)</f>
        <v>SUR</v>
      </c>
      <c r="B16" s="140" t="s">
        <v>2664</v>
      </c>
      <c r="C16" s="110">
        <v>44368.378819444442</v>
      </c>
      <c r="D16" s="110" t="s">
        <v>2180</v>
      </c>
      <c r="E16" s="136">
        <v>780</v>
      </c>
      <c r="F16" s="117" t="str">
        <f>VLOOKUP(E16,VIP!$A$2:$O13845,2,0)</f>
        <v>DRBR041</v>
      </c>
      <c r="G16" s="117" t="str">
        <f>VLOOKUP(E16,'LISTADO ATM'!$A$2:$B$897,2,0)</f>
        <v xml:space="preserve">ATM Oficina Barahona I </v>
      </c>
      <c r="H16" s="117" t="str">
        <f>VLOOKUP(E16,VIP!$A$2:$O18806,7,FALSE)</f>
        <v>Si</v>
      </c>
      <c r="I16" s="117" t="str">
        <f>VLOOKUP(E16,VIP!$A$2:$O10771,8,FALSE)</f>
        <v>Si</v>
      </c>
      <c r="J16" s="117" t="str">
        <f>VLOOKUP(E16,VIP!$A$2:$O10721,8,FALSE)</f>
        <v>Si</v>
      </c>
      <c r="K16" s="117" t="str">
        <f>VLOOKUP(E16,VIP!$A$2:$O14295,6,0)</f>
        <v>SI</v>
      </c>
      <c r="L16" s="148" t="s">
        <v>2219</v>
      </c>
      <c r="M16" s="150" t="s">
        <v>2550</v>
      </c>
      <c r="N16" s="109" t="s">
        <v>2558</v>
      </c>
      <c r="O16" s="117" t="s">
        <v>2455</v>
      </c>
      <c r="P16" s="117"/>
      <c r="Q16" s="151">
        <v>44368.605543981481</v>
      </c>
    </row>
    <row r="17" spans="1:17" s="118" customFormat="1" ht="18.75" customHeight="1" x14ac:dyDescent="0.25">
      <c r="A17" s="117" t="str">
        <f>VLOOKUP(E17,'LISTADO ATM'!$A$2:$C$898,3,0)</f>
        <v>NORTE</v>
      </c>
      <c r="B17" s="140" t="s">
        <v>2660</v>
      </c>
      <c r="C17" s="110">
        <v>44368.38925925926</v>
      </c>
      <c r="D17" s="110" t="s">
        <v>2181</v>
      </c>
      <c r="E17" s="136">
        <v>105</v>
      </c>
      <c r="F17" s="117" t="str">
        <f>VLOOKUP(E17,VIP!$A$2:$O13841,2,0)</f>
        <v>DRBR105</v>
      </c>
      <c r="G17" s="117" t="str">
        <f>VLOOKUP(E17,'LISTADO ATM'!$A$2:$B$897,2,0)</f>
        <v xml:space="preserve">ATM Autobanco Estancia Nueva (Moca) </v>
      </c>
      <c r="H17" s="117" t="str">
        <f>VLOOKUP(E17,VIP!$A$2:$O18802,7,FALSE)</f>
        <v>Si</v>
      </c>
      <c r="I17" s="117" t="str">
        <f>VLOOKUP(E17,VIP!$A$2:$O10767,8,FALSE)</f>
        <v>Si</v>
      </c>
      <c r="J17" s="117" t="str">
        <f>VLOOKUP(E17,VIP!$A$2:$O10717,8,FALSE)</f>
        <v>Si</v>
      </c>
      <c r="K17" s="117" t="str">
        <f>VLOOKUP(E17,VIP!$A$2:$O14291,6,0)</f>
        <v>NO</v>
      </c>
      <c r="L17" s="148" t="s">
        <v>2219</v>
      </c>
      <c r="M17" s="150" t="s">
        <v>2550</v>
      </c>
      <c r="N17" s="109" t="s">
        <v>2453</v>
      </c>
      <c r="O17" s="117" t="s">
        <v>2567</v>
      </c>
      <c r="P17" s="117"/>
      <c r="Q17" s="151">
        <v>44368.605543981481</v>
      </c>
    </row>
    <row r="18" spans="1:17" s="118" customFormat="1" ht="18.75" customHeight="1" x14ac:dyDescent="0.25">
      <c r="A18" s="117" t="str">
        <f>VLOOKUP(E18,'LISTADO ATM'!$A$2:$C$898,3,0)</f>
        <v>DISTRITO NACIONAL</v>
      </c>
      <c r="B18" s="140" t="s">
        <v>2676</v>
      </c>
      <c r="C18" s="110">
        <v>44368.393900462965</v>
      </c>
      <c r="D18" s="110" t="s">
        <v>2180</v>
      </c>
      <c r="E18" s="136">
        <v>149</v>
      </c>
      <c r="F18" s="117" t="str">
        <f>VLOOKUP(E18,VIP!$A$2:$O13846,2,0)</f>
        <v>DRBR149</v>
      </c>
      <c r="G18" s="117" t="str">
        <f>VLOOKUP(E18,'LISTADO ATM'!$A$2:$B$897,2,0)</f>
        <v>ATM Estación Metro Concepción</v>
      </c>
      <c r="H18" s="117" t="str">
        <f>VLOOKUP(E18,VIP!$A$2:$O18807,7,FALSE)</f>
        <v>N/A</v>
      </c>
      <c r="I18" s="117" t="str">
        <f>VLOOKUP(E18,VIP!$A$2:$O10772,8,FALSE)</f>
        <v>N/A</v>
      </c>
      <c r="J18" s="117" t="str">
        <f>VLOOKUP(E18,VIP!$A$2:$O10722,8,FALSE)</f>
        <v>N/A</v>
      </c>
      <c r="K18" s="117" t="str">
        <f>VLOOKUP(E18,VIP!$A$2:$O14296,6,0)</f>
        <v>N/A</v>
      </c>
      <c r="L18" s="110" t="s">
        <v>2219</v>
      </c>
      <c r="M18" s="150" t="s">
        <v>2550</v>
      </c>
      <c r="N18" s="109" t="s">
        <v>2680</v>
      </c>
      <c r="O18" s="117" t="s">
        <v>2455</v>
      </c>
      <c r="P18" s="109" t="s">
        <v>2576</v>
      </c>
      <c r="Q18" s="151" t="s">
        <v>2219</v>
      </c>
    </row>
    <row r="19" spans="1:17" s="118" customFormat="1" ht="18.75" customHeight="1" x14ac:dyDescent="0.25">
      <c r="A19" s="117" t="str">
        <f>VLOOKUP(E19,'LISTADO ATM'!$A$2:$C$898,3,0)</f>
        <v>NORTE</v>
      </c>
      <c r="B19" s="140" t="s">
        <v>2659</v>
      </c>
      <c r="C19" s="110">
        <v>44368.397569444445</v>
      </c>
      <c r="D19" s="110" t="s">
        <v>2181</v>
      </c>
      <c r="E19" s="136">
        <v>606</v>
      </c>
      <c r="F19" s="117" t="str">
        <f>VLOOKUP(E19,VIP!$A$2:$O13840,2,0)</f>
        <v>DRBR704</v>
      </c>
      <c r="G19" s="117" t="str">
        <f>VLOOKUP(E19,'LISTADO ATM'!$A$2:$B$897,2,0)</f>
        <v xml:space="preserve">ATM UNP Manolo Tavarez Justo </v>
      </c>
      <c r="H19" s="117" t="str">
        <f>VLOOKUP(E19,VIP!$A$2:$O18801,7,FALSE)</f>
        <v>Si</v>
      </c>
      <c r="I19" s="117" t="str">
        <f>VLOOKUP(E19,VIP!$A$2:$O10766,8,FALSE)</f>
        <v>Si</v>
      </c>
      <c r="J19" s="117" t="str">
        <f>VLOOKUP(E19,VIP!$A$2:$O10716,8,FALSE)</f>
        <v>Si</v>
      </c>
      <c r="K19" s="117" t="str">
        <f>VLOOKUP(E19,VIP!$A$2:$O14290,6,0)</f>
        <v>NO</v>
      </c>
      <c r="L19" s="148" t="s">
        <v>2219</v>
      </c>
      <c r="M19" s="150" t="s">
        <v>2550</v>
      </c>
      <c r="N19" s="109" t="s">
        <v>2453</v>
      </c>
      <c r="O19" s="117" t="s">
        <v>2567</v>
      </c>
      <c r="P19" s="117"/>
      <c r="Q19" s="151">
        <v>44368.435231481482</v>
      </c>
    </row>
    <row r="20" spans="1:17" s="118" customFormat="1" ht="18.75" customHeight="1" x14ac:dyDescent="0.25">
      <c r="A20" s="117" t="str">
        <f>VLOOKUP(E20,'LISTADO ATM'!$A$2:$C$898,3,0)</f>
        <v>ESTE</v>
      </c>
      <c r="B20" s="140" t="s">
        <v>2675</v>
      </c>
      <c r="C20" s="110">
        <v>44368.401053240741</v>
      </c>
      <c r="D20" s="110" t="s">
        <v>2180</v>
      </c>
      <c r="E20" s="136">
        <v>188</v>
      </c>
      <c r="F20" s="117" t="str">
        <f>VLOOKUP(E20,VIP!$A$2:$O13845,2,0)</f>
        <v>DRBR188</v>
      </c>
      <c r="G20" s="117" t="str">
        <f>VLOOKUP(E20,'LISTADO ATM'!$A$2:$B$897,2,0)</f>
        <v xml:space="preserve">ATM UNP Miches </v>
      </c>
      <c r="H20" s="117" t="str">
        <f>VLOOKUP(E20,VIP!$A$2:$O18806,7,FALSE)</f>
        <v>Si</v>
      </c>
      <c r="I20" s="117" t="str">
        <f>VLOOKUP(E20,VIP!$A$2:$O10771,8,FALSE)</f>
        <v>Si</v>
      </c>
      <c r="J20" s="117" t="str">
        <f>VLOOKUP(E20,VIP!$A$2:$O10721,8,FALSE)</f>
        <v>Si</v>
      </c>
      <c r="K20" s="117" t="str">
        <f>VLOOKUP(E20,VIP!$A$2:$O14295,6,0)</f>
        <v>NO</v>
      </c>
      <c r="L20" s="110" t="s">
        <v>2219</v>
      </c>
      <c r="M20" s="150" t="s">
        <v>2550</v>
      </c>
      <c r="N20" s="109" t="s">
        <v>2680</v>
      </c>
      <c r="O20" s="117" t="s">
        <v>2455</v>
      </c>
      <c r="P20" s="109"/>
      <c r="Q20" s="151" t="s">
        <v>2219</v>
      </c>
    </row>
    <row r="21" spans="1:17" s="118" customFormat="1" ht="18.75" customHeight="1" x14ac:dyDescent="0.25">
      <c r="A21" s="117" t="str">
        <f>VLOOKUP(E21,'LISTADO ATM'!$A$2:$C$898,3,0)</f>
        <v>NORTE</v>
      </c>
      <c r="B21" s="140" t="s">
        <v>2657</v>
      </c>
      <c r="C21" s="110">
        <v>44368.402048611111</v>
      </c>
      <c r="D21" s="110" t="s">
        <v>2181</v>
      </c>
      <c r="E21" s="136">
        <v>518</v>
      </c>
      <c r="F21" s="117" t="str">
        <f>VLOOKUP(E21,VIP!$A$2:$O13838,2,0)</f>
        <v>DRBR518</v>
      </c>
      <c r="G21" s="117" t="str">
        <f>VLOOKUP(E21,'LISTADO ATM'!$A$2:$B$897,2,0)</f>
        <v xml:space="preserve">ATM Autobanco Los Alamos </v>
      </c>
      <c r="H21" s="117" t="str">
        <f>VLOOKUP(E21,VIP!$A$2:$O18799,7,FALSE)</f>
        <v>Si</v>
      </c>
      <c r="I21" s="117" t="str">
        <f>VLOOKUP(E21,VIP!$A$2:$O10764,8,FALSE)</f>
        <v>Si</v>
      </c>
      <c r="J21" s="117" t="str">
        <f>VLOOKUP(E21,VIP!$A$2:$O10714,8,FALSE)</f>
        <v>Si</v>
      </c>
      <c r="K21" s="117" t="str">
        <f>VLOOKUP(E21,VIP!$A$2:$O14288,6,0)</f>
        <v>NO</v>
      </c>
      <c r="L21" s="148" t="s">
        <v>2219</v>
      </c>
      <c r="M21" s="150" t="s">
        <v>2550</v>
      </c>
      <c r="N21" s="109" t="s">
        <v>2453</v>
      </c>
      <c r="O21" s="117" t="s">
        <v>2567</v>
      </c>
      <c r="P21" s="117"/>
      <c r="Q21" s="151">
        <v>44368.605543981481</v>
      </c>
    </row>
    <row r="22" spans="1:17" s="118" customFormat="1" ht="18.75" customHeight="1" x14ac:dyDescent="0.25">
      <c r="A22" s="117" t="str">
        <f>VLOOKUP(E22,'LISTADO ATM'!$A$2:$C$898,3,0)</f>
        <v>NORTE</v>
      </c>
      <c r="B22" s="140" t="s">
        <v>2677</v>
      </c>
      <c r="C22" s="110">
        <v>44368.390370370369</v>
      </c>
      <c r="D22" s="110" t="s">
        <v>2470</v>
      </c>
      <c r="E22" s="136">
        <v>763</v>
      </c>
      <c r="F22" s="117" t="str">
        <f>VLOOKUP(E22,VIP!$A$2:$O13847,2,0)</f>
        <v>DRBR439</v>
      </c>
      <c r="G22" s="117" t="str">
        <f>VLOOKUP(E22,'LISTADO ATM'!$A$2:$B$897,2,0)</f>
        <v xml:space="preserve">ATM UNP Montellano </v>
      </c>
      <c r="H22" s="117" t="str">
        <f>VLOOKUP(E22,VIP!$A$2:$O18808,7,FALSE)</f>
        <v>Si</v>
      </c>
      <c r="I22" s="117" t="str">
        <f>VLOOKUP(E22,VIP!$A$2:$O10773,8,FALSE)</f>
        <v>Si</v>
      </c>
      <c r="J22" s="117" t="str">
        <f>VLOOKUP(E22,VIP!$A$2:$O10723,8,FALSE)</f>
        <v>Si</v>
      </c>
      <c r="K22" s="117" t="str">
        <f>VLOOKUP(E22,VIP!$A$2:$O14297,6,0)</f>
        <v>NO</v>
      </c>
      <c r="L22" s="110" t="s">
        <v>2679</v>
      </c>
      <c r="M22" s="150" t="s">
        <v>2550</v>
      </c>
      <c r="N22" s="109" t="s">
        <v>2680</v>
      </c>
      <c r="O22" s="117" t="s">
        <v>2683</v>
      </c>
      <c r="P22" s="109" t="s">
        <v>2691</v>
      </c>
      <c r="Q22" s="151" t="s">
        <v>2679</v>
      </c>
    </row>
    <row r="23" spans="1:17" ht="18" x14ac:dyDescent="0.25">
      <c r="A23" s="117" t="str">
        <f>VLOOKUP(E23,'LISTADO ATM'!$A$2:$C$898,3,0)</f>
        <v>NORTE</v>
      </c>
      <c r="B23" s="140" t="s">
        <v>2674</v>
      </c>
      <c r="C23" s="110">
        <v>44368.408842592595</v>
      </c>
      <c r="D23" s="110" t="s">
        <v>2470</v>
      </c>
      <c r="E23" s="136">
        <v>52</v>
      </c>
      <c r="F23" s="117" t="str">
        <f>VLOOKUP(E23,VIP!$A$2:$O13844,2,0)</f>
        <v>DRBR052</v>
      </c>
      <c r="G23" s="117" t="str">
        <f>VLOOKUP(E23,'LISTADO ATM'!$A$2:$B$897,2,0)</f>
        <v xml:space="preserve">ATM Oficina Jarabacoa </v>
      </c>
      <c r="H23" s="117" t="str">
        <f>VLOOKUP(E23,VIP!$A$2:$O18805,7,FALSE)</f>
        <v>Si</v>
      </c>
      <c r="I23" s="117" t="str">
        <f>VLOOKUP(E23,VIP!$A$2:$O10770,8,FALSE)</f>
        <v>Si</v>
      </c>
      <c r="J23" s="117" t="str">
        <f>VLOOKUP(E23,VIP!$A$2:$O10720,8,FALSE)</f>
        <v>Si</v>
      </c>
      <c r="K23" s="117" t="str">
        <f>VLOOKUP(E23,VIP!$A$2:$O14294,6,0)</f>
        <v>NO</v>
      </c>
      <c r="L23" s="110" t="s">
        <v>2679</v>
      </c>
      <c r="M23" s="150" t="s">
        <v>2550</v>
      </c>
      <c r="N23" s="109" t="s">
        <v>2680</v>
      </c>
      <c r="O23" s="117" t="s">
        <v>2683</v>
      </c>
      <c r="P23" s="109" t="s">
        <v>2691</v>
      </c>
      <c r="Q23" s="151" t="s">
        <v>2679</v>
      </c>
    </row>
    <row r="24" spans="1:17" ht="18" x14ac:dyDescent="0.25">
      <c r="A24" s="117" t="str">
        <f>VLOOKUP(E24,'LISTADO ATM'!$A$2:$C$898,3,0)</f>
        <v>DISTRITO NACIONAL</v>
      </c>
      <c r="B24" s="140" t="s">
        <v>2673</v>
      </c>
      <c r="C24" s="110">
        <v>44368.41065972222</v>
      </c>
      <c r="D24" s="110" t="s">
        <v>2470</v>
      </c>
      <c r="E24" s="136">
        <v>153</v>
      </c>
      <c r="F24" s="117" t="str">
        <f>VLOOKUP(E24,VIP!$A$2:$O13843,2,0)</f>
        <v>DRBR153</v>
      </c>
      <c r="G24" s="117" t="str">
        <f>VLOOKUP(E24,'LISTADO ATM'!$A$2:$B$897,2,0)</f>
        <v xml:space="preserve">ATM Rehabilitación </v>
      </c>
      <c r="H24" s="117" t="str">
        <f>VLOOKUP(E24,VIP!$A$2:$O18804,7,FALSE)</f>
        <v>No</v>
      </c>
      <c r="I24" s="117" t="str">
        <f>VLOOKUP(E24,VIP!$A$2:$O10769,8,FALSE)</f>
        <v>No</v>
      </c>
      <c r="J24" s="117" t="str">
        <f>VLOOKUP(E24,VIP!$A$2:$O10719,8,FALSE)</f>
        <v>No</v>
      </c>
      <c r="K24" s="117" t="str">
        <f>VLOOKUP(E24,VIP!$A$2:$O14293,6,0)</f>
        <v>NO</v>
      </c>
      <c r="L24" s="110" t="s">
        <v>2679</v>
      </c>
      <c r="M24" s="150" t="s">
        <v>2550</v>
      </c>
      <c r="N24" s="109" t="s">
        <v>2680</v>
      </c>
      <c r="O24" s="117" t="s">
        <v>2682</v>
      </c>
      <c r="P24" s="109" t="s">
        <v>2691</v>
      </c>
      <c r="Q24" s="151" t="s">
        <v>2679</v>
      </c>
    </row>
    <row r="25" spans="1:17" ht="18" x14ac:dyDescent="0.25">
      <c r="A25" s="117" t="str">
        <f>VLOOKUP(E25,'LISTADO ATM'!$A$2:$C$898,3,0)</f>
        <v>DISTRITO NACIONAL</v>
      </c>
      <c r="B25" s="140" t="s">
        <v>2672</v>
      </c>
      <c r="C25" s="110">
        <v>44368.410844907405</v>
      </c>
      <c r="D25" s="110" t="s">
        <v>2470</v>
      </c>
      <c r="E25" s="136">
        <v>818</v>
      </c>
      <c r="F25" s="117" t="str">
        <f>VLOOKUP(E25,VIP!$A$2:$O13842,2,0)</f>
        <v>DRBR818</v>
      </c>
      <c r="G25" s="117" t="str">
        <f>VLOOKUP(E25,'LISTADO ATM'!$A$2:$B$897,2,0)</f>
        <v xml:space="preserve">ATM Juridicción Inmobiliaria </v>
      </c>
      <c r="H25" s="117" t="str">
        <f>VLOOKUP(E25,VIP!$A$2:$O18803,7,FALSE)</f>
        <v>No</v>
      </c>
      <c r="I25" s="117" t="str">
        <f>VLOOKUP(E25,VIP!$A$2:$O10768,8,FALSE)</f>
        <v>No</v>
      </c>
      <c r="J25" s="117" t="str">
        <f>VLOOKUP(E25,VIP!$A$2:$O10718,8,FALSE)</f>
        <v>No</v>
      </c>
      <c r="K25" s="117" t="str">
        <f>VLOOKUP(E25,VIP!$A$2:$O14292,6,0)</f>
        <v>NO</v>
      </c>
      <c r="L25" s="110" t="s">
        <v>2679</v>
      </c>
      <c r="M25" s="150" t="s">
        <v>2550</v>
      </c>
      <c r="N25" s="109" t="s">
        <v>2680</v>
      </c>
      <c r="O25" s="117" t="s">
        <v>2683</v>
      </c>
      <c r="P25" s="109" t="s">
        <v>2691</v>
      </c>
      <c r="Q25" s="151" t="s">
        <v>2679</v>
      </c>
    </row>
    <row r="26" spans="1:17" ht="18" x14ac:dyDescent="0.25">
      <c r="A26" s="117" t="str">
        <f>VLOOKUP(E26,'LISTADO ATM'!$A$2:$C$898,3,0)</f>
        <v>NORTE</v>
      </c>
      <c r="B26" s="140" t="s">
        <v>2671</v>
      </c>
      <c r="C26" s="110">
        <v>44368.411770833336</v>
      </c>
      <c r="D26" s="110" t="s">
        <v>2470</v>
      </c>
      <c r="E26" s="136">
        <v>304</v>
      </c>
      <c r="F26" s="117" t="str">
        <f>VLOOKUP(E26,VIP!$A$2:$O13841,2,0)</f>
        <v>DRBR304</v>
      </c>
      <c r="G26" s="117" t="str">
        <f>VLOOKUP(E26,'LISTADO ATM'!$A$2:$B$897,2,0)</f>
        <v xml:space="preserve">ATM Multicentro La Sirena Estrella Sadhala </v>
      </c>
      <c r="H26" s="117" t="str">
        <f>VLOOKUP(E26,VIP!$A$2:$O18802,7,FALSE)</f>
        <v>Si</v>
      </c>
      <c r="I26" s="117" t="str">
        <f>VLOOKUP(E26,VIP!$A$2:$O10767,8,FALSE)</f>
        <v>Si</v>
      </c>
      <c r="J26" s="117" t="str">
        <f>VLOOKUP(E26,VIP!$A$2:$O10717,8,FALSE)</f>
        <v>Si</v>
      </c>
      <c r="K26" s="117" t="str">
        <f>VLOOKUP(E26,VIP!$A$2:$O14291,6,0)</f>
        <v>NO</v>
      </c>
      <c r="L26" s="110" t="s">
        <v>2679</v>
      </c>
      <c r="M26" s="150" t="s">
        <v>2550</v>
      </c>
      <c r="N26" s="109" t="s">
        <v>2680</v>
      </c>
      <c r="O26" s="117" t="s">
        <v>2682</v>
      </c>
      <c r="P26" s="109" t="s">
        <v>2691</v>
      </c>
      <c r="Q26" s="151" t="s">
        <v>2679</v>
      </c>
    </row>
    <row r="27" spans="1:17" ht="18" x14ac:dyDescent="0.25">
      <c r="A27" s="117" t="str">
        <f>VLOOKUP(E27,'LISTADO ATM'!$A$2:$C$898,3,0)</f>
        <v>NORTE</v>
      </c>
      <c r="B27" s="140" t="s">
        <v>2670</v>
      </c>
      <c r="C27" s="110">
        <v>44368.413159722222</v>
      </c>
      <c r="D27" s="110" t="s">
        <v>2470</v>
      </c>
      <c r="E27" s="136">
        <v>463</v>
      </c>
      <c r="F27" s="117" t="str">
        <f>VLOOKUP(E27,VIP!$A$2:$O13840,2,0)</f>
        <v>DRBR463</v>
      </c>
      <c r="G27" s="117" t="str">
        <f>VLOOKUP(E27,'LISTADO ATM'!$A$2:$B$897,2,0)</f>
        <v xml:space="preserve">ATM La Sirena El Embrujo </v>
      </c>
      <c r="H27" s="117" t="str">
        <f>VLOOKUP(E27,VIP!$A$2:$O18801,7,FALSE)</f>
        <v>Si</v>
      </c>
      <c r="I27" s="117" t="str">
        <f>VLOOKUP(E27,VIP!$A$2:$O10766,8,FALSE)</f>
        <v>Si</v>
      </c>
      <c r="J27" s="117" t="str">
        <f>VLOOKUP(E27,VIP!$A$2:$O10716,8,FALSE)</f>
        <v>Si</v>
      </c>
      <c r="K27" s="117" t="str">
        <f>VLOOKUP(E27,VIP!$A$2:$O14290,6,0)</f>
        <v>NO</v>
      </c>
      <c r="L27" s="110" t="s">
        <v>2679</v>
      </c>
      <c r="M27" s="150" t="s">
        <v>2550</v>
      </c>
      <c r="N27" s="109" t="s">
        <v>2680</v>
      </c>
      <c r="O27" s="117" t="s">
        <v>2682</v>
      </c>
      <c r="P27" s="109" t="s">
        <v>2691</v>
      </c>
      <c r="Q27" s="151" t="s">
        <v>2679</v>
      </c>
    </row>
    <row r="28" spans="1:17" ht="18" x14ac:dyDescent="0.25">
      <c r="A28" s="117" t="str">
        <f>VLOOKUP(E28,'LISTADO ATM'!$A$2:$C$898,3,0)</f>
        <v>DISTRITO NACIONAL</v>
      </c>
      <c r="B28" s="140" t="s">
        <v>2669</v>
      </c>
      <c r="C28" s="110">
        <v>44368.42827546296</v>
      </c>
      <c r="D28" s="110" t="s">
        <v>2470</v>
      </c>
      <c r="E28" s="136">
        <v>2</v>
      </c>
      <c r="F28" s="117" t="str">
        <f>VLOOKUP(E28,VIP!$A$2:$O13839,2,0)</f>
        <v>DRBR002</v>
      </c>
      <c r="G28" s="117" t="str">
        <f>VLOOKUP(E28,'LISTADO ATM'!$A$2:$B$897,2,0)</f>
        <v>ATM Autoservicio Padre Castellano</v>
      </c>
      <c r="H28" s="117" t="str">
        <f>VLOOKUP(E28,VIP!$A$2:$O18800,7,FALSE)</f>
        <v>Si</v>
      </c>
      <c r="I28" s="117" t="str">
        <f>VLOOKUP(E28,VIP!$A$2:$O10765,8,FALSE)</f>
        <v>Si</v>
      </c>
      <c r="J28" s="117" t="str">
        <f>VLOOKUP(E28,VIP!$A$2:$O10715,8,FALSE)</f>
        <v>Si</v>
      </c>
      <c r="K28" s="117" t="str">
        <f>VLOOKUP(E28,VIP!$A$2:$O14289,6,0)</f>
        <v>NO</v>
      </c>
      <c r="L28" s="110" t="s">
        <v>2679</v>
      </c>
      <c r="M28" s="150" t="s">
        <v>2550</v>
      </c>
      <c r="N28" s="109" t="s">
        <v>2680</v>
      </c>
      <c r="O28" s="117" t="s">
        <v>2681</v>
      </c>
      <c r="P28" s="109" t="s">
        <v>2691</v>
      </c>
      <c r="Q28" s="151" t="s">
        <v>2679</v>
      </c>
    </row>
    <row r="29" spans="1:17" ht="18" x14ac:dyDescent="0.25">
      <c r="A29" s="117" t="str">
        <f>VLOOKUP(E29,'LISTADO ATM'!$A$2:$C$898,3,0)</f>
        <v>NORTE</v>
      </c>
      <c r="B29" s="140" t="s">
        <v>2668</v>
      </c>
      <c r="C29" s="110">
        <v>44368.452604166669</v>
      </c>
      <c r="D29" s="110" t="s">
        <v>2470</v>
      </c>
      <c r="E29" s="136">
        <v>606</v>
      </c>
      <c r="F29" s="117" t="str">
        <f>VLOOKUP(E29,VIP!$A$2:$O13838,2,0)</f>
        <v>DRBR704</v>
      </c>
      <c r="G29" s="117" t="str">
        <f>VLOOKUP(E29,'LISTADO ATM'!$A$2:$B$897,2,0)</f>
        <v xml:space="preserve">ATM UNP Manolo Tavarez Justo </v>
      </c>
      <c r="H29" s="117" t="str">
        <f>VLOOKUP(E29,VIP!$A$2:$O18799,7,FALSE)</f>
        <v>Si</v>
      </c>
      <c r="I29" s="117" t="str">
        <f>VLOOKUP(E29,VIP!$A$2:$O10764,8,FALSE)</f>
        <v>Si</v>
      </c>
      <c r="J29" s="117" t="str">
        <f>VLOOKUP(E29,VIP!$A$2:$O10714,8,FALSE)</f>
        <v>Si</v>
      </c>
      <c r="K29" s="117" t="str">
        <f>VLOOKUP(E29,VIP!$A$2:$O14288,6,0)</f>
        <v>NO</v>
      </c>
      <c r="L29" s="110" t="s">
        <v>2679</v>
      </c>
      <c r="M29" s="150" t="s">
        <v>2550</v>
      </c>
      <c r="N29" s="109" t="s">
        <v>2680</v>
      </c>
      <c r="O29" s="117" t="s">
        <v>2681</v>
      </c>
      <c r="P29" s="109" t="s">
        <v>2691</v>
      </c>
      <c r="Q29" s="151" t="s">
        <v>2679</v>
      </c>
    </row>
    <row r="30" spans="1:17" s="118" customFormat="1" ht="18" x14ac:dyDescent="0.25">
      <c r="A30" s="117" t="str">
        <f>VLOOKUP(E30,'LISTADO ATM'!$A$2:$C$898,3,0)</f>
        <v>NORTE</v>
      </c>
      <c r="B30" s="140" t="s">
        <v>2722</v>
      </c>
      <c r="C30" s="110">
        <v>44368.51363425926</v>
      </c>
      <c r="D30" s="110" t="s">
        <v>2470</v>
      </c>
      <c r="E30" s="136">
        <v>172</v>
      </c>
      <c r="F30" s="117" t="str">
        <f>VLOOKUP(E30,VIP!$A$2:$O13860,2,0)</f>
        <v>DRBR172</v>
      </c>
      <c r="G30" s="117" t="str">
        <f>VLOOKUP(E30,'LISTADO ATM'!$A$2:$B$897,2,0)</f>
        <v xml:space="preserve">ATM UNP Guaucí </v>
      </c>
      <c r="H30" s="117" t="str">
        <f>VLOOKUP(E30,VIP!$A$2:$O18821,7,FALSE)</f>
        <v>Si</v>
      </c>
      <c r="I30" s="117" t="str">
        <f>VLOOKUP(E30,VIP!$A$2:$O10786,8,FALSE)</f>
        <v>Si</v>
      </c>
      <c r="J30" s="117" t="str">
        <f>VLOOKUP(E30,VIP!$A$2:$O10736,8,FALSE)</f>
        <v>Si</v>
      </c>
      <c r="K30" s="117" t="str">
        <f>VLOOKUP(E30,VIP!$A$2:$O14310,6,0)</f>
        <v>NO</v>
      </c>
      <c r="L30" s="110" t="s">
        <v>2679</v>
      </c>
      <c r="M30" s="150" t="s">
        <v>2550</v>
      </c>
      <c r="N30" s="109" t="s">
        <v>2680</v>
      </c>
      <c r="O30" s="117" t="s">
        <v>2683</v>
      </c>
      <c r="P30" s="109" t="s">
        <v>2691</v>
      </c>
      <c r="Q30" s="151" t="s">
        <v>2679</v>
      </c>
    </row>
    <row r="31" spans="1:17" s="118" customFormat="1" ht="18" x14ac:dyDescent="0.25">
      <c r="A31" s="117" t="str">
        <f>VLOOKUP(E31,'LISTADO ATM'!$A$2:$C$898,3,0)</f>
        <v>ESTE</v>
      </c>
      <c r="B31" s="140" t="s">
        <v>2720</v>
      </c>
      <c r="C31" s="110">
        <v>44368.608090277776</v>
      </c>
      <c r="D31" s="110" t="s">
        <v>2470</v>
      </c>
      <c r="E31" s="136">
        <v>630</v>
      </c>
      <c r="F31" s="117" t="str">
        <f>VLOOKUP(E31,VIP!$A$2:$O13858,2,0)</f>
        <v>DRBR112</v>
      </c>
      <c r="G31" s="117" t="str">
        <f>VLOOKUP(E31,'LISTADO ATM'!$A$2:$B$897,2,0)</f>
        <v xml:space="preserve">ATM Oficina Plaza Zaglul (SPM) </v>
      </c>
      <c r="H31" s="117" t="str">
        <f>VLOOKUP(E31,VIP!$A$2:$O18819,7,FALSE)</f>
        <v>Si</v>
      </c>
      <c r="I31" s="117" t="str">
        <f>VLOOKUP(E31,VIP!$A$2:$O10784,8,FALSE)</f>
        <v>Si</v>
      </c>
      <c r="J31" s="117" t="str">
        <f>VLOOKUP(E31,VIP!$A$2:$O10734,8,FALSE)</f>
        <v>Si</v>
      </c>
      <c r="K31" s="117" t="str">
        <f>VLOOKUP(E31,VIP!$A$2:$O14308,6,0)</f>
        <v>NO</v>
      </c>
      <c r="L31" s="110" t="s">
        <v>2679</v>
      </c>
      <c r="M31" s="150" t="s">
        <v>2550</v>
      </c>
      <c r="N31" s="109" t="s">
        <v>2680</v>
      </c>
      <c r="O31" s="117" t="s">
        <v>2682</v>
      </c>
      <c r="P31" s="109" t="s">
        <v>2691</v>
      </c>
      <c r="Q31" s="151" t="s">
        <v>2679</v>
      </c>
    </row>
    <row r="32" spans="1:17" s="118" customFormat="1" ht="18" x14ac:dyDescent="0.25">
      <c r="A32" s="117" t="str">
        <f>VLOOKUP(E32,'LISTADO ATM'!$A$2:$C$898,3,0)</f>
        <v>NORTE</v>
      </c>
      <c r="B32" s="140" t="s">
        <v>2719</v>
      </c>
      <c r="C32" s="110">
        <v>44368.609409722223</v>
      </c>
      <c r="D32" s="110" t="s">
        <v>2470</v>
      </c>
      <c r="E32" s="136">
        <v>63</v>
      </c>
      <c r="F32" s="117" t="str">
        <f>VLOOKUP(E32,VIP!$A$2:$O13857,2,0)</f>
        <v>DRBR063</v>
      </c>
      <c r="G32" s="117" t="str">
        <f>VLOOKUP(E32,'LISTADO ATM'!$A$2:$B$897,2,0)</f>
        <v xml:space="preserve">ATM Oficina Villa Vásquez (Montecristi) </v>
      </c>
      <c r="H32" s="117" t="str">
        <f>VLOOKUP(E32,VIP!$A$2:$O18818,7,FALSE)</f>
        <v>Si</v>
      </c>
      <c r="I32" s="117" t="str">
        <f>VLOOKUP(E32,VIP!$A$2:$O10783,8,FALSE)</f>
        <v>Si</v>
      </c>
      <c r="J32" s="117" t="str">
        <f>VLOOKUP(E32,VIP!$A$2:$O10733,8,FALSE)</f>
        <v>Si</v>
      </c>
      <c r="K32" s="117" t="str">
        <f>VLOOKUP(E32,VIP!$A$2:$O14307,6,0)</f>
        <v>NO</v>
      </c>
      <c r="L32" s="110" t="s">
        <v>2679</v>
      </c>
      <c r="M32" s="150" t="s">
        <v>2550</v>
      </c>
      <c r="N32" s="109" t="s">
        <v>2680</v>
      </c>
      <c r="O32" s="117" t="s">
        <v>2682</v>
      </c>
      <c r="P32" s="109" t="s">
        <v>2691</v>
      </c>
      <c r="Q32" s="151" t="s">
        <v>2679</v>
      </c>
    </row>
    <row r="33" spans="1:17" s="118" customFormat="1" ht="18" x14ac:dyDescent="0.25">
      <c r="A33" s="117" t="str">
        <f>VLOOKUP(E33,'LISTADO ATM'!$A$2:$C$898,3,0)</f>
        <v>ESTE</v>
      </c>
      <c r="B33" s="140" t="s">
        <v>2580</v>
      </c>
      <c r="C33" s="110">
        <v>44367.311574074076</v>
      </c>
      <c r="D33" s="110" t="s">
        <v>2180</v>
      </c>
      <c r="E33" s="136">
        <v>822</v>
      </c>
      <c r="F33" s="117" t="str">
        <f>VLOOKUP(E33,VIP!$A$2:$O13700,2,0)</f>
        <v>DRBR822</v>
      </c>
      <c r="G33" s="117" t="str">
        <f>VLOOKUP(E33,'LISTADO ATM'!$A$2:$B$897,2,0)</f>
        <v xml:space="preserve">ATM INDUSPALMA </v>
      </c>
      <c r="H33" s="117" t="str">
        <f>VLOOKUP(E33,VIP!$A$2:$O18834,7,FALSE)</f>
        <v>Si</v>
      </c>
      <c r="I33" s="117" t="str">
        <f>VLOOKUP(E33,VIP!$A$2:$O10799,8,FALSE)</f>
        <v>Si</v>
      </c>
      <c r="J33" s="117" t="str">
        <f>VLOOKUP(E33,VIP!$A$2:$O10749,8,FALSE)</f>
        <v>Si</v>
      </c>
      <c r="K33" s="117" t="str">
        <f>VLOOKUP(E33,VIP!$A$2:$O14323,6,0)</f>
        <v>NO</v>
      </c>
      <c r="L33" s="148" t="s">
        <v>2245</v>
      </c>
      <c r="M33" s="150" t="s">
        <v>2550</v>
      </c>
      <c r="N33" s="109" t="s">
        <v>2453</v>
      </c>
      <c r="O33" s="117" t="s">
        <v>2455</v>
      </c>
      <c r="P33" s="109"/>
      <c r="Q33" s="151">
        <v>44368.605543981481</v>
      </c>
    </row>
    <row r="34" spans="1:17" s="118" customFormat="1" ht="18" x14ac:dyDescent="0.25">
      <c r="A34" s="117" t="str">
        <f>VLOOKUP(E34,'LISTADO ATM'!$A$2:$C$898,3,0)</f>
        <v>DISTRITO NACIONAL</v>
      </c>
      <c r="B34" s="140" t="s">
        <v>2593</v>
      </c>
      <c r="C34" s="110">
        <v>44367.498703703706</v>
      </c>
      <c r="D34" s="110" t="s">
        <v>2180</v>
      </c>
      <c r="E34" s="136">
        <v>672</v>
      </c>
      <c r="F34" s="117" t="str">
        <f>VLOOKUP(E34,VIP!$A$2:$O13703,2,0)</f>
        <v>DRBR672</v>
      </c>
      <c r="G34" s="117" t="str">
        <f>VLOOKUP(E34,'LISTADO ATM'!$A$2:$B$897,2,0)</f>
        <v>ATM Destacamento Policía Nacional La Victoria</v>
      </c>
      <c r="H34" s="117" t="str">
        <f>VLOOKUP(E34,VIP!$A$2:$O18837,7,FALSE)</f>
        <v>Si</v>
      </c>
      <c r="I34" s="117" t="str">
        <f>VLOOKUP(E34,VIP!$A$2:$O10802,8,FALSE)</f>
        <v>Si</v>
      </c>
      <c r="J34" s="117" t="str">
        <f>VLOOKUP(E34,VIP!$A$2:$O10752,8,FALSE)</f>
        <v>Si</v>
      </c>
      <c r="K34" s="117" t="str">
        <f>VLOOKUP(E34,VIP!$A$2:$O14326,6,0)</f>
        <v>SI</v>
      </c>
      <c r="L34" s="110" t="s">
        <v>2245</v>
      </c>
      <c r="M34" s="150" t="s">
        <v>2550</v>
      </c>
      <c r="N34" s="109" t="s">
        <v>2453</v>
      </c>
      <c r="O34" s="117" t="s">
        <v>2455</v>
      </c>
      <c r="P34" s="109"/>
      <c r="Q34" s="151">
        <v>44368.605543981481</v>
      </c>
    </row>
    <row r="35" spans="1:17" s="118" customFormat="1" ht="18" x14ac:dyDescent="0.25">
      <c r="A35" s="117" t="str">
        <f>VLOOKUP(E35,'LISTADO ATM'!$A$2:$C$898,3,0)</f>
        <v>ESTE</v>
      </c>
      <c r="B35" s="140" t="s">
        <v>2643</v>
      </c>
      <c r="C35" s="110">
        <v>44367.968726851854</v>
      </c>
      <c r="D35" s="110" t="s">
        <v>2180</v>
      </c>
      <c r="E35" s="136">
        <v>345</v>
      </c>
      <c r="F35" s="117" t="str">
        <f>VLOOKUP(E35,VIP!$A$2:$O13730,2,0)</f>
        <v>DRBR345</v>
      </c>
      <c r="G35" s="117" t="str">
        <f>VLOOKUP(E35,'LISTADO ATM'!$A$2:$B$897,2,0)</f>
        <v>ATM Oficina Yamasá  II</v>
      </c>
      <c r="H35" s="117" t="str">
        <f>VLOOKUP(E35,VIP!$A$2:$O18864,7,FALSE)</f>
        <v>N/A</v>
      </c>
      <c r="I35" s="117" t="str">
        <f>VLOOKUP(E35,VIP!$A$2:$O10829,8,FALSE)</f>
        <v>N/A</v>
      </c>
      <c r="J35" s="117" t="str">
        <f>VLOOKUP(E35,VIP!$A$2:$O10779,8,FALSE)</f>
        <v>N/A</v>
      </c>
      <c r="K35" s="117" t="str">
        <f>VLOOKUP(E35,VIP!$A$2:$O14353,6,0)</f>
        <v>N/A</v>
      </c>
      <c r="L35" s="110" t="s">
        <v>2245</v>
      </c>
      <c r="M35" s="150" t="s">
        <v>2550</v>
      </c>
      <c r="N35" s="109" t="s">
        <v>2453</v>
      </c>
      <c r="O35" s="117" t="s">
        <v>2455</v>
      </c>
      <c r="P35" s="109"/>
      <c r="Q35" s="151">
        <v>44368.435231481482</v>
      </c>
    </row>
    <row r="36" spans="1:17" s="118" customFormat="1" ht="18" x14ac:dyDescent="0.25">
      <c r="A36" s="117" t="str">
        <f>VLOOKUP(E36,'LISTADO ATM'!$A$2:$C$898,3,0)</f>
        <v>ESTE</v>
      </c>
      <c r="B36" s="140" t="s">
        <v>2642</v>
      </c>
      <c r="C36" s="110">
        <v>44367.969710648147</v>
      </c>
      <c r="D36" s="110" t="s">
        <v>2180</v>
      </c>
      <c r="E36" s="136">
        <v>609</v>
      </c>
      <c r="F36" s="117" t="str">
        <f>VLOOKUP(E36,VIP!$A$2:$O13893,2,0)</f>
        <v>DRBR120</v>
      </c>
      <c r="G36" s="117" t="str">
        <f>VLOOKUP(E36,'LISTADO ATM'!$A$2:$B$897,2,0)</f>
        <v xml:space="preserve">ATM S/M Jumbo (San Pedro) </v>
      </c>
      <c r="H36" s="117" t="str">
        <f>VLOOKUP(E36,VIP!$A$2:$O18812,7,FALSE)</f>
        <v>Si</v>
      </c>
      <c r="I36" s="117" t="str">
        <f>VLOOKUP(E36,VIP!$A$2:$O10777,8,FALSE)</f>
        <v>Si</v>
      </c>
      <c r="J36" s="117" t="str">
        <f>VLOOKUP(E36,VIP!$A$2:$O10727,8,FALSE)</f>
        <v>Si</v>
      </c>
      <c r="K36" s="117" t="str">
        <f>VLOOKUP(E36,VIP!$A$2:$O14301,6,0)</f>
        <v>NO</v>
      </c>
      <c r="L36" s="110" t="s">
        <v>2245</v>
      </c>
      <c r="M36" s="150" t="s">
        <v>2550</v>
      </c>
      <c r="N36" s="109" t="s">
        <v>2453</v>
      </c>
      <c r="O36" s="117" t="s">
        <v>2455</v>
      </c>
      <c r="P36" s="109"/>
      <c r="Q36" s="151">
        <v>44368.605543981481</v>
      </c>
    </row>
    <row r="37" spans="1:17" s="118" customFormat="1" ht="18" x14ac:dyDescent="0.25">
      <c r="A37" s="117" t="str">
        <f>VLOOKUP(E37,'LISTADO ATM'!$A$2:$C$898,3,0)</f>
        <v>SUR</v>
      </c>
      <c r="B37" s="140">
        <v>3335925374</v>
      </c>
      <c r="C37" s="110">
        <v>44365.686666666668</v>
      </c>
      <c r="D37" s="110" t="s">
        <v>2470</v>
      </c>
      <c r="E37" s="136">
        <v>880</v>
      </c>
      <c r="F37" s="117" t="str">
        <f>VLOOKUP(E37,VIP!$A$2:$O13716,2,0)</f>
        <v>DRBR880</v>
      </c>
      <c r="G37" s="117" t="str">
        <f>VLOOKUP(E37,'LISTADO ATM'!$A$2:$B$897,2,0)</f>
        <v xml:space="preserve">ATM Autoservicio Barahona II </v>
      </c>
      <c r="H37" s="117" t="str">
        <f>VLOOKUP(E37,VIP!$A$2:$O18850,7,FALSE)</f>
        <v>Si</v>
      </c>
      <c r="I37" s="117" t="str">
        <f>VLOOKUP(E37,VIP!$A$2:$O10815,8,FALSE)</f>
        <v>Si</v>
      </c>
      <c r="J37" s="117" t="str">
        <f>VLOOKUP(E37,VIP!$A$2:$O10765,8,FALSE)</f>
        <v>Si</v>
      </c>
      <c r="K37" s="117" t="str">
        <f>VLOOKUP(E37,VIP!$A$2:$O14339,6,0)</f>
        <v>SI</v>
      </c>
      <c r="L37" s="148" t="s">
        <v>2568</v>
      </c>
      <c r="M37" s="150" t="s">
        <v>2550</v>
      </c>
      <c r="N37" s="109" t="s">
        <v>2453</v>
      </c>
      <c r="O37" s="117" t="s">
        <v>2471</v>
      </c>
      <c r="P37" s="117"/>
      <c r="Q37" s="151">
        <v>44368.435231481482</v>
      </c>
    </row>
    <row r="38" spans="1:17" s="118" customFormat="1" ht="18" x14ac:dyDescent="0.25">
      <c r="A38" s="117" t="str">
        <f>VLOOKUP(E38,'LISTADO ATM'!$A$2:$C$898,3,0)</f>
        <v>DISTRITO NACIONAL</v>
      </c>
      <c r="B38" s="140" t="s">
        <v>2639</v>
      </c>
      <c r="C38" s="110">
        <v>44368.013842592591</v>
      </c>
      <c r="D38" s="110" t="s">
        <v>2449</v>
      </c>
      <c r="E38" s="136">
        <v>540</v>
      </c>
      <c r="F38" s="117" t="str">
        <f>VLOOKUP(E38,VIP!$A$2:$O13698,2,0)</f>
        <v>DRBR540</v>
      </c>
      <c r="G38" s="117" t="str">
        <f>VLOOKUP(E38,'LISTADO ATM'!$A$2:$B$897,2,0)</f>
        <v xml:space="preserve">ATM Autoservicio Sambil I </v>
      </c>
      <c r="H38" s="117" t="str">
        <f>VLOOKUP(E38,VIP!$A$2:$O18832,7,FALSE)</f>
        <v>Si</v>
      </c>
      <c r="I38" s="117" t="str">
        <f>VLOOKUP(E38,VIP!$A$2:$O10797,8,FALSE)</f>
        <v>Si</v>
      </c>
      <c r="J38" s="117" t="str">
        <f>VLOOKUP(E38,VIP!$A$2:$O10747,8,FALSE)</f>
        <v>Si</v>
      </c>
      <c r="K38" s="117" t="str">
        <f>VLOOKUP(E38,VIP!$A$2:$O14321,6,0)</f>
        <v>NO</v>
      </c>
      <c r="L38" s="110" t="s">
        <v>2568</v>
      </c>
      <c r="M38" s="150" t="s">
        <v>2550</v>
      </c>
      <c r="N38" s="109" t="s">
        <v>2453</v>
      </c>
      <c r="O38" s="117" t="s">
        <v>2454</v>
      </c>
      <c r="P38" s="109"/>
      <c r="Q38" s="151">
        <v>44368.435231481482</v>
      </c>
    </row>
    <row r="39" spans="1:17" s="118" customFormat="1" ht="18" x14ac:dyDescent="0.25">
      <c r="A39" s="117" t="str">
        <f>VLOOKUP(E39,'LISTADO ATM'!$A$2:$C$898,3,0)</f>
        <v>DISTRITO NACIONAL</v>
      </c>
      <c r="B39" s="140" t="s">
        <v>2634</v>
      </c>
      <c r="C39" s="110">
        <v>44368.026689814818</v>
      </c>
      <c r="D39" s="110" t="s">
        <v>2470</v>
      </c>
      <c r="E39" s="136">
        <v>347</v>
      </c>
      <c r="F39" s="117" t="str">
        <f>VLOOKUP(E39,VIP!$A$2:$O13731,2,0)</f>
        <v>DRBR347</v>
      </c>
      <c r="G39" s="117" t="str">
        <f>VLOOKUP(E39,'LISTADO ATM'!$A$2:$B$897,2,0)</f>
        <v>ATM Patio de Colombia</v>
      </c>
      <c r="H39" s="117" t="str">
        <f>VLOOKUP(E39,VIP!$A$2:$O18865,7,FALSE)</f>
        <v>N/A</v>
      </c>
      <c r="I39" s="117" t="str">
        <f>VLOOKUP(E39,VIP!$A$2:$O10830,8,FALSE)</f>
        <v>N/A</v>
      </c>
      <c r="J39" s="117" t="str">
        <f>VLOOKUP(E39,VIP!$A$2:$O10780,8,FALSE)</f>
        <v>N/A</v>
      </c>
      <c r="K39" s="117" t="str">
        <f>VLOOKUP(E39,VIP!$A$2:$O14354,6,0)</f>
        <v>N/A</v>
      </c>
      <c r="L39" s="110" t="s">
        <v>2568</v>
      </c>
      <c r="M39" s="150" t="s">
        <v>2550</v>
      </c>
      <c r="N39" s="109" t="s">
        <v>2453</v>
      </c>
      <c r="O39" s="117" t="s">
        <v>2471</v>
      </c>
      <c r="P39" s="109"/>
      <c r="Q39" s="151">
        <v>44368.605543981481</v>
      </c>
    </row>
    <row r="40" spans="1:17" s="118" customFormat="1" ht="18" x14ac:dyDescent="0.25">
      <c r="A40" s="117" t="str">
        <f>VLOOKUP(E40,'LISTADO ATM'!$A$2:$C$898,3,0)</f>
        <v>NORTE</v>
      </c>
      <c r="B40" s="140">
        <v>3335925875</v>
      </c>
      <c r="C40" s="110">
        <v>44366.883356481485</v>
      </c>
      <c r="D40" s="110" t="s">
        <v>2569</v>
      </c>
      <c r="E40" s="136">
        <v>888</v>
      </c>
      <c r="F40" s="117" t="str">
        <f>VLOOKUP(E40,VIP!$A$2:$O13717,2,0)</f>
        <v>DRBR888</v>
      </c>
      <c r="G40" s="117" t="str">
        <f>VLOOKUP(E40,'LISTADO ATM'!$A$2:$B$897,2,0)</f>
        <v>ATM Oficina galeria 56 II (SFM)</v>
      </c>
      <c r="H40" s="117" t="str">
        <f>VLOOKUP(E40,VIP!$A$2:$O18851,7,FALSE)</f>
        <v>Si</v>
      </c>
      <c r="I40" s="117" t="str">
        <f>VLOOKUP(E40,VIP!$A$2:$O10816,8,FALSE)</f>
        <v>Si</v>
      </c>
      <c r="J40" s="117" t="str">
        <f>VLOOKUP(E40,VIP!$A$2:$O10766,8,FALSE)</f>
        <v>Si</v>
      </c>
      <c r="K40" s="117" t="str">
        <f>VLOOKUP(E40,VIP!$A$2:$O14340,6,0)</f>
        <v>SI</v>
      </c>
      <c r="L40" s="148" t="s">
        <v>2566</v>
      </c>
      <c r="M40" s="150" t="s">
        <v>2550</v>
      </c>
      <c r="N40" s="109" t="s">
        <v>2453</v>
      </c>
      <c r="O40" s="117" t="s">
        <v>2578</v>
      </c>
      <c r="P40" s="109"/>
      <c r="Q40" s="151">
        <v>44368.435231481482</v>
      </c>
    </row>
    <row r="41" spans="1:17" s="118" customFormat="1" ht="18" x14ac:dyDescent="0.25">
      <c r="A41" s="117" t="str">
        <f>VLOOKUP(E41,'LISTADO ATM'!$A$2:$C$898,3,0)</f>
        <v>DISTRITO NACIONAL</v>
      </c>
      <c r="B41" s="140" t="s">
        <v>2604</v>
      </c>
      <c r="C41" s="110">
        <v>44367.685937499999</v>
      </c>
      <c r="D41" s="110" t="s">
        <v>2449</v>
      </c>
      <c r="E41" s="136">
        <v>441</v>
      </c>
      <c r="F41" s="117" t="str">
        <f>VLOOKUP(E41,VIP!$A$2:$O13719,2,0)</f>
        <v>DRBR441</v>
      </c>
      <c r="G41" s="117" t="str">
        <f>VLOOKUP(E41,'LISTADO ATM'!$A$2:$B$897,2,0)</f>
        <v>ATM Estacion de Servicio Romulo Betancour</v>
      </c>
      <c r="H41" s="117" t="str">
        <f>VLOOKUP(E41,VIP!$A$2:$O18853,7,FALSE)</f>
        <v>NO</v>
      </c>
      <c r="I41" s="117" t="str">
        <f>VLOOKUP(E41,VIP!$A$2:$O10818,8,FALSE)</f>
        <v>NO</v>
      </c>
      <c r="J41" s="117" t="str">
        <f>VLOOKUP(E41,VIP!$A$2:$O10768,8,FALSE)</f>
        <v>NO</v>
      </c>
      <c r="K41" s="117" t="str">
        <f>VLOOKUP(E41,VIP!$A$2:$O14342,6,0)</f>
        <v>NO</v>
      </c>
      <c r="L41" s="110" t="s">
        <v>2566</v>
      </c>
      <c r="M41" s="150" t="s">
        <v>2550</v>
      </c>
      <c r="N41" s="109" t="s">
        <v>2453</v>
      </c>
      <c r="O41" s="117" t="s">
        <v>2454</v>
      </c>
      <c r="P41" s="109"/>
      <c r="Q41" s="151">
        <v>44368.605543981481</v>
      </c>
    </row>
    <row r="42" spans="1:17" s="118" customFormat="1" ht="18" x14ac:dyDescent="0.25">
      <c r="A42" s="117" t="str">
        <f>VLOOKUP(E42,'LISTADO ATM'!$A$2:$C$898,3,0)</f>
        <v>ESTE</v>
      </c>
      <c r="B42" s="140" t="s">
        <v>2636</v>
      </c>
      <c r="C42" s="110">
        <v>44368.018078703702</v>
      </c>
      <c r="D42" s="110" t="s">
        <v>2449</v>
      </c>
      <c r="E42" s="136">
        <v>211</v>
      </c>
      <c r="F42" s="117" t="str">
        <f>VLOOKUP(E42,VIP!$A$2:$O13717,2,0)</f>
        <v>DRBR211</v>
      </c>
      <c r="G42" s="117" t="str">
        <f>VLOOKUP(E42,'LISTADO ATM'!$A$2:$B$897,2,0)</f>
        <v xml:space="preserve">ATM Oficina La Romana I </v>
      </c>
      <c r="H42" s="117" t="str">
        <f>VLOOKUP(E42,VIP!$A$2:$O18851,7,FALSE)</f>
        <v>Si</v>
      </c>
      <c r="I42" s="117" t="str">
        <f>VLOOKUP(E42,VIP!$A$2:$O10816,8,FALSE)</f>
        <v>Si</v>
      </c>
      <c r="J42" s="117" t="str">
        <f>VLOOKUP(E42,VIP!$A$2:$O10766,8,FALSE)</f>
        <v>Si</v>
      </c>
      <c r="K42" s="117" t="str">
        <f>VLOOKUP(E42,VIP!$A$2:$O14340,6,0)</f>
        <v>NO</v>
      </c>
      <c r="L42" s="110" t="s">
        <v>2566</v>
      </c>
      <c r="M42" s="150" t="s">
        <v>2550</v>
      </c>
      <c r="N42" s="109" t="s">
        <v>2453</v>
      </c>
      <c r="O42" s="117" t="s">
        <v>2454</v>
      </c>
      <c r="P42" s="109"/>
      <c r="Q42" s="151">
        <v>44368.435231481482</v>
      </c>
    </row>
    <row r="43" spans="1:17" s="118" customFormat="1" ht="18" x14ac:dyDescent="0.25">
      <c r="A43" s="117" t="str">
        <f>VLOOKUP(E43,'LISTADO ATM'!$A$2:$C$898,3,0)</f>
        <v>ESTE</v>
      </c>
      <c r="B43" s="140" t="s">
        <v>2635</v>
      </c>
      <c r="C43" s="110">
        <v>44368.022094907406</v>
      </c>
      <c r="D43" s="110" t="s">
        <v>2449</v>
      </c>
      <c r="E43" s="136">
        <v>386</v>
      </c>
      <c r="F43" s="117" t="str">
        <f>VLOOKUP(E43,VIP!$A$2:$O13700,2,0)</f>
        <v>DRBR386</v>
      </c>
      <c r="G43" s="117" t="str">
        <f>VLOOKUP(E43,'LISTADO ATM'!$A$2:$B$897,2,0)</f>
        <v xml:space="preserve">ATM Plaza Verón II </v>
      </c>
      <c r="H43" s="117" t="str">
        <f>VLOOKUP(E43,VIP!$A$2:$O18834,7,FALSE)</f>
        <v>Si</v>
      </c>
      <c r="I43" s="117" t="str">
        <f>VLOOKUP(E43,VIP!$A$2:$O10799,8,FALSE)</f>
        <v>Si</v>
      </c>
      <c r="J43" s="117" t="str">
        <f>VLOOKUP(E43,VIP!$A$2:$O10749,8,FALSE)</f>
        <v>Si</v>
      </c>
      <c r="K43" s="117" t="str">
        <f>VLOOKUP(E43,VIP!$A$2:$O14323,6,0)</f>
        <v>NO</v>
      </c>
      <c r="L43" s="110" t="s">
        <v>2566</v>
      </c>
      <c r="M43" s="150" t="s">
        <v>2550</v>
      </c>
      <c r="N43" s="109" t="s">
        <v>2453</v>
      </c>
      <c r="O43" s="117" t="s">
        <v>2454</v>
      </c>
      <c r="P43" s="109"/>
      <c r="Q43" s="151">
        <v>44368.435231481482</v>
      </c>
    </row>
    <row r="44" spans="1:17" s="118" customFormat="1" ht="18" x14ac:dyDescent="0.25">
      <c r="A44" s="117" t="str">
        <f>VLOOKUP(E44,'LISTADO ATM'!$A$2:$C$898,3,0)</f>
        <v>NORTE</v>
      </c>
      <c r="B44" s="140" t="s">
        <v>2633</v>
      </c>
      <c r="C44" s="110">
        <v>44368.029386574075</v>
      </c>
      <c r="D44" s="110" t="s">
        <v>2569</v>
      </c>
      <c r="E44" s="136">
        <v>388</v>
      </c>
      <c r="F44" s="117" t="str">
        <f>VLOOKUP(E44,VIP!$A$2:$O13701,2,0)</f>
        <v>DRBR388</v>
      </c>
      <c r="G44" s="117" t="str">
        <f>VLOOKUP(E44,'LISTADO ATM'!$A$2:$B$897,2,0)</f>
        <v xml:space="preserve">ATM Multicentro La Sirena Puerto Plata </v>
      </c>
      <c r="H44" s="117" t="str">
        <f>VLOOKUP(E44,VIP!$A$2:$O18835,7,FALSE)</f>
        <v>Si</v>
      </c>
      <c r="I44" s="117" t="str">
        <f>VLOOKUP(E44,VIP!$A$2:$O10800,8,FALSE)</f>
        <v>Si</v>
      </c>
      <c r="J44" s="117" t="str">
        <f>VLOOKUP(E44,VIP!$A$2:$O10750,8,FALSE)</f>
        <v>Si</v>
      </c>
      <c r="K44" s="117" t="str">
        <f>VLOOKUP(E44,VIP!$A$2:$O14324,6,0)</f>
        <v>NO</v>
      </c>
      <c r="L44" s="110" t="s">
        <v>2566</v>
      </c>
      <c r="M44" s="150" t="s">
        <v>2550</v>
      </c>
      <c r="N44" s="109" t="s">
        <v>2453</v>
      </c>
      <c r="O44" s="117" t="s">
        <v>2594</v>
      </c>
      <c r="P44" s="109"/>
      <c r="Q44" s="151">
        <v>44368.605543981481</v>
      </c>
    </row>
    <row r="45" spans="1:17" s="118" customFormat="1" ht="18" x14ac:dyDescent="0.25">
      <c r="A45" s="117" t="str">
        <f>VLOOKUP(E45,'LISTADO ATM'!$A$2:$C$898,3,0)</f>
        <v>NORTE</v>
      </c>
      <c r="B45" s="140" t="s">
        <v>2665</v>
      </c>
      <c r="C45" s="110">
        <v>44368.361076388886</v>
      </c>
      <c r="D45" s="110" t="s">
        <v>2569</v>
      </c>
      <c r="E45" s="136">
        <v>88</v>
      </c>
      <c r="F45" s="117" t="str">
        <f>VLOOKUP(E45,VIP!$A$2:$O13846,2,0)</f>
        <v>DRBR088</v>
      </c>
      <c r="G45" s="117" t="str">
        <f>VLOOKUP(E45,'LISTADO ATM'!$A$2:$B$897,2,0)</f>
        <v xml:space="preserve">ATM S/M La Fuente (Santiago) </v>
      </c>
      <c r="H45" s="117" t="str">
        <f>VLOOKUP(E45,VIP!$A$2:$O18807,7,FALSE)</f>
        <v>Si</v>
      </c>
      <c r="I45" s="117" t="str">
        <f>VLOOKUP(E45,VIP!$A$2:$O10772,8,FALSE)</f>
        <v>Si</v>
      </c>
      <c r="J45" s="117" t="str">
        <f>VLOOKUP(E45,VIP!$A$2:$O10722,8,FALSE)</f>
        <v>Si</v>
      </c>
      <c r="K45" s="117" t="str">
        <f>VLOOKUP(E45,VIP!$A$2:$O14296,6,0)</f>
        <v>NO</v>
      </c>
      <c r="L45" s="148" t="s">
        <v>2566</v>
      </c>
      <c r="M45" s="150" t="s">
        <v>2550</v>
      </c>
      <c r="N45" s="109" t="s">
        <v>2453</v>
      </c>
      <c r="O45" s="117" t="s">
        <v>2594</v>
      </c>
      <c r="P45" s="117"/>
      <c r="Q45" s="151">
        <v>44368.605543981481</v>
      </c>
    </row>
    <row r="46" spans="1:17" s="118" customFormat="1" ht="18" x14ac:dyDescent="0.25">
      <c r="A46" s="117" t="str">
        <f>VLOOKUP(E46,'LISTADO ATM'!$A$2:$C$898,3,0)</f>
        <v>DISTRITO NACIONAL</v>
      </c>
      <c r="B46" s="140">
        <v>3335925368</v>
      </c>
      <c r="C46" s="110">
        <v>44365.681527777779</v>
      </c>
      <c r="D46" s="110" t="s">
        <v>2470</v>
      </c>
      <c r="E46" s="136">
        <v>745</v>
      </c>
      <c r="F46" s="117" t="str">
        <f>VLOOKUP(E46,VIP!$A$2:$O13902,2,0)</f>
        <v>DRBR027</v>
      </c>
      <c r="G46" s="117" t="str">
        <f>VLOOKUP(E46,'LISTADO ATM'!$A$2:$B$897,2,0)</f>
        <v xml:space="preserve">ATM Oficina Ave. Duarte </v>
      </c>
      <c r="H46" s="117" t="str">
        <f>VLOOKUP(E46,VIP!$A$2:$O18829,7,FALSE)</f>
        <v>No</v>
      </c>
      <c r="I46" s="117" t="str">
        <f>VLOOKUP(E46,VIP!$A$2:$O10794,8,FALSE)</f>
        <v>No</v>
      </c>
      <c r="J46" s="117" t="str">
        <f>VLOOKUP(E46,VIP!$A$2:$O10744,8,FALSE)</f>
        <v>No</v>
      </c>
      <c r="K46" s="117" t="str">
        <f>VLOOKUP(E46,VIP!$A$2:$O14318,6,0)</f>
        <v>NO</v>
      </c>
      <c r="L46" s="148" t="s">
        <v>2442</v>
      </c>
      <c r="M46" s="150" t="s">
        <v>2550</v>
      </c>
      <c r="N46" s="109" t="s">
        <v>2453</v>
      </c>
      <c r="O46" s="117" t="s">
        <v>2471</v>
      </c>
      <c r="P46" s="117"/>
      <c r="Q46" s="151">
        <v>44368.435231481482</v>
      </c>
    </row>
    <row r="47" spans="1:17" s="118" customFormat="1" ht="18" x14ac:dyDescent="0.25">
      <c r="A47" s="117" t="str">
        <f>VLOOKUP(E47,'LISTADO ATM'!$A$2:$C$898,3,0)</f>
        <v>SUR</v>
      </c>
      <c r="B47" s="140">
        <v>3335925762</v>
      </c>
      <c r="C47" s="110">
        <v>44366.500138888892</v>
      </c>
      <c r="D47" s="110" t="s">
        <v>2470</v>
      </c>
      <c r="E47" s="136">
        <v>767</v>
      </c>
      <c r="F47" s="117" t="str">
        <f>VLOOKUP(E47,VIP!$A$2:$O13899,2,0)</f>
        <v>DRBR059</v>
      </c>
      <c r="G47" s="117" t="str">
        <f>VLOOKUP(E47,'LISTADO ATM'!$A$2:$B$897,2,0)</f>
        <v xml:space="preserve">ATM S/M Diverso (Azua) </v>
      </c>
      <c r="H47" s="117" t="str">
        <f>VLOOKUP(E47,VIP!$A$2:$O18834,7,FALSE)</f>
        <v>Si</v>
      </c>
      <c r="I47" s="117" t="str">
        <f>VLOOKUP(E47,VIP!$A$2:$O10799,8,FALSE)</f>
        <v>No</v>
      </c>
      <c r="J47" s="117" t="str">
        <f>VLOOKUP(E47,VIP!$A$2:$O10749,8,FALSE)</f>
        <v>No</v>
      </c>
      <c r="K47" s="117" t="str">
        <f>VLOOKUP(E47,VIP!$A$2:$O14323,6,0)</f>
        <v>NO</v>
      </c>
      <c r="L47" s="148" t="s">
        <v>2442</v>
      </c>
      <c r="M47" s="150" t="s">
        <v>2550</v>
      </c>
      <c r="N47" s="109" t="s">
        <v>2453</v>
      </c>
      <c r="O47" s="117" t="s">
        <v>2471</v>
      </c>
      <c r="P47" s="117"/>
      <c r="Q47" s="151">
        <v>44368.605543981481</v>
      </c>
    </row>
    <row r="48" spans="1:17" s="118" customFormat="1" ht="18" x14ac:dyDescent="0.25">
      <c r="A48" s="117" t="str">
        <f>VLOOKUP(E48,'LISTADO ATM'!$A$2:$C$898,3,0)</f>
        <v>SUR</v>
      </c>
      <c r="B48" s="140">
        <v>3335925865</v>
      </c>
      <c r="C48" s="110">
        <v>44366.694675925923</v>
      </c>
      <c r="D48" s="110" t="s">
        <v>2470</v>
      </c>
      <c r="E48" s="136">
        <v>962</v>
      </c>
      <c r="F48" s="117" t="str">
        <f>VLOOKUP(E48,VIP!$A$2:$O13724,2,0)</f>
        <v>DRBR962</v>
      </c>
      <c r="G48" s="117" t="str">
        <f>VLOOKUP(E48,'LISTADO ATM'!$A$2:$B$897,2,0)</f>
        <v xml:space="preserve">ATM Oficina Villa Ofelia II (San Juan) </v>
      </c>
      <c r="H48" s="117" t="str">
        <f>VLOOKUP(E48,VIP!$A$2:$O18858,7,FALSE)</f>
        <v>Si</v>
      </c>
      <c r="I48" s="117" t="str">
        <f>VLOOKUP(E48,VIP!$A$2:$O10823,8,FALSE)</f>
        <v>Si</v>
      </c>
      <c r="J48" s="117" t="str">
        <f>VLOOKUP(E48,VIP!$A$2:$O10773,8,FALSE)</f>
        <v>Si</v>
      </c>
      <c r="K48" s="117" t="str">
        <f>VLOOKUP(E48,VIP!$A$2:$O14347,6,0)</f>
        <v>NO</v>
      </c>
      <c r="L48" s="110" t="s">
        <v>2442</v>
      </c>
      <c r="M48" s="150" t="s">
        <v>2550</v>
      </c>
      <c r="N48" s="109" t="s">
        <v>2453</v>
      </c>
      <c r="O48" s="117" t="s">
        <v>2577</v>
      </c>
      <c r="P48" s="109"/>
      <c r="Q48" s="151">
        <v>44368.435231481482</v>
      </c>
    </row>
    <row r="49" spans="1:17" s="118" customFormat="1" ht="18" x14ac:dyDescent="0.25">
      <c r="A49" s="117" t="str">
        <f>VLOOKUP(E49,'LISTADO ATM'!$A$2:$C$898,3,0)</f>
        <v>DISTRITO NACIONAL</v>
      </c>
      <c r="B49" s="140">
        <v>3335925868</v>
      </c>
      <c r="C49" s="110">
        <v>44366.731145833335</v>
      </c>
      <c r="D49" s="110" t="s">
        <v>2470</v>
      </c>
      <c r="E49" s="136">
        <v>409</v>
      </c>
      <c r="F49" s="117" t="str">
        <f>VLOOKUP(E49,VIP!$A$2:$O13697,2,0)</f>
        <v>DRBR409</v>
      </c>
      <c r="G49" s="117" t="str">
        <f>VLOOKUP(E49,'LISTADO ATM'!$A$2:$B$897,2,0)</f>
        <v xml:space="preserve">ATM Oficina Las Palmas de Herrera I </v>
      </c>
      <c r="H49" s="117" t="str">
        <f>VLOOKUP(E49,VIP!$A$2:$O18831,7,FALSE)</f>
        <v>Si</v>
      </c>
      <c r="I49" s="117" t="str">
        <f>VLOOKUP(E49,VIP!$A$2:$O10796,8,FALSE)</f>
        <v>Si</v>
      </c>
      <c r="J49" s="117" t="str">
        <f>VLOOKUP(E49,VIP!$A$2:$O10746,8,FALSE)</f>
        <v>Si</v>
      </c>
      <c r="K49" s="117" t="str">
        <f>VLOOKUP(E49,VIP!$A$2:$O14320,6,0)</f>
        <v>NO</v>
      </c>
      <c r="L49" s="110" t="s">
        <v>2442</v>
      </c>
      <c r="M49" s="150" t="s">
        <v>2550</v>
      </c>
      <c r="N49" s="109" t="s">
        <v>2453</v>
      </c>
      <c r="O49" s="117" t="s">
        <v>2577</v>
      </c>
      <c r="P49" s="109"/>
      <c r="Q49" s="151">
        <v>44368.435231481482</v>
      </c>
    </row>
    <row r="50" spans="1:17" s="118" customFormat="1" ht="18" x14ac:dyDescent="0.25">
      <c r="A50" s="117" t="str">
        <f>VLOOKUP(E50,'LISTADO ATM'!$A$2:$C$898,3,0)</f>
        <v>ESTE</v>
      </c>
      <c r="B50" s="140">
        <v>3335925891</v>
      </c>
      <c r="C50" s="110">
        <v>44367.050219907411</v>
      </c>
      <c r="D50" s="110" t="s">
        <v>2470</v>
      </c>
      <c r="E50" s="136">
        <v>386</v>
      </c>
      <c r="F50" s="117" t="str">
        <f>VLOOKUP(E50,VIP!$A$2:$O13699,2,0)</f>
        <v>DRBR386</v>
      </c>
      <c r="G50" s="117" t="str">
        <f>VLOOKUP(E50,'LISTADO ATM'!$A$2:$B$897,2,0)</f>
        <v xml:space="preserve">ATM Plaza Verón II </v>
      </c>
      <c r="H50" s="117" t="str">
        <f>VLOOKUP(E50,VIP!$A$2:$O18833,7,FALSE)</f>
        <v>Si</v>
      </c>
      <c r="I50" s="117" t="str">
        <f>VLOOKUP(E50,VIP!$A$2:$O10798,8,FALSE)</f>
        <v>Si</v>
      </c>
      <c r="J50" s="117" t="str">
        <f>VLOOKUP(E50,VIP!$A$2:$O10748,8,FALSE)</f>
        <v>Si</v>
      </c>
      <c r="K50" s="117" t="str">
        <f>VLOOKUP(E50,VIP!$A$2:$O14322,6,0)</f>
        <v>NO</v>
      </c>
      <c r="L50" s="148" t="s">
        <v>2442</v>
      </c>
      <c r="M50" s="150" t="s">
        <v>2550</v>
      </c>
      <c r="N50" s="109" t="s">
        <v>2453</v>
      </c>
      <c r="O50" s="117" t="s">
        <v>2471</v>
      </c>
      <c r="P50" s="109"/>
      <c r="Q50" s="151">
        <v>44368.435231481482</v>
      </c>
    </row>
    <row r="51" spans="1:17" s="118" customFormat="1" ht="18" x14ac:dyDescent="0.25">
      <c r="A51" s="117" t="str">
        <f>VLOOKUP(E51,'LISTADO ATM'!$A$2:$C$898,3,0)</f>
        <v>DISTRITO NACIONAL</v>
      </c>
      <c r="B51" s="140">
        <v>3335925894</v>
      </c>
      <c r="C51" s="110">
        <v>44367.060972222222</v>
      </c>
      <c r="D51" s="110" t="s">
        <v>2470</v>
      </c>
      <c r="E51" s="136">
        <v>911</v>
      </c>
      <c r="F51" s="117" t="str">
        <f>VLOOKUP(E51,VIP!$A$2:$O13719,2,0)</f>
        <v>DRBR911</v>
      </c>
      <c r="G51" s="117" t="str">
        <f>VLOOKUP(E51,'LISTADO ATM'!$A$2:$B$897,2,0)</f>
        <v xml:space="preserve">ATM Oficina Venezuela II </v>
      </c>
      <c r="H51" s="117" t="str">
        <f>VLOOKUP(E51,VIP!$A$2:$O18853,7,FALSE)</f>
        <v>Si</v>
      </c>
      <c r="I51" s="117" t="str">
        <f>VLOOKUP(E51,VIP!$A$2:$O10818,8,FALSE)</f>
        <v>Si</v>
      </c>
      <c r="J51" s="117" t="str">
        <f>VLOOKUP(E51,VIP!$A$2:$O10768,8,FALSE)</f>
        <v>Si</v>
      </c>
      <c r="K51" s="117" t="str">
        <f>VLOOKUP(E51,VIP!$A$2:$O14342,6,0)</f>
        <v>SI</v>
      </c>
      <c r="L51" s="148" t="s">
        <v>2442</v>
      </c>
      <c r="M51" s="150" t="s">
        <v>2550</v>
      </c>
      <c r="N51" s="109" t="s">
        <v>2453</v>
      </c>
      <c r="O51" s="117" t="s">
        <v>2471</v>
      </c>
      <c r="P51" s="109"/>
      <c r="Q51" s="151">
        <v>44368.435231481482</v>
      </c>
    </row>
    <row r="52" spans="1:17" s="118" customFormat="1" ht="18" x14ac:dyDescent="0.25">
      <c r="A52" s="117" t="str">
        <f>VLOOKUP(E52,'LISTADO ATM'!$A$2:$C$898,3,0)</f>
        <v>NORTE</v>
      </c>
      <c r="B52" s="140" t="s">
        <v>2609</v>
      </c>
      <c r="C52" s="110">
        <v>44367.674699074072</v>
      </c>
      <c r="D52" s="110" t="s">
        <v>2181</v>
      </c>
      <c r="E52" s="136">
        <v>987</v>
      </c>
      <c r="F52" s="117" t="str">
        <f>VLOOKUP(E52,VIP!$A$2:$O13728,2,0)</f>
        <v>DRBR987</v>
      </c>
      <c r="G52" s="117" t="str">
        <f>VLOOKUP(E52,'LISTADO ATM'!$A$2:$B$897,2,0)</f>
        <v xml:space="preserve">ATM S/M Jumbo (Moca) </v>
      </c>
      <c r="H52" s="117" t="str">
        <f>VLOOKUP(E52,VIP!$A$2:$O18862,7,FALSE)</f>
        <v>Si</v>
      </c>
      <c r="I52" s="117" t="str">
        <f>VLOOKUP(E52,VIP!$A$2:$O10827,8,FALSE)</f>
        <v>Si</v>
      </c>
      <c r="J52" s="117" t="str">
        <f>VLOOKUP(E52,VIP!$A$2:$O10777,8,FALSE)</f>
        <v>Si</v>
      </c>
      <c r="K52" s="117" t="str">
        <f>VLOOKUP(E52,VIP!$A$2:$O14351,6,0)</f>
        <v>NO</v>
      </c>
      <c r="L52" s="110" t="s">
        <v>2442</v>
      </c>
      <c r="M52" s="150" t="s">
        <v>2550</v>
      </c>
      <c r="N52" s="109" t="s">
        <v>2453</v>
      </c>
      <c r="O52" s="117" t="s">
        <v>2612</v>
      </c>
      <c r="P52" s="109"/>
      <c r="Q52" s="151">
        <v>44368.605543981481</v>
      </c>
    </row>
    <row r="53" spans="1:17" s="118" customFormat="1" ht="18" x14ac:dyDescent="0.25">
      <c r="A53" s="117" t="str">
        <f>VLOOKUP(E53,'LISTADO ATM'!$A$2:$C$898,3,0)</f>
        <v>DISTRITO NACIONAL</v>
      </c>
      <c r="B53" s="140" t="s">
        <v>2607</v>
      </c>
      <c r="C53" s="110">
        <v>44367.681064814817</v>
      </c>
      <c r="D53" s="110" t="s">
        <v>2449</v>
      </c>
      <c r="E53" s="136">
        <v>232</v>
      </c>
      <c r="F53" s="117" t="str">
        <f>VLOOKUP(E53,VIP!$A$2:$O13723,2,0)</f>
        <v>DRBR232</v>
      </c>
      <c r="G53" s="117" t="str">
        <f>VLOOKUP(E53,'LISTADO ATM'!$A$2:$B$897,2,0)</f>
        <v xml:space="preserve">ATM S/M Nacional Charles de Gaulle </v>
      </c>
      <c r="H53" s="117" t="str">
        <f>VLOOKUP(E53,VIP!$A$2:$O18857,7,FALSE)</f>
        <v>Si</v>
      </c>
      <c r="I53" s="117" t="str">
        <f>VLOOKUP(E53,VIP!$A$2:$O10822,8,FALSE)</f>
        <v>Si</v>
      </c>
      <c r="J53" s="117" t="str">
        <f>VLOOKUP(E53,VIP!$A$2:$O10772,8,FALSE)</f>
        <v>Si</v>
      </c>
      <c r="K53" s="117" t="str">
        <f>VLOOKUP(E53,VIP!$A$2:$O14346,6,0)</f>
        <v>SI</v>
      </c>
      <c r="L53" s="110" t="s">
        <v>2442</v>
      </c>
      <c r="M53" s="150" t="s">
        <v>2550</v>
      </c>
      <c r="N53" s="109" t="s">
        <v>2453</v>
      </c>
      <c r="O53" s="117" t="s">
        <v>2454</v>
      </c>
      <c r="P53" s="109"/>
      <c r="Q53" s="151">
        <v>44368.605543981481</v>
      </c>
    </row>
    <row r="54" spans="1:17" s="118" customFormat="1" ht="18" x14ac:dyDescent="0.25">
      <c r="A54" s="117" t="str">
        <f>VLOOKUP(E54,'LISTADO ATM'!$A$2:$C$898,3,0)</f>
        <v>SUR</v>
      </c>
      <c r="B54" s="140" t="s">
        <v>2630</v>
      </c>
      <c r="C54" s="110">
        <v>44368.11451388889</v>
      </c>
      <c r="D54" s="110" t="s">
        <v>2470</v>
      </c>
      <c r="E54" s="136">
        <v>765</v>
      </c>
      <c r="F54" s="117" t="str">
        <f>VLOOKUP(E54,VIP!$A$2:$O13702,2,0)</f>
        <v>DRBR191</v>
      </c>
      <c r="G54" s="117" t="str">
        <f>VLOOKUP(E54,'LISTADO ATM'!$A$2:$B$897,2,0)</f>
        <v xml:space="preserve">ATM Oficina Azua I </v>
      </c>
      <c r="H54" s="117" t="str">
        <f>VLOOKUP(E54,VIP!$A$2:$O18836,7,FALSE)</f>
        <v>Si</v>
      </c>
      <c r="I54" s="117" t="str">
        <f>VLOOKUP(E54,VIP!$A$2:$O10801,8,FALSE)</f>
        <v>Si</v>
      </c>
      <c r="J54" s="117" t="str">
        <f>VLOOKUP(E54,VIP!$A$2:$O10751,8,FALSE)</f>
        <v>Si</v>
      </c>
      <c r="K54" s="117" t="str">
        <f>VLOOKUP(E54,VIP!$A$2:$O14325,6,0)</f>
        <v>NO</v>
      </c>
      <c r="L54" s="110" t="s">
        <v>2442</v>
      </c>
      <c r="M54" s="150" t="s">
        <v>2550</v>
      </c>
      <c r="N54" s="109" t="s">
        <v>2453</v>
      </c>
      <c r="O54" s="117" t="s">
        <v>2471</v>
      </c>
      <c r="P54" s="109"/>
      <c r="Q54" s="151">
        <v>44368.605543981481</v>
      </c>
    </row>
    <row r="55" spans="1:17" s="118" customFormat="1" ht="18" x14ac:dyDescent="0.25">
      <c r="A55" s="117" t="str">
        <f>VLOOKUP(E55,'LISTADO ATM'!$A$2:$C$898,3,0)</f>
        <v>NORTE</v>
      </c>
      <c r="B55" s="140" t="s">
        <v>2651</v>
      </c>
      <c r="C55" s="110">
        <v>44368.333055555559</v>
      </c>
      <c r="D55" s="110" t="s">
        <v>2569</v>
      </c>
      <c r="E55" s="136">
        <v>136</v>
      </c>
      <c r="F55" s="117" t="str">
        <f>VLOOKUP(E55,VIP!$A$2:$O13841,2,0)</f>
        <v>DRBR136</v>
      </c>
      <c r="G55" s="117" t="str">
        <f>VLOOKUP(E55,'LISTADO ATM'!$A$2:$B$897,2,0)</f>
        <v>ATM S/M Xtra (Santiago)</v>
      </c>
      <c r="H55" s="117" t="str">
        <f>VLOOKUP(E55,VIP!$A$2:$O18802,7,FALSE)</f>
        <v>Si</v>
      </c>
      <c r="I55" s="117" t="str">
        <f>VLOOKUP(E55,VIP!$A$2:$O10767,8,FALSE)</f>
        <v>Si</v>
      </c>
      <c r="J55" s="117" t="str">
        <f>VLOOKUP(E55,VIP!$A$2:$O10717,8,FALSE)</f>
        <v>Si</v>
      </c>
      <c r="K55" s="117" t="str">
        <f>VLOOKUP(E55,VIP!$A$2:$O14291,6,0)</f>
        <v>NO</v>
      </c>
      <c r="L55" s="148" t="s">
        <v>2442</v>
      </c>
      <c r="M55" s="150" t="s">
        <v>2550</v>
      </c>
      <c r="N55" s="109" t="s">
        <v>2453</v>
      </c>
      <c r="O55" s="117" t="s">
        <v>2594</v>
      </c>
      <c r="P55" s="117"/>
      <c r="Q55" s="151">
        <v>44368.605543981481</v>
      </c>
    </row>
    <row r="56" spans="1:17" s="118" customFormat="1" ht="18" x14ac:dyDescent="0.25">
      <c r="A56" s="117" t="str">
        <f>VLOOKUP(E56,'LISTADO ATM'!$A$2:$C$898,3,0)</f>
        <v>DISTRITO NACIONAL</v>
      </c>
      <c r="B56" s="140" t="s">
        <v>2666</v>
      </c>
      <c r="C56" s="110">
        <v>44368.358113425929</v>
      </c>
      <c r="D56" s="110" t="s">
        <v>2449</v>
      </c>
      <c r="E56" s="136">
        <v>244</v>
      </c>
      <c r="F56" s="117" t="str">
        <f>VLOOKUP(E56,VIP!$A$2:$O13847,2,0)</f>
        <v>DRBR244</v>
      </c>
      <c r="G56" s="117" t="str">
        <f>VLOOKUP(E56,'LISTADO ATM'!$A$2:$B$897,2,0)</f>
        <v xml:space="preserve">ATM Ministerio de Hacienda (antiguo Finanzas) </v>
      </c>
      <c r="H56" s="117" t="str">
        <f>VLOOKUP(E56,VIP!$A$2:$O18808,7,FALSE)</f>
        <v>Si</v>
      </c>
      <c r="I56" s="117" t="str">
        <f>VLOOKUP(E56,VIP!$A$2:$O10773,8,FALSE)</f>
        <v>Si</v>
      </c>
      <c r="J56" s="117" t="str">
        <f>VLOOKUP(E56,VIP!$A$2:$O10723,8,FALSE)</f>
        <v>Si</v>
      </c>
      <c r="K56" s="117" t="str">
        <f>VLOOKUP(E56,VIP!$A$2:$O14297,6,0)</f>
        <v>NO</v>
      </c>
      <c r="L56" s="148" t="s">
        <v>2442</v>
      </c>
      <c r="M56" s="150" t="s">
        <v>2550</v>
      </c>
      <c r="N56" s="109" t="s">
        <v>2453</v>
      </c>
      <c r="O56" s="117" t="s">
        <v>2454</v>
      </c>
      <c r="P56" s="117"/>
      <c r="Q56" s="151">
        <v>44368.605543981481</v>
      </c>
    </row>
    <row r="57" spans="1:17" ht="18" x14ac:dyDescent="0.25">
      <c r="A57" s="117" t="str">
        <f>VLOOKUP(E57,'LISTADO ATM'!$A$2:$C$898,3,0)</f>
        <v>DISTRITO NACIONAL</v>
      </c>
      <c r="B57" s="140" t="s">
        <v>2647</v>
      </c>
      <c r="C57" s="110">
        <v>44368.350925925923</v>
      </c>
      <c r="D57" s="110" t="s">
        <v>2180</v>
      </c>
      <c r="E57" s="136">
        <v>10</v>
      </c>
      <c r="F57" s="117" t="str">
        <f>VLOOKUP(E57,VIP!$A$2:$O13836,2,0)</f>
        <v>DRBR010</v>
      </c>
      <c r="G57" s="117" t="str">
        <f>VLOOKUP(E57,'LISTADO ATM'!$A$2:$B$897,2,0)</f>
        <v xml:space="preserve">ATM Ministerio Salud Pública </v>
      </c>
      <c r="H57" s="117" t="str">
        <f>VLOOKUP(E57,VIP!$A$2:$O18797,7,FALSE)</f>
        <v>Si</v>
      </c>
      <c r="I57" s="117" t="str">
        <f>VLOOKUP(E57,VIP!$A$2:$O10762,8,FALSE)</f>
        <v>Si</v>
      </c>
      <c r="J57" s="117" t="str">
        <f>VLOOKUP(E57,VIP!$A$2:$O10712,8,FALSE)</f>
        <v>Si</v>
      </c>
      <c r="K57" s="117" t="str">
        <f>VLOOKUP(E57,VIP!$A$2:$O14286,6,0)</f>
        <v>NO</v>
      </c>
      <c r="L57" s="148" t="s">
        <v>2645</v>
      </c>
      <c r="M57" s="150" t="s">
        <v>2550</v>
      </c>
      <c r="N57" s="109" t="s">
        <v>2453</v>
      </c>
      <c r="O57" s="117" t="s">
        <v>2455</v>
      </c>
      <c r="P57" s="117"/>
      <c r="Q57" s="151">
        <v>44368.435231481482</v>
      </c>
    </row>
    <row r="58" spans="1:17" ht="18" x14ac:dyDescent="0.25">
      <c r="A58" s="117" t="str">
        <f>VLOOKUP(E58,'LISTADO ATM'!$A$2:$C$898,3,0)</f>
        <v>ESTE</v>
      </c>
      <c r="B58" s="140">
        <v>3335925884</v>
      </c>
      <c r="C58" s="110">
        <v>44366.900810185187</v>
      </c>
      <c r="D58" s="110" t="s">
        <v>2180</v>
      </c>
      <c r="E58" s="136">
        <v>385</v>
      </c>
      <c r="F58" s="117" t="str">
        <f>VLOOKUP(E58,VIP!$A$2:$O13695,2,0)</f>
        <v>DRBR385</v>
      </c>
      <c r="G58" s="117" t="str">
        <f>VLOOKUP(E58,'LISTADO ATM'!$A$2:$B$897,2,0)</f>
        <v xml:space="preserve">ATM Plaza Verón I </v>
      </c>
      <c r="H58" s="117" t="str">
        <f>VLOOKUP(E58,VIP!$A$2:$O18829,7,FALSE)</f>
        <v>Si</v>
      </c>
      <c r="I58" s="117" t="str">
        <f>VLOOKUP(E58,VIP!$A$2:$O10794,8,FALSE)</f>
        <v>Si</v>
      </c>
      <c r="J58" s="117" t="str">
        <f>VLOOKUP(E58,VIP!$A$2:$O10744,8,FALSE)</f>
        <v>Si</v>
      </c>
      <c r="K58" s="117" t="str">
        <f>VLOOKUP(E58,VIP!$A$2:$O14318,6,0)</f>
        <v>NO</v>
      </c>
      <c r="L58" s="148" t="s">
        <v>2572</v>
      </c>
      <c r="M58" s="150" t="s">
        <v>2550</v>
      </c>
      <c r="N58" s="109" t="s">
        <v>2453</v>
      </c>
      <c r="O58" s="117" t="s">
        <v>2455</v>
      </c>
      <c r="P58" s="109"/>
      <c r="Q58" s="151">
        <v>44368.605543981481</v>
      </c>
    </row>
    <row r="59" spans="1:17" ht="18" x14ac:dyDescent="0.25">
      <c r="A59" s="117" t="str">
        <f>VLOOKUP(E59,'LISTADO ATM'!$A$2:$C$898,3,0)</f>
        <v>NORTE</v>
      </c>
      <c r="B59" s="140" t="s">
        <v>2581</v>
      </c>
      <c r="C59" s="110">
        <v>44367.426388888889</v>
      </c>
      <c r="D59" s="110" t="s">
        <v>2181</v>
      </c>
      <c r="E59" s="136">
        <v>304</v>
      </c>
      <c r="F59" s="117" t="str">
        <f>VLOOKUP(E59,VIP!$A$2:$O13695,2,0)</f>
        <v>DRBR304</v>
      </c>
      <c r="G59" s="117" t="str">
        <f>VLOOKUP(E59,'LISTADO ATM'!$A$2:$B$897,2,0)</f>
        <v xml:space="preserve">ATM Multicentro La Sirena Estrella Sadhala </v>
      </c>
      <c r="H59" s="117" t="str">
        <f>VLOOKUP(E59,VIP!$A$2:$O18829,7,FALSE)</f>
        <v>Si</v>
      </c>
      <c r="I59" s="117" t="str">
        <f>VLOOKUP(E59,VIP!$A$2:$O10794,8,FALSE)</f>
        <v>Si</v>
      </c>
      <c r="J59" s="117" t="str">
        <f>VLOOKUP(E59,VIP!$A$2:$O10744,8,FALSE)</f>
        <v>Si</v>
      </c>
      <c r="K59" s="117" t="str">
        <f>VLOOKUP(E59,VIP!$A$2:$O14318,6,0)</f>
        <v>NO</v>
      </c>
      <c r="L59" s="110" t="s">
        <v>2572</v>
      </c>
      <c r="M59" s="150" t="s">
        <v>2550</v>
      </c>
      <c r="N59" s="109" t="s">
        <v>2453</v>
      </c>
      <c r="O59" s="117" t="s">
        <v>2567</v>
      </c>
      <c r="P59" s="109"/>
      <c r="Q59" s="151">
        <v>44368.605543981481</v>
      </c>
    </row>
    <row r="60" spans="1:17" ht="18" x14ac:dyDescent="0.25">
      <c r="A60" s="117" t="str">
        <f>VLOOKUP(E60,'LISTADO ATM'!$A$2:$C$898,3,0)</f>
        <v>SUR</v>
      </c>
      <c r="B60" s="140" t="s">
        <v>2678</v>
      </c>
      <c r="C60" s="110">
        <v>44368.376574074071</v>
      </c>
      <c r="D60" s="110" t="s">
        <v>2180</v>
      </c>
      <c r="E60" s="136">
        <v>764</v>
      </c>
      <c r="F60" s="117" t="str">
        <f>VLOOKUP(E60,VIP!$A$2:$O13848,2,0)</f>
        <v>DRBR451</v>
      </c>
      <c r="G60" s="117" t="str">
        <f>VLOOKUP(E60,'LISTADO ATM'!$A$2:$B$897,2,0)</f>
        <v xml:space="preserve">ATM Oficina Elías Piña </v>
      </c>
      <c r="H60" s="117" t="str">
        <f>VLOOKUP(E60,VIP!$A$2:$O18809,7,FALSE)</f>
        <v>Si</v>
      </c>
      <c r="I60" s="117" t="str">
        <f>VLOOKUP(E60,VIP!$A$2:$O10774,8,FALSE)</f>
        <v>Si</v>
      </c>
      <c r="J60" s="117" t="str">
        <f>VLOOKUP(E60,VIP!$A$2:$O10724,8,FALSE)</f>
        <v>Si</v>
      </c>
      <c r="K60" s="117" t="str">
        <f>VLOOKUP(E60,VIP!$A$2:$O14298,6,0)</f>
        <v>NO</v>
      </c>
      <c r="L60" s="110" t="s">
        <v>2572</v>
      </c>
      <c r="M60" s="150" t="s">
        <v>2550</v>
      </c>
      <c r="N60" s="109" t="s">
        <v>2680</v>
      </c>
      <c r="O60" s="117" t="s">
        <v>2455</v>
      </c>
      <c r="P60" s="109"/>
      <c r="Q60" s="151" t="s">
        <v>2572</v>
      </c>
    </row>
    <row r="61" spans="1:17" ht="18" x14ac:dyDescent="0.25">
      <c r="A61" s="117" t="str">
        <f>VLOOKUP(E61,'LISTADO ATM'!$A$2:$C$898,3,0)</f>
        <v>NORTE</v>
      </c>
      <c r="B61" s="140" t="s">
        <v>2721</v>
      </c>
      <c r="C61" s="110">
        <v>44368.605636574073</v>
      </c>
      <c r="D61" s="110" t="s">
        <v>2181</v>
      </c>
      <c r="E61" s="136">
        <v>299</v>
      </c>
      <c r="F61" s="117" t="str">
        <f>VLOOKUP(E61,VIP!$A$2:$O13859,2,0)</f>
        <v>DRBR299</v>
      </c>
      <c r="G61" s="117" t="str">
        <f>VLOOKUP(E61,'LISTADO ATM'!$A$2:$B$897,2,0)</f>
        <v xml:space="preserve">ATM S/M Aprezio Cotui </v>
      </c>
      <c r="H61" s="117" t="str">
        <f>VLOOKUP(E61,VIP!$A$2:$O18820,7,FALSE)</f>
        <v>Si</v>
      </c>
      <c r="I61" s="117" t="str">
        <f>VLOOKUP(E61,VIP!$A$2:$O10785,8,FALSE)</f>
        <v>Si</v>
      </c>
      <c r="J61" s="117" t="str">
        <f>VLOOKUP(E61,VIP!$A$2:$O10735,8,FALSE)</f>
        <v>Si</v>
      </c>
      <c r="K61" s="117" t="str">
        <f>VLOOKUP(E61,VIP!$A$2:$O14309,6,0)</f>
        <v>NO</v>
      </c>
      <c r="L61" s="110" t="s">
        <v>2572</v>
      </c>
      <c r="M61" s="150" t="s">
        <v>2550</v>
      </c>
      <c r="N61" s="109" t="s">
        <v>2680</v>
      </c>
      <c r="O61" s="117" t="s">
        <v>2724</v>
      </c>
      <c r="P61" s="109"/>
      <c r="Q61" s="151" t="s">
        <v>2572</v>
      </c>
    </row>
    <row r="62" spans="1:17" ht="18" x14ac:dyDescent="0.25">
      <c r="A62" s="117" t="str">
        <f>VLOOKUP(E62,'LISTADO ATM'!$A$2:$C$898,3,0)</f>
        <v>DISTRITO NACIONAL</v>
      </c>
      <c r="B62" s="140" t="s">
        <v>2597</v>
      </c>
      <c r="C62" s="110">
        <v>44367.645532407405</v>
      </c>
      <c r="D62" s="110" t="s">
        <v>2598</v>
      </c>
      <c r="E62" s="136">
        <v>970</v>
      </c>
      <c r="F62" s="117" t="str">
        <f>VLOOKUP(E62,VIP!$A$2:$O13726,2,0)</f>
        <v>DRBR970</v>
      </c>
      <c r="G62" s="117" t="str">
        <f>VLOOKUP(E62,'LISTADO ATM'!$A$2:$B$897,2,0)</f>
        <v xml:space="preserve">ATM S/M Olé Haina </v>
      </c>
      <c r="H62" s="117" t="str">
        <f>VLOOKUP(E62,VIP!$A$2:$O18860,7,FALSE)</f>
        <v>Si</v>
      </c>
      <c r="I62" s="117" t="str">
        <f>VLOOKUP(E62,VIP!$A$2:$O10825,8,FALSE)</f>
        <v>Si</v>
      </c>
      <c r="J62" s="117" t="str">
        <f>VLOOKUP(E62,VIP!$A$2:$O10775,8,FALSE)</f>
        <v>Si</v>
      </c>
      <c r="K62" s="117" t="str">
        <f>VLOOKUP(E62,VIP!$A$2:$O14349,6,0)</f>
        <v>NO</v>
      </c>
      <c r="L62" s="110" t="s">
        <v>2573</v>
      </c>
      <c r="M62" s="150" t="s">
        <v>2550</v>
      </c>
      <c r="N62" s="109" t="s">
        <v>2453</v>
      </c>
      <c r="O62" s="117" t="s">
        <v>2599</v>
      </c>
      <c r="P62" s="109"/>
      <c r="Q62" s="151">
        <v>44368.435231481482</v>
      </c>
    </row>
    <row r="63" spans="1:17" ht="18" x14ac:dyDescent="0.25">
      <c r="A63" s="117" t="str">
        <f>VLOOKUP(E63,'LISTADO ATM'!$A$2:$C$898,3,0)</f>
        <v>DISTRITO NACIONAL</v>
      </c>
      <c r="B63" s="140">
        <v>3335925383</v>
      </c>
      <c r="C63" s="110">
        <v>44365.689027777778</v>
      </c>
      <c r="D63" s="110" t="s">
        <v>2470</v>
      </c>
      <c r="E63" s="136">
        <v>946</v>
      </c>
      <c r="F63" s="117" t="str">
        <f>VLOOKUP(E63,VIP!$A$2:$O13721,2,0)</f>
        <v>DRBR24R</v>
      </c>
      <c r="G63" s="117" t="str">
        <f>VLOOKUP(E63,'LISTADO ATM'!$A$2:$B$897,2,0)</f>
        <v xml:space="preserve">ATM Oficina Núñez de Cáceres I </v>
      </c>
      <c r="H63" s="117" t="str">
        <f>VLOOKUP(E63,VIP!$A$2:$O18855,7,FALSE)</f>
        <v>Si</v>
      </c>
      <c r="I63" s="117" t="str">
        <f>VLOOKUP(E63,VIP!$A$2:$O10820,8,FALSE)</f>
        <v>Si</v>
      </c>
      <c r="J63" s="117" t="str">
        <f>VLOOKUP(E63,VIP!$A$2:$O10770,8,FALSE)</f>
        <v>Si</v>
      </c>
      <c r="K63" s="117" t="str">
        <f>VLOOKUP(E63,VIP!$A$2:$O14344,6,0)</f>
        <v>NO</v>
      </c>
      <c r="L63" s="148" t="s">
        <v>2418</v>
      </c>
      <c r="M63" s="150" t="s">
        <v>2550</v>
      </c>
      <c r="N63" s="109" t="s">
        <v>2453</v>
      </c>
      <c r="O63" s="117" t="s">
        <v>2471</v>
      </c>
      <c r="P63" s="117"/>
      <c r="Q63" s="151">
        <v>44368.605543981481</v>
      </c>
    </row>
    <row r="64" spans="1:17" ht="18" x14ac:dyDescent="0.25">
      <c r="A64" s="117" t="str">
        <f>VLOOKUP(E64,'LISTADO ATM'!$A$2:$C$898,3,0)</f>
        <v>DISTRITO NACIONAL</v>
      </c>
      <c r="B64" s="140">
        <v>3335925756</v>
      </c>
      <c r="C64" s="110">
        <v>44366.498495370368</v>
      </c>
      <c r="D64" s="110" t="s">
        <v>2470</v>
      </c>
      <c r="E64" s="136">
        <v>721</v>
      </c>
      <c r="F64" s="117" t="str">
        <f>VLOOKUP(E64,VIP!$A$2:$O13900,2,0)</f>
        <v>DRBR23A</v>
      </c>
      <c r="G64" s="117" t="str">
        <f>VLOOKUP(E64,'LISTADO ATM'!$A$2:$B$897,2,0)</f>
        <v xml:space="preserve">ATM Oficina Charles de Gaulle II </v>
      </c>
      <c r="H64" s="117" t="str">
        <f>VLOOKUP(E64,VIP!$A$2:$O18826,7,FALSE)</f>
        <v>Si</v>
      </c>
      <c r="I64" s="117" t="str">
        <f>VLOOKUP(E64,VIP!$A$2:$O10791,8,FALSE)</f>
        <v>Si</v>
      </c>
      <c r="J64" s="117" t="str">
        <f>VLOOKUP(E64,VIP!$A$2:$O10741,8,FALSE)</f>
        <v>Si</v>
      </c>
      <c r="K64" s="117" t="str">
        <f>VLOOKUP(E64,VIP!$A$2:$O14315,6,0)</f>
        <v>NO</v>
      </c>
      <c r="L64" s="148" t="s">
        <v>2418</v>
      </c>
      <c r="M64" s="150" t="s">
        <v>2550</v>
      </c>
      <c r="N64" s="109" t="s">
        <v>2453</v>
      </c>
      <c r="O64" s="117" t="s">
        <v>2471</v>
      </c>
      <c r="P64" s="117"/>
      <c r="Q64" s="151">
        <v>44368.605543981481</v>
      </c>
    </row>
    <row r="65" spans="1:17" ht="18" x14ac:dyDescent="0.25">
      <c r="A65" s="117" t="str">
        <f>VLOOKUP(E65,'LISTADO ATM'!$A$2:$C$898,3,0)</f>
        <v>NORTE</v>
      </c>
      <c r="B65" s="140">
        <v>3335925847</v>
      </c>
      <c r="C65" s="110">
        <v>44366.652581018519</v>
      </c>
      <c r="D65" s="110" t="s">
        <v>2470</v>
      </c>
      <c r="E65" s="136">
        <v>142</v>
      </c>
      <c r="F65" s="117" t="str">
        <f>VLOOKUP(E65,VIP!$A$2:$O13917,2,0)</f>
        <v>DRBR142</v>
      </c>
      <c r="G65" s="117" t="str">
        <f>VLOOKUP(E65,'LISTADO ATM'!$A$2:$B$897,2,0)</f>
        <v xml:space="preserve">ATM Centro de Caja Galerías Bonao </v>
      </c>
      <c r="H65" s="117" t="str">
        <f>VLOOKUP(E65,VIP!$A$2:$O18757,7,FALSE)</f>
        <v>Si</v>
      </c>
      <c r="I65" s="117" t="str">
        <f>VLOOKUP(E65,VIP!$A$2:$O10722,8,FALSE)</f>
        <v>Si</v>
      </c>
      <c r="J65" s="117" t="str">
        <f>VLOOKUP(E65,VIP!$A$2:$O10672,8,FALSE)</f>
        <v>Si</v>
      </c>
      <c r="K65" s="117" t="str">
        <f>VLOOKUP(E65,VIP!$A$2:$O14246,6,0)</f>
        <v>SI</v>
      </c>
      <c r="L65" s="148" t="s">
        <v>2418</v>
      </c>
      <c r="M65" s="150" t="s">
        <v>2550</v>
      </c>
      <c r="N65" s="109" t="s">
        <v>2453</v>
      </c>
      <c r="O65" s="117" t="s">
        <v>2471</v>
      </c>
      <c r="P65" s="117"/>
      <c r="Q65" s="151">
        <v>44368.605543981481</v>
      </c>
    </row>
    <row r="66" spans="1:17" ht="18" x14ac:dyDescent="0.25">
      <c r="A66" s="117" t="str">
        <f>VLOOKUP(E66,'LISTADO ATM'!$A$2:$C$898,3,0)</f>
        <v>ESTE</v>
      </c>
      <c r="B66" s="140">
        <v>3335925871</v>
      </c>
      <c r="C66" s="110">
        <v>44366.821828703702</v>
      </c>
      <c r="D66" s="110" t="s">
        <v>2449</v>
      </c>
      <c r="E66" s="136">
        <v>912</v>
      </c>
      <c r="F66" s="117" t="str">
        <f>VLOOKUP(E66,VIP!$A$2:$O13720,2,0)</f>
        <v>DRBR973</v>
      </c>
      <c r="G66" s="117" t="str">
        <f>VLOOKUP(E66,'LISTADO ATM'!$A$2:$B$897,2,0)</f>
        <v xml:space="preserve">ATM Oficina San Pedro II </v>
      </c>
      <c r="H66" s="117" t="str">
        <f>VLOOKUP(E66,VIP!$A$2:$O18854,7,FALSE)</f>
        <v>Si</v>
      </c>
      <c r="I66" s="117" t="str">
        <f>VLOOKUP(E66,VIP!$A$2:$O10819,8,FALSE)</f>
        <v>Si</v>
      </c>
      <c r="J66" s="117" t="str">
        <f>VLOOKUP(E66,VIP!$A$2:$O10769,8,FALSE)</f>
        <v>Si</v>
      </c>
      <c r="K66" s="117" t="str">
        <f>VLOOKUP(E66,VIP!$A$2:$O14343,6,0)</f>
        <v>SI</v>
      </c>
      <c r="L66" s="148" t="s">
        <v>2418</v>
      </c>
      <c r="M66" s="150" t="s">
        <v>2550</v>
      </c>
      <c r="N66" s="109" t="s">
        <v>2453</v>
      </c>
      <c r="O66" s="117" t="s">
        <v>2454</v>
      </c>
      <c r="P66" s="109"/>
      <c r="Q66" s="151">
        <v>44368.435231481482</v>
      </c>
    </row>
    <row r="67" spans="1:17" ht="18" x14ac:dyDescent="0.25">
      <c r="A67" s="117" t="str">
        <f>VLOOKUP(E67,'LISTADO ATM'!$A$2:$C$898,3,0)</f>
        <v>ESTE</v>
      </c>
      <c r="B67" s="140">
        <v>3335925892</v>
      </c>
      <c r="C67" s="110">
        <v>44367.052511574075</v>
      </c>
      <c r="D67" s="110" t="s">
        <v>2470</v>
      </c>
      <c r="E67" s="136">
        <v>480</v>
      </c>
      <c r="F67" s="117" t="str">
        <f>VLOOKUP(E67,VIP!$A$2:$O13698,2,0)</f>
        <v>DRBR480</v>
      </c>
      <c r="G67" s="117" t="str">
        <f>VLOOKUP(E67,'LISTADO ATM'!$A$2:$B$897,2,0)</f>
        <v>ATM UNP Farmaconal Higuey</v>
      </c>
      <c r="H67" s="117" t="str">
        <f>VLOOKUP(E67,VIP!$A$2:$O18832,7,FALSE)</f>
        <v>N/A</v>
      </c>
      <c r="I67" s="117" t="str">
        <f>VLOOKUP(E67,VIP!$A$2:$O10797,8,FALSE)</f>
        <v>N/A</v>
      </c>
      <c r="J67" s="117" t="str">
        <f>VLOOKUP(E67,VIP!$A$2:$O10747,8,FALSE)</f>
        <v>N/A</v>
      </c>
      <c r="K67" s="117" t="str">
        <f>VLOOKUP(E67,VIP!$A$2:$O14321,6,0)</f>
        <v>N/A</v>
      </c>
      <c r="L67" s="148" t="s">
        <v>2418</v>
      </c>
      <c r="M67" s="150" t="s">
        <v>2550</v>
      </c>
      <c r="N67" s="109" t="s">
        <v>2453</v>
      </c>
      <c r="O67" s="117" t="s">
        <v>2471</v>
      </c>
      <c r="P67" s="109"/>
      <c r="Q67" s="151">
        <v>44368.605543981481</v>
      </c>
    </row>
    <row r="68" spans="1:17" ht="18" x14ac:dyDescent="0.25">
      <c r="A68" s="117" t="str">
        <f>VLOOKUP(E68,'LISTADO ATM'!$A$2:$C$898,3,0)</f>
        <v>NORTE</v>
      </c>
      <c r="B68" s="140" t="s">
        <v>2586</v>
      </c>
      <c r="C68" s="110">
        <v>44367.363564814812</v>
      </c>
      <c r="D68" s="110" t="s">
        <v>2569</v>
      </c>
      <c r="E68" s="136">
        <v>752</v>
      </c>
      <c r="F68" s="117" t="str">
        <f>VLOOKUP(E68,VIP!$A$2:$O13701,2,0)</f>
        <v>DRBR280</v>
      </c>
      <c r="G68" s="117" t="str">
        <f>VLOOKUP(E68,'LISTADO ATM'!$A$2:$B$897,2,0)</f>
        <v xml:space="preserve">ATM UNP Las Carolinas (La Vega) </v>
      </c>
      <c r="H68" s="117" t="str">
        <f>VLOOKUP(E68,VIP!$A$2:$O18835,7,FALSE)</f>
        <v>Si</v>
      </c>
      <c r="I68" s="117" t="str">
        <f>VLOOKUP(E68,VIP!$A$2:$O10800,8,FALSE)</f>
        <v>Si</v>
      </c>
      <c r="J68" s="117" t="str">
        <f>VLOOKUP(E68,VIP!$A$2:$O10750,8,FALSE)</f>
        <v>Si</v>
      </c>
      <c r="K68" s="117" t="str">
        <f>VLOOKUP(E68,VIP!$A$2:$O14324,6,0)</f>
        <v>SI</v>
      </c>
      <c r="L68" s="110" t="s">
        <v>2418</v>
      </c>
      <c r="M68" s="150" t="s">
        <v>2550</v>
      </c>
      <c r="N68" s="109" t="s">
        <v>2453</v>
      </c>
      <c r="O68" s="117" t="s">
        <v>2578</v>
      </c>
      <c r="P68" s="109"/>
      <c r="Q68" s="151">
        <v>44368.435231481482</v>
      </c>
    </row>
    <row r="69" spans="1:17" ht="18" x14ac:dyDescent="0.25">
      <c r="A69" s="117" t="str">
        <f>VLOOKUP(E69,'LISTADO ATM'!$A$2:$C$898,3,0)</f>
        <v>DISTRITO NACIONAL</v>
      </c>
      <c r="B69" s="140" t="s">
        <v>2584</v>
      </c>
      <c r="C69" s="110">
        <v>44367.370393518519</v>
      </c>
      <c r="D69" s="110" t="s">
        <v>2449</v>
      </c>
      <c r="E69" s="136">
        <v>354</v>
      </c>
      <c r="F69" s="117" t="str">
        <f>VLOOKUP(E69,VIP!$A$2:$O13699,2,0)</f>
        <v>DRBR354</v>
      </c>
      <c r="G69" s="117" t="str">
        <f>VLOOKUP(E69,'LISTADO ATM'!$A$2:$B$897,2,0)</f>
        <v xml:space="preserve">ATM Oficina Núñez de Cáceres II </v>
      </c>
      <c r="H69" s="117" t="str">
        <f>VLOOKUP(E69,VIP!$A$2:$O18833,7,FALSE)</f>
        <v>Si</v>
      </c>
      <c r="I69" s="117" t="str">
        <f>VLOOKUP(E69,VIP!$A$2:$O10798,8,FALSE)</f>
        <v>Si</v>
      </c>
      <c r="J69" s="117" t="str">
        <f>VLOOKUP(E69,VIP!$A$2:$O10748,8,FALSE)</f>
        <v>Si</v>
      </c>
      <c r="K69" s="117" t="str">
        <f>VLOOKUP(E69,VIP!$A$2:$O14322,6,0)</f>
        <v>NO</v>
      </c>
      <c r="L69" s="110" t="s">
        <v>2418</v>
      </c>
      <c r="M69" s="150" t="s">
        <v>2550</v>
      </c>
      <c r="N69" s="109" t="s">
        <v>2453</v>
      </c>
      <c r="O69" s="117" t="s">
        <v>2454</v>
      </c>
      <c r="P69" s="109"/>
      <c r="Q69" s="151">
        <v>44368.605543981481</v>
      </c>
    </row>
    <row r="70" spans="1:17" ht="18" x14ac:dyDescent="0.25">
      <c r="A70" s="117" t="str">
        <f>VLOOKUP(E70,'LISTADO ATM'!$A$2:$C$898,3,0)</f>
        <v>NORTE</v>
      </c>
      <c r="B70" s="140" t="s">
        <v>2589</v>
      </c>
      <c r="C70" s="110">
        <v>44367.545312499999</v>
      </c>
      <c r="D70" s="110" t="s">
        <v>2569</v>
      </c>
      <c r="E70" s="136">
        <v>350</v>
      </c>
      <c r="F70" s="117" t="str">
        <f>VLOOKUP(E70,VIP!$A$2:$O13698,2,0)</f>
        <v>DRBR350</v>
      </c>
      <c r="G70" s="117" t="str">
        <f>VLOOKUP(E70,'LISTADO ATM'!$A$2:$B$897,2,0)</f>
        <v xml:space="preserve">ATM Oficina Villa Tapia </v>
      </c>
      <c r="H70" s="117" t="str">
        <f>VLOOKUP(E70,VIP!$A$2:$O18832,7,FALSE)</f>
        <v>Si</v>
      </c>
      <c r="I70" s="117" t="str">
        <f>VLOOKUP(E70,VIP!$A$2:$O10797,8,FALSE)</f>
        <v>Si</v>
      </c>
      <c r="J70" s="117" t="str">
        <f>VLOOKUP(E70,VIP!$A$2:$O10747,8,FALSE)</f>
        <v>Si</v>
      </c>
      <c r="K70" s="117" t="str">
        <f>VLOOKUP(E70,VIP!$A$2:$O14321,6,0)</f>
        <v>NO</v>
      </c>
      <c r="L70" s="110" t="s">
        <v>2418</v>
      </c>
      <c r="M70" s="150" t="s">
        <v>2550</v>
      </c>
      <c r="N70" s="109" t="s">
        <v>2453</v>
      </c>
      <c r="O70" s="117" t="s">
        <v>2594</v>
      </c>
      <c r="P70" s="109"/>
      <c r="Q70" s="151">
        <v>44368.605543981481</v>
      </c>
    </row>
    <row r="71" spans="1:17" ht="18" x14ac:dyDescent="0.25">
      <c r="A71" s="117" t="str">
        <f>VLOOKUP(E71,'LISTADO ATM'!$A$2:$C$898,3,0)</f>
        <v>SUR</v>
      </c>
      <c r="B71" s="140" t="s">
        <v>2588</v>
      </c>
      <c r="C71" s="110">
        <v>44367.572881944441</v>
      </c>
      <c r="D71" s="110" t="s">
        <v>2449</v>
      </c>
      <c r="E71" s="136">
        <v>84</v>
      </c>
      <c r="F71" s="117" t="str">
        <f>VLOOKUP(E71,VIP!$A$2:$O13697,2,0)</f>
        <v>DRBR084</v>
      </c>
      <c r="G71" s="117" t="str">
        <f>VLOOKUP(E71,'LISTADO ATM'!$A$2:$B$897,2,0)</f>
        <v xml:space="preserve">ATM Oficina Multicentro Sirena San Cristóbal </v>
      </c>
      <c r="H71" s="117" t="str">
        <f>VLOOKUP(E71,VIP!$A$2:$O18831,7,FALSE)</f>
        <v>Si</v>
      </c>
      <c r="I71" s="117" t="str">
        <f>VLOOKUP(E71,VIP!$A$2:$O10796,8,FALSE)</f>
        <v>Si</v>
      </c>
      <c r="J71" s="117" t="str">
        <f>VLOOKUP(E71,VIP!$A$2:$O10746,8,FALSE)</f>
        <v>Si</v>
      </c>
      <c r="K71" s="117" t="str">
        <f>VLOOKUP(E71,VIP!$A$2:$O14320,6,0)</f>
        <v>SI</v>
      </c>
      <c r="L71" s="110" t="s">
        <v>2418</v>
      </c>
      <c r="M71" s="150" t="s">
        <v>2550</v>
      </c>
      <c r="N71" s="109" t="s">
        <v>2453</v>
      </c>
      <c r="O71" s="117" t="s">
        <v>2454</v>
      </c>
      <c r="P71" s="109"/>
      <c r="Q71" s="151">
        <v>44368.605543981481</v>
      </c>
    </row>
    <row r="72" spans="1:17" ht="18" x14ac:dyDescent="0.25">
      <c r="A72" s="117" t="str">
        <f>VLOOKUP(E72,'LISTADO ATM'!$A$2:$C$898,3,0)</f>
        <v>DISTRITO NACIONAL</v>
      </c>
      <c r="B72" s="140" t="s">
        <v>2595</v>
      </c>
      <c r="C72" s="110">
        <v>44367.651342592595</v>
      </c>
      <c r="D72" s="110" t="s">
        <v>2449</v>
      </c>
      <c r="E72" s="136">
        <v>590</v>
      </c>
      <c r="F72" s="117" t="str">
        <f>VLOOKUP(E72,VIP!$A$2:$O13696,2,0)</f>
        <v>DRBR177</v>
      </c>
      <c r="G72" s="117" t="str">
        <f>VLOOKUP(E72,'LISTADO ATM'!$A$2:$B$897,2,0)</f>
        <v xml:space="preserve">ATM Olé Aut. Las Américas </v>
      </c>
      <c r="H72" s="117" t="str">
        <f>VLOOKUP(E72,VIP!$A$2:$O18830,7,FALSE)</f>
        <v>Si</v>
      </c>
      <c r="I72" s="117" t="str">
        <f>VLOOKUP(E72,VIP!$A$2:$O10795,8,FALSE)</f>
        <v>Si</v>
      </c>
      <c r="J72" s="117" t="str">
        <f>VLOOKUP(E72,VIP!$A$2:$O10745,8,FALSE)</f>
        <v>Si</v>
      </c>
      <c r="K72" s="117" t="str">
        <f>VLOOKUP(E72,VIP!$A$2:$O14319,6,0)</f>
        <v>SI</v>
      </c>
      <c r="L72" s="110" t="s">
        <v>2418</v>
      </c>
      <c r="M72" s="150" t="s">
        <v>2550</v>
      </c>
      <c r="N72" s="109" t="s">
        <v>2453</v>
      </c>
      <c r="O72" s="117" t="s">
        <v>2454</v>
      </c>
      <c r="P72" s="109"/>
      <c r="Q72" s="151">
        <v>44368.605543981481</v>
      </c>
    </row>
    <row r="73" spans="1:17" ht="18" x14ac:dyDescent="0.25">
      <c r="A73" s="117" t="str">
        <f>VLOOKUP(E73,'LISTADO ATM'!$A$2:$C$898,3,0)</f>
        <v>DISTRITO NACIONAL</v>
      </c>
      <c r="B73" s="140" t="s">
        <v>2608</v>
      </c>
      <c r="C73" s="110">
        <v>44367.679375</v>
      </c>
      <c r="D73" s="110" t="s">
        <v>2449</v>
      </c>
      <c r="E73" s="136">
        <v>165</v>
      </c>
      <c r="F73" s="117" t="str">
        <f>VLOOKUP(E73,VIP!$A$2:$O13724,2,0)</f>
        <v>DRBR165</v>
      </c>
      <c r="G73" s="117" t="str">
        <f>VLOOKUP(E73,'LISTADO ATM'!$A$2:$B$897,2,0)</f>
        <v>ATM Autoservicio Megacentro</v>
      </c>
      <c r="H73" s="117" t="str">
        <f>VLOOKUP(E73,VIP!$A$2:$O18858,7,FALSE)</f>
        <v>Si</v>
      </c>
      <c r="I73" s="117" t="str">
        <f>VLOOKUP(E73,VIP!$A$2:$O10823,8,FALSE)</f>
        <v>Si</v>
      </c>
      <c r="J73" s="117" t="str">
        <f>VLOOKUP(E73,VIP!$A$2:$O10773,8,FALSE)</f>
        <v>Si</v>
      </c>
      <c r="K73" s="117" t="str">
        <f>VLOOKUP(E73,VIP!$A$2:$O14347,6,0)</f>
        <v>SI</v>
      </c>
      <c r="L73" s="110" t="s">
        <v>2418</v>
      </c>
      <c r="M73" s="150" t="s">
        <v>2550</v>
      </c>
      <c r="N73" s="109" t="s">
        <v>2453</v>
      </c>
      <c r="O73" s="117" t="s">
        <v>2454</v>
      </c>
      <c r="P73" s="109"/>
      <c r="Q73" s="151">
        <v>44368.605543981481</v>
      </c>
    </row>
    <row r="74" spans="1:17" ht="18" x14ac:dyDescent="0.25">
      <c r="A74" s="117" t="str">
        <f>VLOOKUP(E74,'LISTADO ATM'!$A$2:$C$898,3,0)</f>
        <v>DISTRITO NACIONAL</v>
      </c>
      <c r="B74" s="140" t="s">
        <v>2606</v>
      </c>
      <c r="C74" s="110">
        <v>44367.682395833333</v>
      </c>
      <c r="D74" s="110" t="s">
        <v>2449</v>
      </c>
      <c r="E74" s="136">
        <v>235</v>
      </c>
      <c r="F74" s="117" t="str">
        <f>VLOOKUP(E74,VIP!$A$2:$O13722,2,0)</f>
        <v>DRBR235</v>
      </c>
      <c r="G74" s="117" t="str">
        <f>VLOOKUP(E74,'LISTADO ATM'!$A$2:$B$897,2,0)</f>
        <v xml:space="preserve">ATM Oficina Multicentro La Sirena San Isidro </v>
      </c>
      <c r="H74" s="117" t="str">
        <f>VLOOKUP(E74,VIP!$A$2:$O18856,7,FALSE)</f>
        <v>Si</v>
      </c>
      <c r="I74" s="117" t="str">
        <f>VLOOKUP(E74,VIP!$A$2:$O10821,8,FALSE)</f>
        <v>Si</v>
      </c>
      <c r="J74" s="117" t="str">
        <f>VLOOKUP(E74,VIP!$A$2:$O10771,8,FALSE)</f>
        <v>Si</v>
      </c>
      <c r="K74" s="117" t="str">
        <f>VLOOKUP(E74,VIP!$A$2:$O14345,6,0)</f>
        <v>SI</v>
      </c>
      <c r="L74" s="110" t="s">
        <v>2418</v>
      </c>
      <c r="M74" s="150" t="s">
        <v>2550</v>
      </c>
      <c r="N74" s="109" t="s">
        <v>2453</v>
      </c>
      <c r="O74" s="117" t="s">
        <v>2454</v>
      </c>
      <c r="P74" s="109"/>
      <c r="Q74" s="151">
        <v>44368.605543981481</v>
      </c>
    </row>
    <row r="75" spans="1:17" ht="18" x14ac:dyDescent="0.25">
      <c r="A75" s="117" t="str">
        <f>VLOOKUP(E75,'LISTADO ATM'!$A$2:$C$898,3,0)</f>
        <v>DISTRITO NACIONAL</v>
      </c>
      <c r="B75" s="140" t="s">
        <v>2602</v>
      </c>
      <c r="C75" s="110">
        <v>44367.697500000002</v>
      </c>
      <c r="D75" s="110" t="s">
        <v>2470</v>
      </c>
      <c r="E75" s="136">
        <v>192</v>
      </c>
      <c r="F75" s="117" t="str">
        <f>VLOOKUP(E75,VIP!$A$2:$O13716,2,0)</f>
        <v>DRBR192</v>
      </c>
      <c r="G75" s="117" t="str">
        <f>VLOOKUP(E75,'LISTADO ATM'!$A$2:$B$897,2,0)</f>
        <v xml:space="preserve">ATM Autobanco Luperón II </v>
      </c>
      <c r="H75" s="117" t="str">
        <f>VLOOKUP(E75,VIP!$A$2:$O18850,7,FALSE)</f>
        <v>Si</v>
      </c>
      <c r="I75" s="117" t="str">
        <f>VLOOKUP(E75,VIP!$A$2:$O10815,8,FALSE)</f>
        <v>Si</v>
      </c>
      <c r="J75" s="117" t="str">
        <f>VLOOKUP(E75,VIP!$A$2:$O10765,8,FALSE)</f>
        <v>Si</v>
      </c>
      <c r="K75" s="117" t="str">
        <f>VLOOKUP(E75,VIP!$A$2:$O14339,6,0)</f>
        <v>NO</v>
      </c>
      <c r="L75" s="110" t="s">
        <v>2418</v>
      </c>
      <c r="M75" s="150" t="s">
        <v>2550</v>
      </c>
      <c r="N75" s="109" t="s">
        <v>2453</v>
      </c>
      <c r="O75" s="117" t="s">
        <v>2577</v>
      </c>
      <c r="P75" s="109"/>
      <c r="Q75" s="151">
        <v>44368.605543981481</v>
      </c>
    </row>
    <row r="76" spans="1:17" ht="18" x14ac:dyDescent="0.25">
      <c r="A76" s="117" t="str">
        <f>VLOOKUP(E76,'LISTADO ATM'!$A$2:$C$898,3,0)</f>
        <v>SUR</v>
      </c>
      <c r="B76" s="140" t="s">
        <v>2640</v>
      </c>
      <c r="C76" s="110">
        <v>44367.978460648148</v>
      </c>
      <c r="D76" s="110" t="s">
        <v>2449</v>
      </c>
      <c r="E76" s="136">
        <v>48</v>
      </c>
      <c r="F76" s="117" t="str">
        <f>VLOOKUP(E76,VIP!$A$2:$O13722,2,0)</f>
        <v>DRBR048</v>
      </c>
      <c r="G76" s="117" t="str">
        <f>VLOOKUP(E76,'LISTADO ATM'!$A$2:$B$897,2,0)</f>
        <v xml:space="preserve">ATM Autoservicio Neiba I </v>
      </c>
      <c r="H76" s="117" t="str">
        <f>VLOOKUP(E76,VIP!$A$2:$O18856,7,FALSE)</f>
        <v>Si</v>
      </c>
      <c r="I76" s="117" t="str">
        <f>VLOOKUP(E76,VIP!$A$2:$O10821,8,FALSE)</f>
        <v>Si</v>
      </c>
      <c r="J76" s="117" t="str">
        <f>VLOOKUP(E76,VIP!$A$2:$O10771,8,FALSE)</f>
        <v>Si</v>
      </c>
      <c r="K76" s="117" t="str">
        <f>VLOOKUP(E76,VIP!$A$2:$O14345,6,0)</f>
        <v>SI</v>
      </c>
      <c r="L76" s="110" t="s">
        <v>2418</v>
      </c>
      <c r="M76" s="150" t="s">
        <v>2550</v>
      </c>
      <c r="N76" s="109" t="s">
        <v>2453</v>
      </c>
      <c r="O76" s="117" t="s">
        <v>2454</v>
      </c>
      <c r="P76" s="109"/>
      <c r="Q76" s="151">
        <v>44368.605543981481</v>
      </c>
    </row>
    <row r="77" spans="1:17" ht="18" x14ac:dyDescent="0.25">
      <c r="A77" s="117" t="str">
        <f>VLOOKUP(E77,'LISTADO ATM'!$A$2:$C$898,3,0)</f>
        <v>NORTE</v>
      </c>
      <c r="B77" s="140" t="s">
        <v>2650</v>
      </c>
      <c r="C77" s="110">
        <v>44368.335219907407</v>
      </c>
      <c r="D77" s="110" t="s">
        <v>2569</v>
      </c>
      <c r="E77" s="136">
        <v>633</v>
      </c>
      <c r="F77" s="117" t="str">
        <f>VLOOKUP(E77,VIP!$A$2:$O13840,2,0)</f>
        <v>DRBR260</v>
      </c>
      <c r="G77" s="117" t="str">
        <f>VLOOKUP(E77,'LISTADO ATM'!$A$2:$B$897,2,0)</f>
        <v xml:space="preserve">ATM Autobanco Las Colinas </v>
      </c>
      <c r="H77" s="117" t="str">
        <f>VLOOKUP(E77,VIP!$A$2:$O18801,7,FALSE)</f>
        <v>Si</v>
      </c>
      <c r="I77" s="117" t="str">
        <f>VLOOKUP(E77,VIP!$A$2:$O10766,8,FALSE)</f>
        <v>Si</v>
      </c>
      <c r="J77" s="117" t="str">
        <f>VLOOKUP(E77,VIP!$A$2:$O10716,8,FALSE)</f>
        <v>Si</v>
      </c>
      <c r="K77" s="117" t="str">
        <f>VLOOKUP(E77,VIP!$A$2:$O14290,6,0)</f>
        <v>SI</v>
      </c>
      <c r="L77" s="148" t="s">
        <v>2418</v>
      </c>
      <c r="M77" s="150" t="s">
        <v>2550</v>
      </c>
      <c r="N77" s="109" t="s">
        <v>2453</v>
      </c>
      <c r="O77" s="117" t="s">
        <v>2646</v>
      </c>
      <c r="P77" s="117"/>
      <c r="Q77" s="151">
        <v>44368.605543981481</v>
      </c>
    </row>
    <row r="78" spans="1:17" ht="18" x14ac:dyDescent="0.25">
      <c r="A78" s="117" t="str">
        <f>VLOOKUP(E78,'LISTADO ATM'!$A$2:$C$898,3,0)</f>
        <v>ESTE</v>
      </c>
      <c r="B78" s="140" t="s">
        <v>2663</v>
      </c>
      <c r="C78" s="110">
        <v>44368.382118055553</v>
      </c>
      <c r="D78" s="110" t="s">
        <v>2449</v>
      </c>
      <c r="E78" s="136">
        <v>427</v>
      </c>
      <c r="F78" s="117" t="str">
        <f>VLOOKUP(E78,VIP!$A$2:$O13844,2,0)</f>
        <v>DRBR427</v>
      </c>
      <c r="G78" s="117" t="str">
        <f>VLOOKUP(E78,'LISTADO ATM'!$A$2:$B$897,2,0)</f>
        <v xml:space="preserve">ATM Almacenes Iberia (Hato Mayor) </v>
      </c>
      <c r="H78" s="117" t="str">
        <f>VLOOKUP(E78,VIP!$A$2:$O18805,7,FALSE)</f>
        <v>Si</v>
      </c>
      <c r="I78" s="117" t="str">
        <f>VLOOKUP(E78,VIP!$A$2:$O10770,8,FALSE)</f>
        <v>Si</v>
      </c>
      <c r="J78" s="117" t="str">
        <f>VLOOKUP(E78,VIP!$A$2:$O10720,8,FALSE)</f>
        <v>Si</v>
      </c>
      <c r="K78" s="117" t="str">
        <f>VLOOKUP(E78,VIP!$A$2:$O14294,6,0)</f>
        <v>NO</v>
      </c>
      <c r="L78" s="148" t="s">
        <v>2418</v>
      </c>
      <c r="M78" s="150" t="s">
        <v>2550</v>
      </c>
      <c r="N78" s="109" t="s">
        <v>2453</v>
      </c>
      <c r="O78" s="117" t="s">
        <v>2454</v>
      </c>
      <c r="P78" s="117"/>
      <c r="Q78" s="151">
        <v>44368.605543981481</v>
      </c>
    </row>
    <row r="79" spans="1:17" ht="18" x14ac:dyDescent="0.25">
      <c r="A79" s="117" t="str">
        <f>VLOOKUP(E79,'LISTADO ATM'!$A$2:$C$898,3,0)</f>
        <v>DISTRITO NACIONAL</v>
      </c>
      <c r="B79" s="140" t="s">
        <v>2662</v>
      </c>
      <c r="C79" s="110">
        <v>44368.384583333333</v>
      </c>
      <c r="D79" s="110" t="s">
        <v>2449</v>
      </c>
      <c r="E79" s="136">
        <v>26</v>
      </c>
      <c r="F79" s="117" t="str">
        <f>VLOOKUP(E79,VIP!$A$2:$O13843,2,0)</f>
        <v>DRBR221</v>
      </c>
      <c r="G79" s="117" t="str">
        <f>VLOOKUP(E79,'LISTADO ATM'!$A$2:$B$897,2,0)</f>
        <v>ATM S/M Jumbo San Isidro</v>
      </c>
      <c r="H79" s="117" t="str">
        <f>VLOOKUP(E79,VIP!$A$2:$O18804,7,FALSE)</f>
        <v>Si</v>
      </c>
      <c r="I79" s="117" t="str">
        <f>VLOOKUP(E79,VIP!$A$2:$O10769,8,FALSE)</f>
        <v>Si</v>
      </c>
      <c r="J79" s="117" t="str">
        <f>VLOOKUP(E79,VIP!$A$2:$O10719,8,FALSE)</f>
        <v>Si</v>
      </c>
      <c r="K79" s="117" t="str">
        <f>VLOOKUP(E79,VIP!$A$2:$O14293,6,0)</f>
        <v>NO</v>
      </c>
      <c r="L79" s="148" t="s">
        <v>2418</v>
      </c>
      <c r="M79" s="150" t="s">
        <v>2550</v>
      </c>
      <c r="N79" s="109" t="s">
        <v>2453</v>
      </c>
      <c r="O79" s="117" t="s">
        <v>2454</v>
      </c>
      <c r="P79" s="117"/>
      <c r="Q79" s="151">
        <v>44368.605543981481</v>
      </c>
    </row>
    <row r="80" spans="1:17" ht="18" x14ac:dyDescent="0.25">
      <c r="A80" s="117" t="str">
        <f>VLOOKUP(E80,'LISTADO ATM'!$A$2:$C$898,3,0)</f>
        <v>DISTRITO NACIONAL</v>
      </c>
      <c r="B80" s="140" t="s">
        <v>2699</v>
      </c>
      <c r="C80" s="110">
        <v>44368.467557870368</v>
      </c>
      <c r="D80" s="110" t="s">
        <v>2470</v>
      </c>
      <c r="E80" s="136">
        <v>347</v>
      </c>
      <c r="F80" s="117" t="str">
        <f>VLOOKUP(E80,VIP!$A$2:$O13846,2,0)</f>
        <v>DRBR347</v>
      </c>
      <c r="G80" s="117" t="str">
        <f>VLOOKUP(E80,'LISTADO ATM'!$A$2:$B$897,2,0)</f>
        <v>ATM Patio de Colombia</v>
      </c>
      <c r="H80" s="117" t="str">
        <f>VLOOKUP(E80,VIP!$A$2:$O18807,7,FALSE)</f>
        <v>N/A</v>
      </c>
      <c r="I80" s="117" t="str">
        <f>VLOOKUP(E80,VIP!$A$2:$O10772,8,FALSE)</f>
        <v>N/A</v>
      </c>
      <c r="J80" s="117" t="str">
        <f>VLOOKUP(E80,VIP!$A$2:$O10722,8,FALSE)</f>
        <v>N/A</v>
      </c>
      <c r="K80" s="117" t="str">
        <f>VLOOKUP(E80,VIP!$A$2:$O14296,6,0)</f>
        <v>N/A</v>
      </c>
      <c r="L80" s="148" t="s">
        <v>2418</v>
      </c>
      <c r="M80" s="150" t="s">
        <v>2550</v>
      </c>
      <c r="N80" s="109" t="s">
        <v>2453</v>
      </c>
      <c r="O80" s="117" t="s">
        <v>2471</v>
      </c>
      <c r="P80" s="117"/>
      <c r="Q80" s="151">
        <v>44368.605543981481</v>
      </c>
    </row>
    <row r="81" spans="1:17" ht="18" x14ac:dyDescent="0.25">
      <c r="A81" s="117" t="str">
        <f>VLOOKUP(E81,'LISTADO ATM'!$A$2:$C$898,3,0)</f>
        <v>SUR</v>
      </c>
      <c r="B81" s="140" t="s">
        <v>2695</v>
      </c>
      <c r="C81" s="110">
        <v>44368.538680555554</v>
      </c>
      <c r="D81" s="110" t="s">
        <v>2449</v>
      </c>
      <c r="E81" s="136">
        <v>512</v>
      </c>
      <c r="F81" s="117" t="str">
        <f>VLOOKUP(E81,VIP!$A$2:$O13842,2,0)</f>
        <v>DRBR512</v>
      </c>
      <c r="G81" s="117" t="str">
        <f>VLOOKUP(E81,'LISTADO ATM'!$A$2:$B$897,2,0)</f>
        <v>ATM Plaza Jesús Ferreira</v>
      </c>
      <c r="H81" s="117" t="str">
        <f>VLOOKUP(E81,VIP!$A$2:$O18803,7,FALSE)</f>
        <v>N/A</v>
      </c>
      <c r="I81" s="117" t="str">
        <f>VLOOKUP(E81,VIP!$A$2:$O10768,8,FALSE)</f>
        <v>N/A</v>
      </c>
      <c r="J81" s="117" t="str">
        <f>VLOOKUP(E81,VIP!$A$2:$O10718,8,FALSE)</f>
        <v>N/A</v>
      </c>
      <c r="K81" s="117" t="str">
        <f>VLOOKUP(E81,VIP!$A$2:$O14292,6,0)</f>
        <v>N/A</v>
      </c>
      <c r="L81" s="148" t="s">
        <v>2418</v>
      </c>
      <c r="M81" s="150" t="s">
        <v>2550</v>
      </c>
      <c r="N81" s="109" t="s">
        <v>2453</v>
      </c>
      <c r="O81" s="117" t="s">
        <v>2454</v>
      </c>
      <c r="P81" s="117"/>
      <c r="Q81" s="151">
        <v>44368.605543981481</v>
      </c>
    </row>
    <row r="82" spans="1:17" ht="18" x14ac:dyDescent="0.25">
      <c r="A82" s="117" t="str">
        <f>VLOOKUP(E82,'LISTADO ATM'!$A$2:$C$898,3,0)</f>
        <v>NORTE</v>
      </c>
      <c r="B82" s="140" t="s">
        <v>2611</v>
      </c>
      <c r="C82" s="110">
        <v>44367.672650462962</v>
      </c>
      <c r="D82" s="110" t="s">
        <v>2181</v>
      </c>
      <c r="E82" s="136">
        <v>91</v>
      </c>
      <c r="F82" s="117" t="str">
        <f>VLOOKUP(E82,VIP!$A$2:$O13728,2,0)</f>
        <v>DRBR091</v>
      </c>
      <c r="G82" s="117" t="str">
        <f>VLOOKUP(E82,'LISTADO ATM'!$A$2:$B$897,2,0)</f>
        <v xml:space="preserve">ATM UNP Villa Isabela </v>
      </c>
      <c r="H82" s="117" t="str">
        <f>VLOOKUP(E82,VIP!$A$2:$O18862,7,FALSE)</f>
        <v>Si</v>
      </c>
      <c r="I82" s="117" t="str">
        <f>VLOOKUP(E82,VIP!$A$2:$O10827,8,FALSE)</f>
        <v>Si</v>
      </c>
      <c r="J82" s="117" t="str">
        <f>VLOOKUP(E82,VIP!$A$2:$O10777,8,FALSE)</f>
        <v>Si</v>
      </c>
      <c r="K82" s="117" t="str">
        <f>VLOOKUP(E82,VIP!$A$2:$O14351,6,0)</f>
        <v>NO</v>
      </c>
      <c r="L82" s="110" t="s">
        <v>2466</v>
      </c>
      <c r="M82" s="150" t="s">
        <v>2550</v>
      </c>
      <c r="N82" s="109" t="s">
        <v>2453</v>
      </c>
      <c r="O82" s="117" t="s">
        <v>2567</v>
      </c>
      <c r="P82" s="109"/>
      <c r="Q82" s="151">
        <v>44368.435231481482</v>
      </c>
    </row>
    <row r="83" spans="1:17" ht="18" x14ac:dyDescent="0.25">
      <c r="A83" s="117" t="str">
        <f>VLOOKUP(E83,'LISTADO ATM'!$A$2:$C$898,3,0)</f>
        <v>NORTE</v>
      </c>
      <c r="B83" s="140">
        <v>3335925995</v>
      </c>
      <c r="C83" s="110">
        <v>44367.769444444442</v>
      </c>
      <c r="D83" s="110" t="s">
        <v>2470</v>
      </c>
      <c r="E83" s="136">
        <v>292</v>
      </c>
      <c r="F83" s="117" t="str">
        <f>VLOOKUP(E83,VIP!$A$2:$O13712,2,0)</f>
        <v>DRBR292</v>
      </c>
      <c r="G83" s="117" t="str">
        <f>VLOOKUP(E83,'LISTADO ATM'!$A$2:$B$897,2,0)</f>
        <v xml:space="preserve">ATM UNP Castañuelas (Montecristi) </v>
      </c>
      <c r="H83" s="117" t="str">
        <f>VLOOKUP(E83,VIP!$A$2:$O18846,7,FALSE)</f>
        <v>Si</v>
      </c>
      <c r="I83" s="117" t="str">
        <f>VLOOKUP(E83,VIP!$A$2:$O10811,8,FALSE)</f>
        <v>Si</v>
      </c>
      <c r="J83" s="117" t="str">
        <f>VLOOKUP(E83,VIP!$A$2:$O10761,8,FALSE)</f>
        <v>Si</v>
      </c>
      <c r="K83" s="117" t="str">
        <f>VLOOKUP(E83,VIP!$A$2:$O14335,6,0)</f>
        <v>NO</v>
      </c>
      <c r="L83" s="110" t="s">
        <v>2466</v>
      </c>
      <c r="M83" s="150" t="s">
        <v>2550</v>
      </c>
      <c r="N83" s="109" t="s">
        <v>2453</v>
      </c>
      <c r="O83" s="117" t="s">
        <v>2567</v>
      </c>
      <c r="P83" s="109"/>
      <c r="Q83" s="151">
        <v>44368.435231481482</v>
      </c>
    </row>
    <row r="84" spans="1:17" ht="18" x14ac:dyDescent="0.25">
      <c r="A84" s="117" t="str">
        <f>VLOOKUP(E84,'LISTADO ATM'!$A$2:$C$898,3,0)</f>
        <v>DISTRITO NACIONAL</v>
      </c>
      <c r="B84" s="140" t="s">
        <v>2637</v>
      </c>
      <c r="C84" s="110">
        <v>44368.017187500001</v>
      </c>
      <c r="D84" s="110" t="s">
        <v>2180</v>
      </c>
      <c r="E84" s="136">
        <v>875</v>
      </c>
      <c r="F84" s="117" t="str">
        <f>VLOOKUP(E84,VIP!$A$2:$O13715,2,0)</f>
        <v>DRBR875</v>
      </c>
      <c r="G84" s="117" t="str">
        <f>VLOOKUP(E84,'LISTADO ATM'!$A$2:$B$897,2,0)</f>
        <v xml:space="preserve">ATM Texaco Aut. Duarte KM 14 1/2 (Los Alcarrizos) </v>
      </c>
      <c r="H84" s="117" t="str">
        <f>VLOOKUP(E84,VIP!$A$2:$O18849,7,FALSE)</f>
        <v>Si</v>
      </c>
      <c r="I84" s="117" t="str">
        <f>VLOOKUP(E84,VIP!$A$2:$O10814,8,FALSE)</f>
        <v>Si</v>
      </c>
      <c r="J84" s="117" t="str">
        <f>VLOOKUP(E84,VIP!$A$2:$O10764,8,FALSE)</f>
        <v>Si</v>
      </c>
      <c r="K84" s="117" t="str">
        <f>VLOOKUP(E84,VIP!$A$2:$O14338,6,0)</f>
        <v>NO</v>
      </c>
      <c r="L84" s="110" t="s">
        <v>2466</v>
      </c>
      <c r="M84" s="150" t="s">
        <v>2550</v>
      </c>
      <c r="N84" s="109" t="s">
        <v>2453</v>
      </c>
      <c r="O84" s="117" t="s">
        <v>2455</v>
      </c>
      <c r="P84" s="109"/>
      <c r="Q84" s="151">
        <v>44368.605543981481</v>
      </c>
    </row>
    <row r="85" spans="1:17" ht="18" x14ac:dyDescent="0.25">
      <c r="A85" s="117" t="str">
        <f>VLOOKUP(E85,'LISTADO ATM'!$A$2:$C$898,3,0)</f>
        <v>DISTRITO NACIONAL</v>
      </c>
      <c r="B85" s="140" t="s">
        <v>2656</v>
      </c>
      <c r="C85" s="110">
        <v>44368.40353009259</v>
      </c>
      <c r="D85" s="110" t="s">
        <v>2180</v>
      </c>
      <c r="E85" s="136">
        <v>648</v>
      </c>
      <c r="F85" s="117" t="str">
        <f>VLOOKUP(E85,VIP!$A$2:$O13837,2,0)</f>
        <v>DRBR190</v>
      </c>
      <c r="G85" s="117" t="str">
        <f>VLOOKUP(E85,'LISTADO ATM'!$A$2:$B$897,2,0)</f>
        <v xml:space="preserve">ATM Hermandad de Pensionados </v>
      </c>
      <c r="H85" s="117" t="str">
        <f>VLOOKUP(E85,VIP!$A$2:$O18798,7,FALSE)</f>
        <v>Si</v>
      </c>
      <c r="I85" s="117" t="str">
        <f>VLOOKUP(E85,VIP!$A$2:$O10763,8,FALSE)</f>
        <v>No</v>
      </c>
      <c r="J85" s="117" t="str">
        <f>VLOOKUP(E85,VIP!$A$2:$O10713,8,FALSE)</f>
        <v>No</v>
      </c>
      <c r="K85" s="117" t="str">
        <f>VLOOKUP(E85,VIP!$A$2:$O14287,6,0)</f>
        <v>NO</v>
      </c>
      <c r="L85" s="148" t="s">
        <v>2466</v>
      </c>
      <c r="M85" s="150" t="s">
        <v>2550</v>
      </c>
      <c r="N85" s="109" t="s">
        <v>2453</v>
      </c>
      <c r="O85" s="117" t="s">
        <v>2455</v>
      </c>
      <c r="P85" s="117"/>
      <c r="Q85" s="151">
        <v>44368.605543981481</v>
      </c>
    </row>
    <row r="86" spans="1:17" ht="18" x14ac:dyDescent="0.25">
      <c r="A86" s="117" t="str">
        <f>VLOOKUP(E86,'LISTADO ATM'!$A$2:$C$898,3,0)</f>
        <v>SUR</v>
      </c>
      <c r="B86" s="140" t="s">
        <v>2697</v>
      </c>
      <c r="C86" s="110">
        <v>44368.511041666665</v>
      </c>
      <c r="D86" s="110" t="s">
        <v>2180</v>
      </c>
      <c r="E86" s="136">
        <v>584</v>
      </c>
      <c r="F86" s="117" t="str">
        <f>VLOOKUP(E86,VIP!$A$2:$O13844,2,0)</f>
        <v>DRBR404</v>
      </c>
      <c r="G86" s="117" t="str">
        <f>VLOOKUP(E86,'LISTADO ATM'!$A$2:$B$897,2,0)</f>
        <v xml:space="preserve">ATM Oficina San Cristóbal I </v>
      </c>
      <c r="H86" s="117" t="str">
        <f>VLOOKUP(E86,VIP!$A$2:$O18805,7,FALSE)</f>
        <v>Si</v>
      </c>
      <c r="I86" s="117" t="str">
        <f>VLOOKUP(E86,VIP!$A$2:$O10770,8,FALSE)</f>
        <v>Si</v>
      </c>
      <c r="J86" s="117" t="str">
        <f>VLOOKUP(E86,VIP!$A$2:$O10720,8,FALSE)</f>
        <v>Si</v>
      </c>
      <c r="K86" s="117" t="str">
        <f>VLOOKUP(E86,VIP!$A$2:$O14294,6,0)</f>
        <v>SI</v>
      </c>
      <c r="L86" s="148" t="s">
        <v>2466</v>
      </c>
      <c r="M86" s="150" t="s">
        <v>2550</v>
      </c>
      <c r="N86" s="109" t="s">
        <v>2558</v>
      </c>
      <c r="O86" s="117" t="s">
        <v>2455</v>
      </c>
      <c r="P86" s="117"/>
      <c r="Q86" s="151">
        <v>44368.605543981481</v>
      </c>
    </row>
    <row r="87" spans="1:17" ht="18" x14ac:dyDescent="0.25">
      <c r="A87" s="117" t="str">
        <f>VLOOKUP(E87,'LISTADO ATM'!$A$2:$C$898,3,0)</f>
        <v>NORTE</v>
      </c>
      <c r="B87" s="140" t="s">
        <v>2723</v>
      </c>
      <c r="C87" s="110">
        <v>44368.482986111114</v>
      </c>
      <c r="D87" s="110" t="s">
        <v>2181</v>
      </c>
      <c r="E87" s="136">
        <v>731</v>
      </c>
      <c r="F87" s="117" t="str">
        <f>VLOOKUP(E87,VIP!$A$2:$O13861,2,0)</f>
        <v>DRBR311</v>
      </c>
      <c r="G87" s="117" t="str">
        <f>VLOOKUP(E87,'LISTADO ATM'!$A$2:$B$897,2,0)</f>
        <v xml:space="preserve">ATM UNP Villa González </v>
      </c>
      <c r="H87" s="117" t="str">
        <f>VLOOKUP(E87,VIP!$A$2:$O18822,7,FALSE)</f>
        <v>Si</v>
      </c>
      <c r="I87" s="117" t="str">
        <f>VLOOKUP(E87,VIP!$A$2:$O10787,8,FALSE)</f>
        <v>Si</v>
      </c>
      <c r="J87" s="117" t="str">
        <f>VLOOKUP(E87,VIP!$A$2:$O10737,8,FALSE)</f>
        <v>Si</v>
      </c>
      <c r="K87" s="117" t="str">
        <f>VLOOKUP(E87,VIP!$A$2:$O14311,6,0)</f>
        <v>NO</v>
      </c>
      <c r="L87" s="110" t="s">
        <v>2725</v>
      </c>
      <c r="M87" s="150" t="s">
        <v>2550</v>
      </c>
      <c r="N87" s="109" t="s">
        <v>2680</v>
      </c>
      <c r="O87" s="117" t="s">
        <v>2726</v>
      </c>
      <c r="P87" s="109"/>
      <c r="Q87" s="151" t="s">
        <v>2725</v>
      </c>
    </row>
    <row r="88" spans="1:17" ht="18" x14ac:dyDescent="0.25">
      <c r="A88" s="117" t="str">
        <f>VLOOKUP(E88,'LISTADO ATM'!$A$2:$C$898,3,0)</f>
        <v>DISTRITO NACIONAL</v>
      </c>
      <c r="B88" s="140">
        <v>3335922576</v>
      </c>
      <c r="C88" s="110">
        <v>44363.600219907406</v>
      </c>
      <c r="D88" s="110" t="s">
        <v>2180</v>
      </c>
      <c r="E88" s="136">
        <v>139</v>
      </c>
      <c r="F88" s="117" t="str">
        <f>VLOOKUP(E88,VIP!$A$2:$O13824,2,0)</f>
        <v>DRBR139</v>
      </c>
      <c r="G88" s="117" t="str">
        <f>VLOOKUP(E88,'LISTADO ATM'!$A$2:$B$897,2,0)</f>
        <v xml:space="preserve">ATM Oficina Plaza Lama Zona Oriental I </v>
      </c>
      <c r="H88" s="117" t="str">
        <f>VLOOKUP(E88,VIP!$A$2:$O18756,7,FALSE)</f>
        <v>Si</v>
      </c>
      <c r="I88" s="117" t="str">
        <f>VLOOKUP(E88,VIP!$A$2:$O10721,8,FALSE)</f>
        <v>Si</v>
      </c>
      <c r="J88" s="117" t="str">
        <f>VLOOKUP(E88,VIP!$A$2:$O10671,8,FALSE)</f>
        <v>Si</v>
      </c>
      <c r="K88" s="117" t="str">
        <f>VLOOKUP(E88,VIP!$A$2:$O14245,6,0)</f>
        <v>NO</v>
      </c>
      <c r="L88" s="148" t="s">
        <v>2219</v>
      </c>
      <c r="M88" s="109" t="s">
        <v>2446</v>
      </c>
      <c r="N88" s="109" t="s">
        <v>2558</v>
      </c>
      <c r="O88" s="117" t="s">
        <v>2455</v>
      </c>
      <c r="P88" s="117"/>
      <c r="Q88" s="109" t="s">
        <v>2219</v>
      </c>
    </row>
    <row r="89" spans="1:17" ht="18" x14ac:dyDescent="0.25">
      <c r="A89" s="117" t="str">
        <f>VLOOKUP(E89,'LISTADO ATM'!$A$2:$C$898,3,0)</f>
        <v>SUR</v>
      </c>
      <c r="B89" s="140">
        <v>3335924000</v>
      </c>
      <c r="C89" s="110">
        <v>44364.643206018518</v>
      </c>
      <c r="D89" s="110" t="s">
        <v>2180</v>
      </c>
      <c r="E89" s="136">
        <v>6</v>
      </c>
      <c r="F89" s="117" t="str">
        <f>VLOOKUP(E89,VIP!$A$2:$O13841,2,0)</f>
        <v>DRBR006</v>
      </c>
      <c r="G89" s="117" t="str">
        <f>VLOOKUP(E89,'LISTADO ATM'!$A$2:$B$897,2,0)</f>
        <v xml:space="preserve">ATM Plaza WAO San Juan </v>
      </c>
      <c r="H89" s="117" t="str">
        <f>VLOOKUP(E89,VIP!$A$2:$O18745,7,FALSE)</f>
        <v>N/A</v>
      </c>
      <c r="I89" s="117" t="str">
        <f>VLOOKUP(E89,VIP!$A$2:$O10710,8,FALSE)</f>
        <v>N/A</v>
      </c>
      <c r="J89" s="117" t="str">
        <f>VLOOKUP(E89,VIP!$A$2:$O10660,8,FALSE)</f>
        <v>N/A</v>
      </c>
      <c r="K89" s="117" t="str">
        <f>VLOOKUP(E89,VIP!$A$2:$O14234,6,0)</f>
        <v/>
      </c>
      <c r="L89" s="148" t="s">
        <v>2219</v>
      </c>
      <c r="M89" s="109" t="s">
        <v>2446</v>
      </c>
      <c r="N89" s="109" t="s">
        <v>2558</v>
      </c>
      <c r="O89" s="117" t="s">
        <v>2455</v>
      </c>
      <c r="P89" s="117"/>
      <c r="Q89" s="109" t="s">
        <v>2219</v>
      </c>
    </row>
    <row r="90" spans="1:17" ht="18" x14ac:dyDescent="0.25">
      <c r="A90" s="117" t="str">
        <f>VLOOKUP(E90,'LISTADO ATM'!$A$2:$C$898,3,0)</f>
        <v>SUR</v>
      </c>
      <c r="B90" s="140">
        <v>3335924216</v>
      </c>
      <c r="C90" s="110">
        <v>44364.713842592595</v>
      </c>
      <c r="D90" s="110" t="s">
        <v>2180</v>
      </c>
      <c r="E90" s="136">
        <v>5</v>
      </c>
      <c r="F90" s="117" t="str">
        <f>VLOOKUP(E90,VIP!$A$2:$O13841,2,0)</f>
        <v>DRBR005</v>
      </c>
      <c r="G90" s="117" t="str">
        <f>VLOOKUP(E90,'LISTADO ATM'!$A$2:$B$897,2,0)</f>
        <v>ATM Oficina Autoservicio Villa Ofelia (San Juan)</v>
      </c>
      <c r="H90" s="117" t="str">
        <f>VLOOKUP(E90,VIP!$A$2:$O18744,7,FALSE)</f>
        <v>Si</v>
      </c>
      <c r="I90" s="117" t="str">
        <f>VLOOKUP(E90,VIP!$A$2:$O10709,8,FALSE)</f>
        <v>Si</v>
      </c>
      <c r="J90" s="117" t="str">
        <f>VLOOKUP(E90,VIP!$A$2:$O10659,8,FALSE)</f>
        <v>Si</v>
      </c>
      <c r="K90" s="117" t="str">
        <f>VLOOKUP(E90,VIP!$A$2:$O14233,6,0)</f>
        <v>NO</v>
      </c>
      <c r="L90" s="148" t="s">
        <v>2219</v>
      </c>
      <c r="M90" s="109" t="s">
        <v>2446</v>
      </c>
      <c r="N90" s="109" t="s">
        <v>2453</v>
      </c>
      <c r="O90" s="117" t="s">
        <v>2455</v>
      </c>
      <c r="P90" s="117"/>
      <c r="Q90" s="109" t="s">
        <v>2219</v>
      </c>
    </row>
    <row r="91" spans="1:17" ht="18" x14ac:dyDescent="0.25">
      <c r="A91" s="117" t="str">
        <f>VLOOKUP(E91,'LISTADO ATM'!$A$2:$C$898,3,0)</f>
        <v>DISTRITO NACIONAL</v>
      </c>
      <c r="B91" s="140">
        <v>3335924309</v>
      </c>
      <c r="C91" s="110">
        <v>44364.817673611113</v>
      </c>
      <c r="D91" s="110" t="s">
        <v>2180</v>
      </c>
      <c r="E91" s="136">
        <v>722</v>
      </c>
      <c r="F91" s="117" t="str">
        <f>VLOOKUP(E91,VIP!$A$2:$O13826,2,0)</f>
        <v>DRBR393</v>
      </c>
      <c r="G91" s="117" t="str">
        <f>VLOOKUP(E91,'LISTADO ATM'!$A$2:$B$897,2,0)</f>
        <v xml:space="preserve">ATM Oficina Charles de Gaulle III </v>
      </c>
      <c r="H91" s="117" t="str">
        <f>VLOOKUP(E91,VIP!$A$2:$O18827,7,FALSE)</f>
        <v>Si</v>
      </c>
      <c r="I91" s="117" t="str">
        <f>VLOOKUP(E91,VIP!$A$2:$O10792,8,FALSE)</f>
        <v>Si</v>
      </c>
      <c r="J91" s="117" t="str">
        <f>VLOOKUP(E91,VIP!$A$2:$O10742,8,FALSE)</f>
        <v>Si</v>
      </c>
      <c r="K91" s="117" t="str">
        <f>VLOOKUP(E91,VIP!$A$2:$O14316,6,0)</f>
        <v>SI</v>
      </c>
      <c r="L91" s="148" t="s">
        <v>2219</v>
      </c>
      <c r="M91" s="109" t="s">
        <v>2446</v>
      </c>
      <c r="N91" s="109" t="s">
        <v>2453</v>
      </c>
      <c r="O91" s="117" t="s">
        <v>2455</v>
      </c>
      <c r="P91" s="117"/>
      <c r="Q91" s="109" t="s">
        <v>2219</v>
      </c>
    </row>
    <row r="92" spans="1:17" ht="18" x14ac:dyDescent="0.25">
      <c r="A92" s="117" t="str">
        <f>VLOOKUP(E92,'LISTADO ATM'!$A$2:$C$898,3,0)</f>
        <v>DISTRITO NACIONAL</v>
      </c>
      <c r="B92" s="140">
        <v>3335925841</v>
      </c>
      <c r="C92" s="110">
        <v>44366.648460648146</v>
      </c>
      <c r="D92" s="110" t="s">
        <v>2180</v>
      </c>
      <c r="E92" s="136">
        <v>375</v>
      </c>
      <c r="F92" s="117" t="str">
        <f>VLOOKUP(E92,VIP!$A$2:$O13923,2,0)</f>
        <v>DRBR375</v>
      </c>
      <c r="G92" s="117" t="str">
        <f>VLOOKUP(E92,'LISTADO ATM'!$A$2:$B$897,2,0)</f>
        <v>ATM Base Naval Las Caletas</v>
      </c>
      <c r="H92" s="117" t="str">
        <f>VLOOKUP(E92,VIP!$A$2:$O18787,7,FALSE)</f>
        <v>N/A</v>
      </c>
      <c r="I92" s="117" t="str">
        <f>VLOOKUP(E92,VIP!$A$2:$O10752,8,FALSE)</f>
        <v>N/A</v>
      </c>
      <c r="J92" s="117" t="str">
        <f>VLOOKUP(E92,VIP!$A$2:$O10702,8,FALSE)</f>
        <v>N/A</v>
      </c>
      <c r="K92" s="117" t="str">
        <f>VLOOKUP(E92,VIP!$A$2:$O14276,6,0)</f>
        <v>N/A</v>
      </c>
      <c r="L92" s="148" t="s">
        <v>2219</v>
      </c>
      <c r="M92" s="109" t="s">
        <v>2446</v>
      </c>
      <c r="N92" s="109" t="s">
        <v>2453</v>
      </c>
      <c r="O92" s="117" t="s">
        <v>2455</v>
      </c>
      <c r="P92" s="117"/>
      <c r="Q92" s="116" t="s">
        <v>2219</v>
      </c>
    </row>
    <row r="93" spans="1:17" ht="18" x14ac:dyDescent="0.25">
      <c r="A93" s="117" t="str">
        <f>VLOOKUP(E93,'LISTADO ATM'!$A$2:$C$898,3,0)</f>
        <v>DISTRITO NACIONAL</v>
      </c>
      <c r="B93" s="140">
        <v>3335925842</v>
      </c>
      <c r="C93" s="110">
        <v>44366.649305555555</v>
      </c>
      <c r="D93" s="110" t="s">
        <v>2180</v>
      </c>
      <c r="E93" s="136">
        <v>545</v>
      </c>
      <c r="F93" s="117" t="str">
        <f>VLOOKUP(E93,VIP!$A$2:$O13922,2,0)</f>
        <v>DRBR995</v>
      </c>
      <c r="G93" s="117" t="str">
        <f>VLOOKUP(E93,'LISTADO ATM'!$A$2:$B$897,2,0)</f>
        <v xml:space="preserve">ATM Oficina Isabel La Católica II  </v>
      </c>
      <c r="H93" s="117" t="str">
        <f>VLOOKUP(E93,VIP!$A$2:$O18805,7,FALSE)</f>
        <v>Si</v>
      </c>
      <c r="I93" s="117" t="str">
        <f>VLOOKUP(E93,VIP!$A$2:$O10770,8,FALSE)</f>
        <v>Si</v>
      </c>
      <c r="J93" s="117" t="str">
        <f>VLOOKUP(E93,VIP!$A$2:$O10720,8,FALSE)</f>
        <v>Si</v>
      </c>
      <c r="K93" s="117" t="str">
        <f>VLOOKUP(E93,VIP!$A$2:$O14294,6,0)</f>
        <v>NO</v>
      </c>
      <c r="L93" s="148" t="s">
        <v>2219</v>
      </c>
      <c r="M93" s="109" t="s">
        <v>2446</v>
      </c>
      <c r="N93" s="109" t="s">
        <v>2453</v>
      </c>
      <c r="O93" s="117" t="s">
        <v>2455</v>
      </c>
      <c r="P93" s="117"/>
      <c r="Q93" s="116" t="s">
        <v>2219</v>
      </c>
    </row>
    <row r="94" spans="1:17" ht="18" x14ac:dyDescent="0.25">
      <c r="A94" s="117" t="str">
        <f>VLOOKUP(E94,'LISTADO ATM'!$A$2:$C$898,3,0)</f>
        <v>DISTRITO NACIONAL</v>
      </c>
      <c r="B94" s="140" t="s">
        <v>2579</v>
      </c>
      <c r="C94" s="110">
        <v>44367.318981481483</v>
      </c>
      <c r="D94" s="110" t="s">
        <v>2180</v>
      </c>
      <c r="E94" s="136">
        <v>983</v>
      </c>
      <c r="F94" s="117" t="str">
        <f>VLOOKUP(E94,VIP!$A$2:$O13727,2,0)</f>
        <v>DRBR983</v>
      </c>
      <c r="G94" s="117" t="str">
        <f>VLOOKUP(E94,'LISTADO ATM'!$A$2:$B$897,2,0)</f>
        <v xml:space="preserve">ATM Bravo República de Colombia </v>
      </c>
      <c r="H94" s="117" t="str">
        <f>VLOOKUP(E94,VIP!$A$2:$O18861,7,FALSE)</f>
        <v>Si</v>
      </c>
      <c r="I94" s="117" t="str">
        <f>VLOOKUP(E94,VIP!$A$2:$O10826,8,FALSE)</f>
        <v>No</v>
      </c>
      <c r="J94" s="117" t="str">
        <f>VLOOKUP(E94,VIP!$A$2:$O10776,8,FALSE)</f>
        <v>No</v>
      </c>
      <c r="K94" s="117" t="str">
        <f>VLOOKUP(E94,VIP!$A$2:$O14350,6,0)</f>
        <v>NO</v>
      </c>
      <c r="L94" s="148" t="s">
        <v>2219</v>
      </c>
      <c r="M94" s="109" t="s">
        <v>2446</v>
      </c>
      <c r="N94" s="109" t="s">
        <v>2453</v>
      </c>
      <c r="O94" s="117" t="s">
        <v>2455</v>
      </c>
      <c r="P94" s="109"/>
      <c r="Q94" s="116" t="s">
        <v>2219</v>
      </c>
    </row>
    <row r="95" spans="1:17" ht="18" x14ac:dyDescent="0.25">
      <c r="A95" s="117" t="str">
        <f>VLOOKUP(E95,'LISTADO ATM'!$A$2:$C$898,3,0)</f>
        <v>DISTRITO NACIONAL</v>
      </c>
      <c r="B95" s="140" t="s">
        <v>2591</v>
      </c>
      <c r="C95" s="110">
        <v>44367.54111111111</v>
      </c>
      <c r="D95" s="110" t="s">
        <v>2180</v>
      </c>
      <c r="E95" s="136">
        <v>20</v>
      </c>
      <c r="F95" s="117" t="str">
        <f>VLOOKUP(E95,VIP!$A$2:$O13701,2,0)</f>
        <v>DRBR049</v>
      </c>
      <c r="G95" s="117" t="str">
        <f>VLOOKUP(E95,'LISTADO ATM'!$A$2:$B$897,2,0)</f>
        <v>ATM S/M Aprezio Las Palmas</v>
      </c>
      <c r="H95" s="117" t="str">
        <f>VLOOKUP(E95,VIP!$A$2:$O18835,7,FALSE)</f>
        <v>Si</v>
      </c>
      <c r="I95" s="117" t="str">
        <f>VLOOKUP(E95,VIP!$A$2:$O10800,8,FALSE)</f>
        <v>Si</v>
      </c>
      <c r="J95" s="117" t="str">
        <f>VLOOKUP(E95,VIP!$A$2:$O10750,8,FALSE)</f>
        <v>Si</v>
      </c>
      <c r="K95" s="117" t="str">
        <f>VLOOKUP(E95,VIP!$A$2:$O14324,6,0)</f>
        <v>NO</v>
      </c>
      <c r="L95" s="110" t="s">
        <v>2219</v>
      </c>
      <c r="M95" s="109" t="s">
        <v>2446</v>
      </c>
      <c r="N95" s="109" t="s">
        <v>2453</v>
      </c>
      <c r="O95" s="117" t="s">
        <v>2455</v>
      </c>
      <c r="P95" s="109"/>
      <c r="Q95" s="109" t="s">
        <v>2219</v>
      </c>
    </row>
    <row r="96" spans="1:17" ht="18" x14ac:dyDescent="0.25">
      <c r="A96" s="117" t="str">
        <f>VLOOKUP(E96,'LISTADO ATM'!$A$2:$C$898,3,0)</f>
        <v>DISTRITO NACIONAL</v>
      </c>
      <c r="B96" s="140" t="s">
        <v>2641</v>
      </c>
      <c r="C96" s="110">
        <v>44367.976597222223</v>
      </c>
      <c r="D96" s="110" t="s">
        <v>2180</v>
      </c>
      <c r="E96" s="136">
        <v>866</v>
      </c>
      <c r="F96" s="117" t="str">
        <f>VLOOKUP(E96,VIP!$A$2:$O13714,2,0)</f>
        <v>DRBR866</v>
      </c>
      <c r="G96" s="117" t="str">
        <f>VLOOKUP(E96,'LISTADO ATM'!$A$2:$B$897,2,0)</f>
        <v xml:space="preserve">ATM CARDNET </v>
      </c>
      <c r="H96" s="117" t="str">
        <f>VLOOKUP(E96,VIP!$A$2:$O18848,7,FALSE)</f>
        <v>Si</v>
      </c>
      <c r="I96" s="117" t="str">
        <f>VLOOKUP(E96,VIP!$A$2:$O10813,8,FALSE)</f>
        <v>No</v>
      </c>
      <c r="J96" s="117" t="str">
        <f>VLOOKUP(E96,VIP!$A$2:$O10763,8,FALSE)</f>
        <v>No</v>
      </c>
      <c r="K96" s="117" t="str">
        <f>VLOOKUP(E96,VIP!$A$2:$O14337,6,0)</f>
        <v>NO</v>
      </c>
      <c r="L96" s="110" t="s">
        <v>2219</v>
      </c>
      <c r="M96" s="109" t="s">
        <v>2446</v>
      </c>
      <c r="N96" s="109" t="s">
        <v>2453</v>
      </c>
      <c r="O96" s="117" t="s">
        <v>2455</v>
      </c>
      <c r="P96" s="109"/>
      <c r="Q96" s="109" t="s">
        <v>2219</v>
      </c>
    </row>
    <row r="97" spans="1:17" ht="18" x14ac:dyDescent="0.25">
      <c r="A97" s="117" t="str">
        <f>VLOOKUP(E97,'LISTADO ATM'!$A$2:$C$898,3,0)</f>
        <v>DISTRITO NACIONAL</v>
      </c>
      <c r="B97" s="140">
        <v>3335926034</v>
      </c>
      <c r="C97" s="110">
        <v>44368.20416666667</v>
      </c>
      <c r="D97" s="110" t="s">
        <v>2180</v>
      </c>
      <c r="E97" s="136">
        <v>487</v>
      </c>
      <c r="F97" s="117" t="str">
        <f>VLOOKUP(E97,VIP!$A$2:$O13835,2,0)</f>
        <v>DRBR487</v>
      </c>
      <c r="G97" s="117" t="str">
        <f>VLOOKUP(E97,'LISTADO ATM'!$A$2:$B$897,2,0)</f>
        <v xml:space="preserve">ATM Olé Hainamosa </v>
      </c>
      <c r="H97" s="117" t="str">
        <f>VLOOKUP(E97,VIP!$A$2:$O18796,7,FALSE)</f>
        <v>Si</v>
      </c>
      <c r="I97" s="117" t="str">
        <f>VLOOKUP(E97,VIP!$A$2:$O10761,8,FALSE)</f>
        <v>Si</v>
      </c>
      <c r="J97" s="117" t="str">
        <f>VLOOKUP(E97,VIP!$A$2:$O10711,8,FALSE)</f>
        <v>Si</v>
      </c>
      <c r="K97" s="117" t="str">
        <f>VLOOKUP(E97,VIP!$A$2:$O14285,6,0)</f>
        <v>SI</v>
      </c>
      <c r="L97" s="148" t="s">
        <v>2219</v>
      </c>
      <c r="M97" s="109" t="s">
        <v>2446</v>
      </c>
      <c r="N97" s="109" t="s">
        <v>2453</v>
      </c>
      <c r="O97" s="117" t="s">
        <v>2455</v>
      </c>
      <c r="P97" s="117"/>
      <c r="Q97" s="109" t="s">
        <v>2219</v>
      </c>
    </row>
    <row r="98" spans="1:17" ht="18" x14ac:dyDescent="0.25">
      <c r="A98" s="117" t="str">
        <f>VLOOKUP(E98,'LISTADO ATM'!$A$2:$C$898,3,0)</f>
        <v>DISTRITO NACIONAL</v>
      </c>
      <c r="B98" s="140" t="s">
        <v>2649</v>
      </c>
      <c r="C98" s="110">
        <v>44368.34716435185</v>
      </c>
      <c r="D98" s="110" t="s">
        <v>2180</v>
      </c>
      <c r="E98" s="136">
        <v>522</v>
      </c>
      <c r="F98" s="117" t="str">
        <f>VLOOKUP(E98,VIP!$A$2:$O13838,2,0)</f>
        <v>DRBR522</v>
      </c>
      <c r="G98" s="117" t="str">
        <f>VLOOKUP(E98,'LISTADO ATM'!$A$2:$B$897,2,0)</f>
        <v xml:space="preserve">ATM Oficina Galería 360 </v>
      </c>
      <c r="H98" s="117" t="str">
        <f>VLOOKUP(E98,VIP!$A$2:$O18799,7,FALSE)</f>
        <v>Si</v>
      </c>
      <c r="I98" s="117" t="str">
        <f>VLOOKUP(E98,VIP!$A$2:$O10764,8,FALSE)</f>
        <v>Si</v>
      </c>
      <c r="J98" s="117" t="str">
        <f>VLOOKUP(E98,VIP!$A$2:$O10714,8,FALSE)</f>
        <v>Si</v>
      </c>
      <c r="K98" s="117" t="str">
        <f>VLOOKUP(E98,VIP!$A$2:$O14288,6,0)</f>
        <v>SI</v>
      </c>
      <c r="L98" s="148" t="s">
        <v>2219</v>
      </c>
      <c r="M98" s="109" t="s">
        <v>2446</v>
      </c>
      <c r="N98" s="109" t="s">
        <v>2453</v>
      </c>
      <c r="O98" s="117" t="s">
        <v>2455</v>
      </c>
      <c r="P98" s="117"/>
      <c r="Q98" s="109" t="s">
        <v>2219</v>
      </c>
    </row>
    <row r="99" spans="1:17" s="118" customFormat="1" ht="18" x14ac:dyDescent="0.25">
      <c r="A99" s="117" t="str">
        <f>VLOOKUP(E99,'LISTADO ATM'!$A$2:$C$898,3,0)</f>
        <v>DISTRITO NACIONAL</v>
      </c>
      <c r="B99" s="140" t="s">
        <v>2648</v>
      </c>
      <c r="C99" s="110">
        <v>44368.348391203705</v>
      </c>
      <c r="D99" s="110" t="s">
        <v>2180</v>
      </c>
      <c r="E99" s="136">
        <v>473</v>
      </c>
      <c r="F99" s="117" t="str">
        <f>VLOOKUP(E99,VIP!$A$2:$O13837,2,0)</f>
        <v>DRBR473</v>
      </c>
      <c r="G99" s="117" t="str">
        <f>VLOOKUP(E99,'LISTADO ATM'!$A$2:$B$897,2,0)</f>
        <v xml:space="preserve">ATM Oficina Carrefour II </v>
      </c>
      <c r="H99" s="117" t="str">
        <f>VLOOKUP(E99,VIP!$A$2:$O18798,7,FALSE)</f>
        <v>Si</v>
      </c>
      <c r="I99" s="117" t="str">
        <f>VLOOKUP(E99,VIP!$A$2:$O10763,8,FALSE)</f>
        <v>Si</v>
      </c>
      <c r="J99" s="117" t="str">
        <f>VLOOKUP(E99,VIP!$A$2:$O10713,8,FALSE)</f>
        <v>Si</v>
      </c>
      <c r="K99" s="117" t="str">
        <f>VLOOKUP(E99,VIP!$A$2:$O14287,6,0)</f>
        <v>NO</v>
      </c>
      <c r="L99" s="148" t="s">
        <v>2219</v>
      </c>
      <c r="M99" s="109" t="s">
        <v>2446</v>
      </c>
      <c r="N99" s="109" t="s">
        <v>2453</v>
      </c>
      <c r="O99" s="117" t="s">
        <v>2455</v>
      </c>
      <c r="P99" s="117"/>
      <c r="Q99" s="109" t="s">
        <v>2219</v>
      </c>
    </row>
    <row r="100" spans="1:17" s="118" customFormat="1" ht="18" x14ac:dyDescent="0.25">
      <c r="A100" s="117" t="str">
        <f>VLOOKUP(E100,'LISTADO ATM'!$A$2:$C$898,3,0)</f>
        <v>ESTE</v>
      </c>
      <c r="B100" s="140" t="s">
        <v>2658</v>
      </c>
      <c r="C100" s="110">
        <v>44368.401805555557</v>
      </c>
      <c r="D100" s="110" t="s">
        <v>2180</v>
      </c>
      <c r="E100" s="136">
        <v>111</v>
      </c>
      <c r="F100" s="117" t="str">
        <f>VLOOKUP(E100,VIP!$A$2:$O13839,2,0)</f>
        <v>DRBR111</v>
      </c>
      <c r="G100" s="117" t="str">
        <f>VLOOKUP(E100,'LISTADO ATM'!$A$2:$B$897,2,0)</f>
        <v xml:space="preserve">ATM Oficina San Pedro </v>
      </c>
      <c r="H100" s="117" t="str">
        <f>VLOOKUP(E100,VIP!$A$2:$O18800,7,FALSE)</f>
        <v>Si</v>
      </c>
      <c r="I100" s="117" t="str">
        <f>VLOOKUP(E100,VIP!$A$2:$O10765,8,FALSE)</f>
        <v>Si</v>
      </c>
      <c r="J100" s="117" t="str">
        <f>VLOOKUP(E100,VIP!$A$2:$O10715,8,FALSE)</f>
        <v>Si</v>
      </c>
      <c r="K100" s="117" t="str">
        <f>VLOOKUP(E100,VIP!$A$2:$O14289,6,0)</f>
        <v>SI</v>
      </c>
      <c r="L100" s="148" t="s">
        <v>2219</v>
      </c>
      <c r="M100" s="109" t="s">
        <v>2446</v>
      </c>
      <c r="N100" s="109" t="s">
        <v>2453</v>
      </c>
      <c r="O100" s="117" t="s">
        <v>2455</v>
      </c>
      <c r="P100" s="117"/>
      <c r="Q100" s="109" t="s">
        <v>2219</v>
      </c>
    </row>
    <row r="101" spans="1:17" s="118" customFormat="1" ht="18" x14ac:dyDescent="0.25">
      <c r="A101" s="117" t="str">
        <f>VLOOKUP(E101,'LISTADO ATM'!$A$2:$C$898,3,0)</f>
        <v>SUR</v>
      </c>
      <c r="B101" s="140" t="s">
        <v>2696</v>
      </c>
      <c r="C101" s="110">
        <v>44368.537627314814</v>
      </c>
      <c r="D101" s="110" t="s">
        <v>2180</v>
      </c>
      <c r="E101" s="136">
        <v>296</v>
      </c>
      <c r="F101" s="117" t="str">
        <f>VLOOKUP(E101,VIP!$A$2:$O13843,2,0)</f>
        <v>DRBR296</v>
      </c>
      <c r="G101" s="117" t="str">
        <f>VLOOKUP(E101,'LISTADO ATM'!$A$2:$B$897,2,0)</f>
        <v>ATM Estación BANICOMB (Baní)  ECO Petroleo</v>
      </c>
      <c r="H101" s="117" t="str">
        <f>VLOOKUP(E101,VIP!$A$2:$O18804,7,FALSE)</f>
        <v>Si</v>
      </c>
      <c r="I101" s="117" t="str">
        <f>VLOOKUP(E101,VIP!$A$2:$O10769,8,FALSE)</f>
        <v>Si</v>
      </c>
      <c r="J101" s="117" t="str">
        <f>VLOOKUP(E101,VIP!$A$2:$O10719,8,FALSE)</f>
        <v>Si</v>
      </c>
      <c r="K101" s="117" t="str">
        <f>VLOOKUP(E101,VIP!$A$2:$O14293,6,0)</f>
        <v>NO</v>
      </c>
      <c r="L101" s="148" t="s">
        <v>2219</v>
      </c>
      <c r="M101" s="109" t="s">
        <v>2446</v>
      </c>
      <c r="N101" s="109" t="s">
        <v>2558</v>
      </c>
      <c r="O101" s="117" t="s">
        <v>2455</v>
      </c>
      <c r="P101" s="117"/>
      <c r="Q101" s="109" t="s">
        <v>2219</v>
      </c>
    </row>
    <row r="102" spans="1:17" s="118" customFormat="1" ht="18" x14ac:dyDescent="0.25">
      <c r="A102" s="117" t="str">
        <f>VLOOKUP(E102,'LISTADO ATM'!$A$2:$C$898,3,0)</f>
        <v>DISTRITO NACIONAL</v>
      </c>
      <c r="B102" s="140" t="s">
        <v>2694</v>
      </c>
      <c r="C102" s="110">
        <v>44368.538912037038</v>
      </c>
      <c r="D102" s="110" t="s">
        <v>2180</v>
      </c>
      <c r="E102" s="136">
        <v>425</v>
      </c>
      <c r="F102" s="117" t="str">
        <f>VLOOKUP(E102,VIP!$A$2:$O13841,2,0)</f>
        <v>DRBR425</v>
      </c>
      <c r="G102" s="117" t="str">
        <f>VLOOKUP(E102,'LISTADO ATM'!$A$2:$B$897,2,0)</f>
        <v xml:space="preserve">ATM UNP Jumbo Luperón II </v>
      </c>
      <c r="H102" s="117" t="str">
        <f>VLOOKUP(E102,VIP!$A$2:$O18802,7,FALSE)</f>
        <v>Si</v>
      </c>
      <c r="I102" s="117" t="str">
        <f>VLOOKUP(E102,VIP!$A$2:$O10767,8,FALSE)</f>
        <v>Si</v>
      </c>
      <c r="J102" s="117" t="str">
        <f>VLOOKUP(E102,VIP!$A$2:$O10717,8,FALSE)</f>
        <v>Si</v>
      </c>
      <c r="K102" s="117" t="str">
        <f>VLOOKUP(E102,VIP!$A$2:$O14291,6,0)</f>
        <v>NO</v>
      </c>
      <c r="L102" s="148" t="s">
        <v>2219</v>
      </c>
      <c r="M102" s="109" t="s">
        <v>2446</v>
      </c>
      <c r="N102" s="109" t="s">
        <v>2558</v>
      </c>
      <c r="O102" s="117" t="s">
        <v>2455</v>
      </c>
      <c r="P102" s="117"/>
      <c r="Q102" s="109" t="s">
        <v>2219</v>
      </c>
    </row>
    <row r="103" spans="1:17" s="118" customFormat="1" ht="18" x14ac:dyDescent="0.25">
      <c r="A103" s="117" t="str">
        <f>VLOOKUP(E103,'LISTADO ATM'!$A$2:$C$898,3,0)</f>
        <v>ESTE</v>
      </c>
      <c r="B103" s="140" t="s">
        <v>2716</v>
      </c>
      <c r="C103" s="110">
        <v>44368.577303240738</v>
      </c>
      <c r="D103" s="110" t="s">
        <v>2180</v>
      </c>
      <c r="E103" s="136">
        <v>830</v>
      </c>
      <c r="F103" s="117" t="str">
        <f>VLOOKUP(E103,VIP!$A$2:$O13856,2,0)</f>
        <v>DRBR830</v>
      </c>
      <c r="G103" s="117" t="str">
        <f>VLOOKUP(E103,'LISTADO ATM'!$A$2:$B$897,2,0)</f>
        <v xml:space="preserve">ATM UNP Sabana Grande de Boyá </v>
      </c>
      <c r="H103" s="117" t="str">
        <f>VLOOKUP(E103,VIP!$A$2:$O18817,7,FALSE)</f>
        <v>Si</v>
      </c>
      <c r="I103" s="117" t="str">
        <f>VLOOKUP(E103,VIP!$A$2:$O10782,8,FALSE)</f>
        <v>Si</v>
      </c>
      <c r="J103" s="117" t="str">
        <f>VLOOKUP(E103,VIP!$A$2:$O10732,8,FALSE)</f>
        <v>Si</v>
      </c>
      <c r="K103" s="117" t="str">
        <f>VLOOKUP(E103,VIP!$A$2:$O14306,6,0)</f>
        <v>NO</v>
      </c>
      <c r="L103" s="148" t="s">
        <v>2219</v>
      </c>
      <c r="M103" s="109" t="s">
        <v>2446</v>
      </c>
      <c r="N103" s="109" t="s">
        <v>2453</v>
      </c>
      <c r="O103" s="117" t="s">
        <v>2455</v>
      </c>
      <c r="P103" s="117"/>
      <c r="Q103" s="109" t="s">
        <v>2219</v>
      </c>
    </row>
    <row r="104" spans="1:17" s="118" customFormat="1" ht="18" x14ac:dyDescent="0.25">
      <c r="A104" s="117" t="str">
        <f>VLOOKUP(E104,'LISTADO ATM'!$A$2:$C$898,3,0)</f>
        <v>NORTE</v>
      </c>
      <c r="B104" s="140" t="s">
        <v>2714</v>
      </c>
      <c r="C104" s="110">
        <v>44368.579664351855</v>
      </c>
      <c r="D104" s="110" t="s">
        <v>2181</v>
      </c>
      <c r="E104" s="136">
        <v>645</v>
      </c>
      <c r="F104" s="117" t="str">
        <f>VLOOKUP(E104,VIP!$A$2:$O13854,2,0)</f>
        <v>DRBR329</v>
      </c>
      <c r="G104" s="117" t="str">
        <f>VLOOKUP(E104,'LISTADO ATM'!$A$2:$B$897,2,0)</f>
        <v xml:space="preserve">ATM UNP Cabrera </v>
      </c>
      <c r="H104" s="117" t="str">
        <f>VLOOKUP(E104,VIP!$A$2:$O18815,7,FALSE)</f>
        <v>Si</v>
      </c>
      <c r="I104" s="117" t="str">
        <f>VLOOKUP(E104,VIP!$A$2:$O10780,8,FALSE)</f>
        <v>Si</v>
      </c>
      <c r="J104" s="117" t="str">
        <f>VLOOKUP(E104,VIP!$A$2:$O10730,8,FALSE)</f>
        <v>Si</v>
      </c>
      <c r="K104" s="117" t="str">
        <f>VLOOKUP(E104,VIP!$A$2:$O14304,6,0)</f>
        <v>NO</v>
      </c>
      <c r="L104" s="148" t="s">
        <v>2219</v>
      </c>
      <c r="M104" s="109" t="s">
        <v>2446</v>
      </c>
      <c r="N104" s="109" t="s">
        <v>2453</v>
      </c>
      <c r="O104" s="117" t="s">
        <v>2567</v>
      </c>
      <c r="P104" s="117"/>
      <c r="Q104" s="109" t="s">
        <v>2219</v>
      </c>
    </row>
    <row r="105" spans="1:17" s="118" customFormat="1" ht="18" x14ac:dyDescent="0.25">
      <c r="A105" s="117" t="str">
        <f>VLOOKUP(E105,'LISTADO ATM'!$A$2:$C$898,3,0)</f>
        <v>DISTRITO NACIONAL</v>
      </c>
      <c r="B105" s="140" t="s">
        <v>2712</v>
      </c>
      <c r="C105" s="110">
        <v>44368.58625</v>
      </c>
      <c r="D105" s="110" t="s">
        <v>2180</v>
      </c>
      <c r="E105" s="136">
        <v>346</v>
      </c>
      <c r="F105" s="117" t="str">
        <f>VLOOKUP(E105,VIP!$A$2:$O13852,2,0)</f>
        <v>DRBR346</v>
      </c>
      <c r="G105" s="117" t="str">
        <f>VLOOKUP(E105,'LISTADO ATM'!$A$2:$B$897,2,0)</f>
        <v>ATM Ministerio de Industria y Comercio</v>
      </c>
      <c r="H105" s="117" t="str">
        <f>VLOOKUP(E105,VIP!$A$2:$O18813,7,FALSE)</f>
        <v>Si</v>
      </c>
      <c r="I105" s="117" t="str">
        <f>VLOOKUP(E105,VIP!$A$2:$O10778,8,FALSE)</f>
        <v>Si</v>
      </c>
      <c r="J105" s="117" t="str">
        <f>VLOOKUP(E105,VIP!$A$2:$O10728,8,FALSE)</f>
        <v>Si</v>
      </c>
      <c r="K105" s="117">
        <f>VLOOKUP(E105,VIP!$A$2:$O14302,6,0)</f>
        <v>0</v>
      </c>
      <c r="L105" s="148" t="s">
        <v>2219</v>
      </c>
      <c r="M105" s="109" t="s">
        <v>2446</v>
      </c>
      <c r="N105" s="109" t="s">
        <v>2453</v>
      </c>
      <c r="O105" s="117" t="s">
        <v>2455</v>
      </c>
      <c r="P105" s="117"/>
      <c r="Q105" s="109" t="s">
        <v>2219</v>
      </c>
    </row>
    <row r="106" spans="1:17" s="118" customFormat="1" ht="18" x14ac:dyDescent="0.25">
      <c r="A106" s="117" t="str">
        <f>VLOOKUP(E106,'LISTADO ATM'!$A$2:$C$898,3,0)</f>
        <v>NORTE</v>
      </c>
      <c r="B106" s="140" t="s">
        <v>2711</v>
      </c>
      <c r="C106" s="110">
        <v>44368.589895833335</v>
      </c>
      <c r="D106" s="110" t="s">
        <v>2181</v>
      </c>
      <c r="E106" s="136">
        <v>712</v>
      </c>
      <c r="F106" s="117" t="str">
        <f>VLOOKUP(E106,VIP!$A$2:$O13851,2,0)</f>
        <v>DRBR128</v>
      </c>
      <c r="G106" s="117" t="str">
        <f>VLOOKUP(E106,'LISTADO ATM'!$A$2:$B$897,2,0)</f>
        <v xml:space="preserve">ATM Oficina Imbert </v>
      </c>
      <c r="H106" s="117" t="str">
        <f>VLOOKUP(E106,VIP!$A$2:$O18812,7,FALSE)</f>
        <v>Si</v>
      </c>
      <c r="I106" s="117" t="str">
        <f>VLOOKUP(E106,VIP!$A$2:$O10777,8,FALSE)</f>
        <v>Si</v>
      </c>
      <c r="J106" s="117" t="str">
        <f>VLOOKUP(E106,VIP!$A$2:$O10727,8,FALSE)</f>
        <v>Si</v>
      </c>
      <c r="K106" s="117" t="str">
        <f>VLOOKUP(E106,VIP!$A$2:$O14301,6,0)</f>
        <v>SI</v>
      </c>
      <c r="L106" s="148" t="s">
        <v>2219</v>
      </c>
      <c r="M106" s="109" t="s">
        <v>2446</v>
      </c>
      <c r="N106" s="109" t="s">
        <v>2453</v>
      </c>
      <c r="O106" s="117" t="s">
        <v>2567</v>
      </c>
      <c r="P106" s="117"/>
      <c r="Q106" s="109" t="s">
        <v>2219</v>
      </c>
    </row>
    <row r="107" spans="1:17" s="118" customFormat="1" ht="18" x14ac:dyDescent="0.25">
      <c r="A107" s="117" t="str">
        <f>VLOOKUP(E107,'LISTADO ATM'!$A$2:$C$898,3,0)</f>
        <v>DISTRITO NACIONAL</v>
      </c>
      <c r="B107" s="140" t="s">
        <v>2710</v>
      </c>
      <c r="C107" s="110">
        <v>44368.591620370367</v>
      </c>
      <c r="D107" s="110" t="s">
        <v>2180</v>
      </c>
      <c r="E107" s="136">
        <v>18</v>
      </c>
      <c r="F107" s="117" t="str">
        <f>VLOOKUP(E107,VIP!$A$2:$O13850,2,0)</f>
        <v>DRBR018</v>
      </c>
      <c r="G107" s="117" t="str">
        <f>VLOOKUP(E107,'LISTADO ATM'!$A$2:$B$897,2,0)</f>
        <v xml:space="preserve">ATM Oficina Haina Occidental I </v>
      </c>
      <c r="H107" s="117" t="str">
        <f>VLOOKUP(E107,VIP!$A$2:$O18811,7,FALSE)</f>
        <v>Si</v>
      </c>
      <c r="I107" s="117" t="str">
        <f>VLOOKUP(E107,VIP!$A$2:$O10776,8,FALSE)</f>
        <v>Si</v>
      </c>
      <c r="J107" s="117" t="str">
        <f>VLOOKUP(E107,VIP!$A$2:$O10726,8,FALSE)</f>
        <v>Si</v>
      </c>
      <c r="K107" s="117" t="str">
        <f>VLOOKUP(E107,VIP!$A$2:$O14300,6,0)</f>
        <v>SI</v>
      </c>
      <c r="L107" s="148" t="s">
        <v>2219</v>
      </c>
      <c r="M107" s="109" t="s">
        <v>2446</v>
      </c>
      <c r="N107" s="109" t="s">
        <v>2453</v>
      </c>
      <c r="O107" s="117" t="s">
        <v>2455</v>
      </c>
      <c r="P107" s="117"/>
      <c r="Q107" s="109" t="s">
        <v>2219</v>
      </c>
    </row>
    <row r="108" spans="1:17" s="118" customFormat="1" ht="18" x14ac:dyDescent="0.25">
      <c r="A108" s="117" t="str">
        <f>VLOOKUP(E108,'LISTADO ATM'!$A$2:$C$898,3,0)</f>
        <v>DISTRITO NACIONAL</v>
      </c>
      <c r="B108" s="140" t="s">
        <v>2709</v>
      </c>
      <c r="C108" s="110">
        <v>44368.593344907407</v>
      </c>
      <c r="D108" s="110" t="s">
        <v>2180</v>
      </c>
      <c r="E108" s="136">
        <v>224</v>
      </c>
      <c r="F108" s="117" t="str">
        <f>VLOOKUP(E108,VIP!$A$2:$O13849,2,0)</f>
        <v>DRBR224</v>
      </c>
      <c r="G108" s="117" t="str">
        <f>VLOOKUP(E108,'LISTADO ATM'!$A$2:$B$897,2,0)</f>
        <v xml:space="preserve">ATM S/M Nacional El Millón (Núñez de Cáceres) </v>
      </c>
      <c r="H108" s="117" t="str">
        <f>VLOOKUP(E108,VIP!$A$2:$O18810,7,FALSE)</f>
        <v>Si</v>
      </c>
      <c r="I108" s="117" t="str">
        <f>VLOOKUP(E108,VIP!$A$2:$O10775,8,FALSE)</f>
        <v>Si</v>
      </c>
      <c r="J108" s="117" t="str">
        <f>VLOOKUP(E108,VIP!$A$2:$O10725,8,FALSE)</f>
        <v>Si</v>
      </c>
      <c r="K108" s="117" t="str">
        <f>VLOOKUP(E108,VIP!$A$2:$O14299,6,0)</f>
        <v>SI</v>
      </c>
      <c r="L108" s="148" t="s">
        <v>2219</v>
      </c>
      <c r="M108" s="109" t="s">
        <v>2446</v>
      </c>
      <c r="N108" s="109" t="s">
        <v>2453</v>
      </c>
      <c r="O108" s="117" t="s">
        <v>2455</v>
      </c>
      <c r="P108" s="117"/>
      <c r="Q108" s="109" t="s">
        <v>2219</v>
      </c>
    </row>
    <row r="109" spans="1:17" s="118" customFormat="1" ht="18" x14ac:dyDescent="0.25">
      <c r="A109" s="117" t="str">
        <f>VLOOKUP(E109,'LISTADO ATM'!$A$2:$C$898,3,0)</f>
        <v>NORTE</v>
      </c>
      <c r="B109" s="140" t="s">
        <v>2707</v>
      </c>
      <c r="C109" s="110">
        <v>44368.596724537034</v>
      </c>
      <c r="D109" s="110" t="s">
        <v>2181</v>
      </c>
      <c r="E109" s="136">
        <v>926</v>
      </c>
      <c r="F109" s="117" t="str">
        <f>VLOOKUP(E109,VIP!$A$2:$O13847,2,0)</f>
        <v>DRBR926</v>
      </c>
      <c r="G109" s="117" t="str">
        <f>VLOOKUP(E109,'LISTADO ATM'!$A$2:$B$897,2,0)</f>
        <v>ATM S/M Juan Cepin</v>
      </c>
      <c r="H109" s="117" t="str">
        <f>VLOOKUP(E109,VIP!$A$2:$O18808,7,FALSE)</f>
        <v>N/A</v>
      </c>
      <c r="I109" s="117" t="str">
        <f>VLOOKUP(E109,VIP!$A$2:$O10773,8,FALSE)</f>
        <v>N/A</v>
      </c>
      <c r="J109" s="117" t="str">
        <f>VLOOKUP(E109,VIP!$A$2:$O10723,8,FALSE)</f>
        <v>N/A</v>
      </c>
      <c r="K109" s="117" t="str">
        <f>VLOOKUP(E109,VIP!$A$2:$O14297,6,0)</f>
        <v>N/A</v>
      </c>
      <c r="L109" s="148" t="s">
        <v>2219</v>
      </c>
      <c r="M109" s="109" t="s">
        <v>2446</v>
      </c>
      <c r="N109" s="109" t="s">
        <v>2453</v>
      </c>
      <c r="O109" s="117" t="s">
        <v>2567</v>
      </c>
      <c r="P109" s="117"/>
      <c r="Q109" s="109" t="s">
        <v>2219</v>
      </c>
    </row>
    <row r="110" spans="1:17" s="118" customFormat="1" ht="18" x14ac:dyDescent="0.25">
      <c r="A110" s="117" t="str">
        <f>VLOOKUP(E110,'LISTADO ATM'!$A$2:$C$898,3,0)</f>
        <v>DISTRITO NACIONAL</v>
      </c>
      <c r="B110" s="140" t="s">
        <v>2705</v>
      </c>
      <c r="C110" s="110">
        <v>44368.59920138889</v>
      </c>
      <c r="D110" s="110" t="s">
        <v>2180</v>
      </c>
      <c r="E110" s="136">
        <v>239</v>
      </c>
      <c r="F110" s="117" t="str">
        <f>VLOOKUP(E110,VIP!$A$2:$O13845,2,0)</f>
        <v>DRBR239</v>
      </c>
      <c r="G110" s="117" t="str">
        <f>VLOOKUP(E110,'LISTADO ATM'!$A$2:$B$897,2,0)</f>
        <v xml:space="preserve">ATM Autobanco Charles de Gaulle </v>
      </c>
      <c r="H110" s="117" t="str">
        <f>VLOOKUP(E110,VIP!$A$2:$O18806,7,FALSE)</f>
        <v>Si</v>
      </c>
      <c r="I110" s="117" t="str">
        <f>VLOOKUP(E110,VIP!$A$2:$O10771,8,FALSE)</f>
        <v>Si</v>
      </c>
      <c r="J110" s="117" t="str">
        <f>VLOOKUP(E110,VIP!$A$2:$O10721,8,FALSE)</f>
        <v>Si</v>
      </c>
      <c r="K110" s="117" t="str">
        <f>VLOOKUP(E110,VIP!$A$2:$O14295,6,0)</f>
        <v>SI</v>
      </c>
      <c r="L110" s="148" t="s">
        <v>2219</v>
      </c>
      <c r="M110" s="109" t="s">
        <v>2446</v>
      </c>
      <c r="N110" s="109" t="s">
        <v>2453</v>
      </c>
      <c r="O110" s="117" t="s">
        <v>2455</v>
      </c>
      <c r="P110" s="117"/>
      <c r="Q110" s="109" t="s">
        <v>2219</v>
      </c>
    </row>
    <row r="111" spans="1:17" s="118" customFormat="1" ht="18" x14ac:dyDescent="0.25">
      <c r="A111" s="117" t="str">
        <f>VLOOKUP(E111,'LISTADO ATM'!$A$2:$C$898,3,0)</f>
        <v>ESTE</v>
      </c>
      <c r="B111" s="140" t="s">
        <v>2701</v>
      </c>
      <c r="C111" s="110">
        <v>44368.602523148147</v>
      </c>
      <c r="D111" s="110" t="s">
        <v>2180</v>
      </c>
      <c r="E111" s="136">
        <v>842</v>
      </c>
      <c r="F111" s="117" t="str">
        <f>VLOOKUP(E111,VIP!$A$2:$O13841,2,0)</f>
        <v>DRBR842</v>
      </c>
      <c r="G111" s="117" t="str">
        <f>VLOOKUP(E111,'LISTADO ATM'!$A$2:$B$897,2,0)</f>
        <v xml:space="preserve">ATM Plaza Orense II (La Romana) </v>
      </c>
      <c r="H111" s="117" t="str">
        <f>VLOOKUP(E111,VIP!$A$2:$O18802,7,FALSE)</f>
        <v>Si</v>
      </c>
      <c r="I111" s="117" t="str">
        <f>VLOOKUP(E111,VIP!$A$2:$O10767,8,FALSE)</f>
        <v>Si</v>
      </c>
      <c r="J111" s="117" t="str">
        <f>VLOOKUP(E111,VIP!$A$2:$O10717,8,FALSE)</f>
        <v>Si</v>
      </c>
      <c r="K111" s="117" t="str">
        <f>VLOOKUP(E111,VIP!$A$2:$O14291,6,0)</f>
        <v>NO</v>
      </c>
      <c r="L111" s="148" t="s">
        <v>2219</v>
      </c>
      <c r="M111" s="109" t="s">
        <v>2446</v>
      </c>
      <c r="N111" s="109" t="s">
        <v>2453</v>
      </c>
      <c r="O111" s="117" t="s">
        <v>2455</v>
      </c>
      <c r="P111" s="117"/>
      <c r="Q111" s="109" t="s">
        <v>2219</v>
      </c>
    </row>
    <row r="112" spans="1:17" s="118" customFormat="1" ht="18" x14ac:dyDescent="0.25">
      <c r="A112" s="117" t="str">
        <f>VLOOKUP(E112,'LISTADO ATM'!$A$2:$C$898,3,0)</f>
        <v>DISTRITO NACIONAL</v>
      </c>
      <c r="B112" s="140" t="s">
        <v>2738</v>
      </c>
      <c r="C112" s="110">
        <v>44368.654131944444</v>
      </c>
      <c r="D112" s="110" t="s">
        <v>2180</v>
      </c>
      <c r="E112" s="136">
        <v>490</v>
      </c>
      <c r="F112" s="117" t="str">
        <f>VLOOKUP(E112,VIP!$A$2:$O13862,2,0)</f>
        <v>DRBR490</v>
      </c>
      <c r="G112" s="117" t="str">
        <f>VLOOKUP(E112,'LISTADO ATM'!$A$2:$B$897,2,0)</f>
        <v xml:space="preserve">ATM Hospital Ney Arias Lora </v>
      </c>
      <c r="H112" s="117" t="str">
        <f>VLOOKUP(E112,VIP!$A$2:$O18823,7,FALSE)</f>
        <v>Si</v>
      </c>
      <c r="I112" s="117" t="str">
        <f>VLOOKUP(E112,VIP!$A$2:$O10788,8,FALSE)</f>
        <v>Si</v>
      </c>
      <c r="J112" s="117" t="str">
        <f>VLOOKUP(E112,VIP!$A$2:$O10738,8,FALSE)</f>
        <v>Si</v>
      </c>
      <c r="K112" s="117" t="str">
        <f>VLOOKUP(E112,VIP!$A$2:$O14312,6,0)</f>
        <v>NO</v>
      </c>
      <c r="L112" s="148" t="s">
        <v>2219</v>
      </c>
      <c r="M112" s="109" t="s">
        <v>2446</v>
      </c>
      <c r="N112" s="109" t="s">
        <v>2453</v>
      </c>
      <c r="O112" s="117" t="s">
        <v>2455</v>
      </c>
      <c r="P112" s="117"/>
      <c r="Q112" s="109" t="s">
        <v>2219</v>
      </c>
    </row>
    <row r="113" spans="1:17" s="118" customFormat="1" ht="18" x14ac:dyDescent="0.25">
      <c r="A113" s="117" t="str">
        <f>VLOOKUP(E113,'LISTADO ATM'!$A$2:$C$898,3,0)</f>
        <v>NORTE</v>
      </c>
      <c r="B113" s="140" t="s">
        <v>2734</v>
      </c>
      <c r="C113" s="110">
        <v>44368.661354166667</v>
      </c>
      <c r="D113" s="110" t="s">
        <v>2181</v>
      </c>
      <c r="E113" s="136">
        <v>633</v>
      </c>
      <c r="F113" s="117" t="str">
        <f>VLOOKUP(E113,VIP!$A$2:$O13858,2,0)</f>
        <v>DRBR260</v>
      </c>
      <c r="G113" s="117" t="str">
        <f>VLOOKUP(E113,'LISTADO ATM'!$A$2:$B$897,2,0)</f>
        <v xml:space="preserve">ATM Autobanco Las Colinas </v>
      </c>
      <c r="H113" s="117" t="str">
        <f>VLOOKUP(E113,VIP!$A$2:$O18819,7,FALSE)</f>
        <v>Si</v>
      </c>
      <c r="I113" s="117" t="str">
        <f>VLOOKUP(E113,VIP!$A$2:$O10784,8,FALSE)</f>
        <v>Si</v>
      </c>
      <c r="J113" s="117" t="str">
        <f>VLOOKUP(E113,VIP!$A$2:$O10734,8,FALSE)</f>
        <v>Si</v>
      </c>
      <c r="K113" s="117" t="str">
        <f>VLOOKUP(E113,VIP!$A$2:$O14308,6,0)</f>
        <v>SI</v>
      </c>
      <c r="L113" s="148" t="s">
        <v>2219</v>
      </c>
      <c r="M113" s="109" t="s">
        <v>2446</v>
      </c>
      <c r="N113" s="109" t="s">
        <v>2453</v>
      </c>
      <c r="O113" s="117" t="s">
        <v>2567</v>
      </c>
      <c r="P113" s="117"/>
      <c r="Q113" s="109" t="s">
        <v>2219</v>
      </c>
    </row>
    <row r="114" spans="1:17" s="118" customFormat="1" ht="18" x14ac:dyDescent="0.25">
      <c r="A114" s="117" t="str">
        <f>VLOOKUP(E114,'LISTADO ATM'!$A$2:$C$898,3,0)</f>
        <v>DISTRITO NACIONAL</v>
      </c>
      <c r="B114" s="140">
        <v>3335910002</v>
      </c>
      <c r="C114" s="110">
        <v>44351.65902777778</v>
      </c>
      <c r="D114" s="110" t="s">
        <v>2180</v>
      </c>
      <c r="E114" s="136">
        <v>744</v>
      </c>
      <c r="F114" s="117" t="str">
        <f>VLOOKUP(E114,VIP!$A$2:$O13694,2,0)</f>
        <v>DRBR289</v>
      </c>
      <c r="G114" s="117" t="str">
        <f>VLOOKUP(E114,'LISTADO ATM'!$A$2:$B$897,2,0)</f>
        <v xml:space="preserve">ATM Multicentro La Sirena Venezuela </v>
      </c>
      <c r="H114" s="117" t="str">
        <f>VLOOKUP(E114,VIP!$A$2:$O18828,7,FALSE)</f>
        <v>Si</v>
      </c>
      <c r="I114" s="117" t="str">
        <f>VLOOKUP(E114,VIP!$A$2:$O10793,8,FALSE)</f>
        <v>Si</v>
      </c>
      <c r="J114" s="117" t="str">
        <f>VLOOKUP(E114,VIP!$A$2:$O10743,8,FALSE)</f>
        <v>Si</v>
      </c>
      <c r="K114" s="117" t="str">
        <f>VLOOKUP(E114,VIP!$A$2:$O14317,6,0)</f>
        <v>SI</v>
      </c>
      <c r="L114" s="110" t="s">
        <v>2245</v>
      </c>
      <c r="M114" s="109" t="s">
        <v>2446</v>
      </c>
      <c r="N114" s="109" t="s">
        <v>2558</v>
      </c>
      <c r="O114" s="117" t="s">
        <v>2455</v>
      </c>
      <c r="P114" s="109"/>
      <c r="Q114" s="109" t="s">
        <v>2245</v>
      </c>
    </row>
    <row r="115" spans="1:17" s="118" customFormat="1" ht="18" x14ac:dyDescent="0.25">
      <c r="A115" s="117" t="str">
        <f>VLOOKUP(E115,'LISTADO ATM'!$A$2:$C$898,3,0)</f>
        <v>DISTRITO NACIONAL</v>
      </c>
      <c r="B115" s="140">
        <v>3335920397</v>
      </c>
      <c r="C115" s="110">
        <v>44362.423842592594</v>
      </c>
      <c r="D115" s="110" t="s">
        <v>2180</v>
      </c>
      <c r="E115" s="136">
        <v>961</v>
      </c>
      <c r="F115" s="117" t="str">
        <f>VLOOKUP(E115,VIP!$A$2:$O13723,2,0)</f>
        <v>DRBR03H</v>
      </c>
      <c r="G115" s="117" t="str">
        <f>VLOOKUP(E115,'LISTADO ATM'!$A$2:$B$897,2,0)</f>
        <v xml:space="preserve">ATM Listín Diario </v>
      </c>
      <c r="H115" s="117" t="str">
        <f>VLOOKUP(E115,VIP!$A$2:$O18857,7,FALSE)</f>
        <v>Si</v>
      </c>
      <c r="I115" s="117" t="str">
        <f>VLOOKUP(E115,VIP!$A$2:$O10822,8,FALSE)</f>
        <v>Si</v>
      </c>
      <c r="J115" s="117" t="str">
        <f>VLOOKUP(E115,VIP!$A$2:$O10772,8,FALSE)</f>
        <v>Si</v>
      </c>
      <c r="K115" s="117" t="str">
        <f>VLOOKUP(E115,VIP!$A$2:$O14346,6,0)</f>
        <v>NO</v>
      </c>
      <c r="L115" s="148" t="s">
        <v>2245</v>
      </c>
      <c r="M115" s="109" t="s">
        <v>2446</v>
      </c>
      <c r="N115" s="109" t="s">
        <v>2558</v>
      </c>
      <c r="O115" s="117" t="s">
        <v>2455</v>
      </c>
      <c r="P115" s="117"/>
      <c r="Q115" s="109" t="s">
        <v>2245</v>
      </c>
    </row>
    <row r="116" spans="1:17" s="118" customFormat="1" ht="18" x14ac:dyDescent="0.25">
      <c r="A116" s="117" t="str">
        <f>VLOOKUP(E116,'LISTADO ATM'!$A$2:$C$898,3,0)</f>
        <v>DISTRITO NACIONAL</v>
      </c>
      <c r="B116" s="140">
        <v>3335920777</v>
      </c>
      <c r="C116" s="110">
        <v>44362.50141203704</v>
      </c>
      <c r="D116" s="110" t="s">
        <v>2180</v>
      </c>
      <c r="E116" s="136">
        <v>909</v>
      </c>
      <c r="F116" s="117" t="str">
        <f>VLOOKUP(E116,VIP!$A$2:$O13718,2,0)</f>
        <v>DRBR01A</v>
      </c>
      <c r="G116" s="117" t="str">
        <f>VLOOKUP(E116,'LISTADO ATM'!$A$2:$B$897,2,0)</f>
        <v xml:space="preserve">ATM UNP UASD </v>
      </c>
      <c r="H116" s="117" t="str">
        <f>VLOOKUP(E116,VIP!$A$2:$O18852,7,FALSE)</f>
        <v>Si</v>
      </c>
      <c r="I116" s="117" t="str">
        <f>VLOOKUP(E116,VIP!$A$2:$O10817,8,FALSE)</f>
        <v>Si</v>
      </c>
      <c r="J116" s="117" t="str">
        <f>VLOOKUP(E116,VIP!$A$2:$O10767,8,FALSE)</f>
        <v>Si</v>
      </c>
      <c r="K116" s="117" t="str">
        <f>VLOOKUP(E116,VIP!$A$2:$O14341,6,0)</f>
        <v>SI</v>
      </c>
      <c r="L116" s="148" t="s">
        <v>2245</v>
      </c>
      <c r="M116" s="109" t="s">
        <v>2446</v>
      </c>
      <c r="N116" s="109" t="s">
        <v>2558</v>
      </c>
      <c r="O116" s="117" t="s">
        <v>2455</v>
      </c>
      <c r="P116" s="117"/>
      <c r="Q116" s="109" t="s">
        <v>2245</v>
      </c>
    </row>
    <row r="117" spans="1:17" s="118" customFormat="1" ht="18" x14ac:dyDescent="0.25">
      <c r="A117" s="117" t="str">
        <f>VLOOKUP(E117,'LISTADO ATM'!$A$2:$C$898,3,0)</f>
        <v>DISTRITO NACIONAL</v>
      </c>
      <c r="B117" s="140">
        <v>3335925849</v>
      </c>
      <c r="C117" s="110">
        <v>44366.653298611112</v>
      </c>
      <c r="D117" s="110" t="s">
        <v>2180</v>
      </c>
      <c r="E117" s="136">
        <v>363</v>
      </c>
      <c r="F117" s="117" t="str">
        <f>VLOOKUP(E117,VIP!$A$2:$O13915,2,0)</f>
        <v>DRBR363</v>
      </c>
      <c r="G117" s="117" t="str">
        <f>VLOOKUP(E117,'LISTADO ATM'!$A$2:$B$897,2,0)</f>
        <v>ATM Sirena Villa Mella</v>
      </c>
      <c r="H117" s="117" t="str">
        <f>VLOOKUP(E117,VIP!$A$2:$O18785,7,FALSE)</f>
        <v>N/A</v>
      </c>
      <c r="I117" s="117" t="str">
        <f>VLOOKUP(E117,VIP!$A$2:$O10750,8,FALSE)</f>
        <v>N/A</v>
      </c>
      <c r="J117" s="117" t="str">
        <f>VLOOKUP(E117,VIP!$A$2:$O10700,8,FALSE)</f>
        <v>N/A</v>
      </c>
      <c r="K117" s="117" t="str">
        <f>VLOOKUP(E117,VIP!$A$2:$O14274,6,0)</f>
        <v>N/A</v>
      </c>
      <c r="L117" s="110" t="s">
        <v>2245</v>
      </c>
      <c r="M117" s="109" t="s">
        <v>2446</v>
      </c>
      <c r="N117" s="109" t="s">
        <v>2453</v>
      </c>
      <c r="O117" s="117" t="s">
        <v>2455</v>
      </c>
      <c r="P117" s="117"/>
      <c r="Q117" s="116" t="s">
        <v>2245</v>
      </c>
    </row>
    <row r="118" spans="1:17" s="118" customFormat="1" ht="18" x14ac:dyDescent="0.25">
      <c r="A118" s="117" t="str">
        <f>VLOOKUP(E118,'LISTADO ATM'!$A$2:$C$898,3,0)</f>
        <v>DISTRITO NACIONAL</v>
      </c>
      <c r="B118" s="140" t="s">
        <v>2583</v>
      </c>
      <c r="C118" s="110">
        <v>44367.417268518519</v>
      </c>
      <c r="D118" s="110" t="s">
        <v>2180</v>
      </c>
      <c r="E118" s="136">
        <v>671</v>
      </c>
      <c r="F118" s="117" t="str">
        <f>VLOOKUP(E118,VIP!$A$2:$O13698,2,0)</f>
        <v>DRBR671</v>
      </c>
      <c r="G118" s="117" t="str">
        <f>VLOOKUP(E118,'LISTADO ATM'!$A$2:$B$897,2,0)</f>
        <v>ATM Ayuntamiento Sto. Dgo. Norte</v>
      </c>
      <c r="H118" s="117" t="str">
        <f>VLOOKUP(E118,VIP!$A$2:$O18832,7,FALSE)</f>
        <v>Si</v>
      </c>
      <c r="I118" s="117" t="str">
        <f>VLOOKUP(E118,VIP!$A$2:$O10797,8,FALSE)</f>
        <v>Si</v>
      </c>
      <c r="J118" s="117" t="str">
        <f>VLOOKUP(E118,VIP!$A$2:$O10747,8,FALSE)</f>
        <v>Si</v>
      </c>
      <c r="K118" s="117" t="str">
        <f>VLOOKUP(E118,VIP!$A$2:$O14321,6,0)</f>
        <v>NO</v>
      </c>
      <c r="L118" s="110" t="s">
        <v>2245</v>
      </c>
      <c r="M118" s="109" t="s">
        <v>2446</v>
      </c>
      <c r="N118" s="109" t="s">
        <v>2453</v>
      </c>
      <c r="O118" s="117" t="s">
        <v>2455</v>
      </c>
      <c r="P118" s="109"/>
      <c r="Q118" s="109" t="s">
        <v>2245</v>
      </c>
    </row>
    <row r="119" spans="1:17" s="118" customFormat="1" ht="18" x14ac:dyDescent="0.25">
      <c r="A119" s="117" t="str">
        <f>VLOOKUP(E119,'LISTADO ATM'!$A$2:$C$898,3,0)</f>
        <v>DISTRITO NACIONAL</v>
      </c>
      <c r="B119" s="140" t="s">
        <v>2632</v>
      </c>
      <c r="C119" s="110">
        <v>44368.035810185182</v>
      </c>
      <c r="D119" s="110" t="s">
        <v>2180</v>
      </c>
      <c r="E119" s="136">
        <v>87</v>
      </c>
      <c r="F119" s="117" t="str">
        <f>VLOOKUP(E119,VIP!$A$2:$O13702,2,0)</f>
        <v>DRBR087</v>
      </c>
      <c r="G119" s="117" t="str">
        <f>VLOOKUP(E119,'LISTADO ATM'!$A$2:$B$897,2,0)</f>
        <v xml:space="preserve">ATM Autoservicio Sarasota </v>
      </c>
      <c r="H119" s="117" t="str">
        <f>VLOOKUP(E119,VIP!$A$2:$O18836,7,FALSE)</f>
        <v>Si</v>
      </c>
      <c r="I119" s="117" t="str">
        <f>VLOOKUP(E119,VIP!$A$2:$O10801,8,FALSE)</f>
        <v>Si</v>
      </c>
      <c r="J119" s="117" t="str">
        <f>VLOOKUP(E119,VIP!$A$2:$O10751,8,FALSE)</f>
        <v>Si</v>
      </c>
      <c r="K119" s="117" t="str">
        <f>VLOOKUP(E119,VIP!$A$2:$O14325,6,0)</f>
        <v>NO</v>
      </c>
      <c r="L119" s="110" t="s">
        <v>2245</v>
      </c>
      <c r="M119" s="109" t="s">
        <v>2446</v>
      </c>
      <c r="N119" s="109" t="s">
        <v>2453</v>
      </c>
      <c r="O119" s="117" t="s">
        <v>2455</v>
      </c>
      <c r="P119" s="109"/>
      <c r="Q119" s="109" t="s">
        <v>2245</v>
      </c>
    </row>
    <row r="120" spans="1:17" s="118" customFormat="1" ht="18" x14ac:dyDescent="0.25">
      <c r="A120" s="117" t="str">
        <f>VLOOKUP(E120,'LISTADO ATM'!$A$2:$C$898,3,0)</f>
        <v>ESTE</v>
      </c>
      <c r="B120" s="140">
        <v>3335925372</v>
      </c>
      <c r="C120" s="110">
        <v>44365.684432870374</v>
      </c>
      <c r="D120" s="110" t="s">
        <v>2470</v>
      </c>
      <c r="E120" s="136">
        <v>117</v>
      </c>
      <c r="F120" s="117" t="str">
        <f>VLOOKUP(E120,VIP!$A$2:$O13900,2,0)</f>
        <v>DRBR117</v>
      </c>
      <c r="G120" s="117" t="str">
        <f>VLOOKUP(E120,'LISTADO ATM'!$A$2:$B$897,2,0)</f>
        <v xml:space="preserve">ATM Oficina El Seybo </v>
      </c>
      <c r="H120" s="117" t="str">
        <f>VLOOKUP(E120,VIP!$A$2:$O18754,7,FALSE)</f>
        <v>Si</v>
      </c>
      <c r="I120" s="117" t="str">
        <f>VLOOKUP(E120,VIP!$A$2:$O10719,8,FALSE)</f>
        <v>Si</v>
      </c>
      <c r="J120" s="117" t="str">
        <f>VLOOKUP(E120,VIP!$A$2:$O10669,8,FALSE)</f>
        <v>Si</v>
      </c>
      <c r="K120" s="117" t="str">
        <f>VLOOKUP(E120,VIP!$A$2:$O14243,6,0)</f>
        <v>SI</v>
      </c>
      <c r="L120" s="148" t="s">
        <v>2568</v>
      </c>
      <c r="M120" s="109" t="s">
        <v>2446</v>
      </c>
      <c r="N120" s="109" t="s">
        <v>2453</v>
      </c>
      <c r="O120" s="117" t="s">
        <v>2471</v>
      </c>
      <c r="P120" s="117"/>
      <c r="Q120" s="109" t="s">
        <v>2568</v>
      </c>
    </row>
    <row r="121" spans="1:17" s="118" customFormat="1" ht="18" x14ac:dyDescent="0.25">
      <c r="A121" s="117" t="str">
        <f>VLOOKUP(E121,'LISTADO ATM'!$A$2:$C$898,3,0)</f>
        <v>NORTE</v>
      </c>
      <c r="B121" s="140">
        <v>3335925489</v>
      </c>
      <c r="C121" s="110">
        <v>44365.849791666667</v>
      </c>
      <c r="D121" s="110" t="s">
        <v>2569</v>
      </c>
      <c r="E121" s="136">
        <v>291</v>
      </c>
      <c r="F121" s="117" t="str">
        <f>VLOOKUP(E121,VIP!$A$2:$O13884,2,0)</f>
        <v>DRBR291</v>
      </c>
      <c r="G121" s="117" t="str">
        <f>VLOOKUP(E121,'LISTADO ATM'!$A$2:$B$897,2,0)</f>
        <v xml:space="preserve">ATM S/M Jumbo Las Colinas </v>
      </c>
      <c r="H121" s="117" t="str">
        <f>VLOOKUP(E121,VIP!$A$2:$O18773,7,FALSE)</f>
        <v>Si</v>
      </c>
      <c r="I121" s="117" t="str">
        <f>VLOOKUP(E121,VIP!$A$2:$O10738,8,FALSE)</f>
        <v>Si</v>
      </c>
      <c r="J121" s="117" t="str">
        <f>VLOOKUP(E121,VIP!$A$2:$O10688,8,FALSE)</f>
        <v>Si</v>
      </c>
      <c r="K121" s="117" t="str">
        <f>VLOOKUP(E121,VIP!$A$2:$O14262,6,0)</f>
        <v>NO</v>
      </c>
      <c r="L121" s="148" t="s">
        <v>2568</v>
      </c>
      <c r="M121" s="109" t="s">
        <v>2446</v>
      </c>
      <c r="N121" s="109" t="s">
        <v>2453</v>
      </c>
      <c r="O121" s="117" t="s">
        <v>2570</v>
      </c>
      <c r="P121" s="117"/>
      <c r="Q121" s="109" t="s">
        <v>2568</v>
      </c>
    </row>
    <row r="122" spans="1:17" s="118" customFormat="1" ht="18" x14ac:dyDescent="0.25">
      <c r="A122" s="117" t="str">
        <f>VLOOKUP(E122,'LISTADO ATM'!$A$2:$C$898,3,0)</f>
        <v>ESTE</v>
      </c>
      <c r="B122" s="140">
        <v>3335925490</v>
      </c>
      <c r="C122" s="110">
        <v>44365.851064814815</v>
      </c>
      <c r="D122" s="110" t="s">
        <v>2470</v>
      </c>
      <c r="E122" s="136">
        <v>158</v>
      </c>
      <c r="F122" s="117" t="str">
        <f>VLOOKUP(E122,VIP!$A$2:$O13883,2,0)</f>
        <v>DRBR158</v>
      </c>
      <c r="G122" s="117" t="str">
        <f>VLOOKUP(E122,'LISTADO ATM'!$A$2:$B$897,2,0)</f>
        <v xml:space="preserve">ATM Oficina Romana Norte </v>
      </c>
      <c r="H122" s="117" t="str">
        <f>VLOOKUP(E122,VIP!$A$2:$O18760,7,FALSE)</f>
        <v>Si</v>
      </c>
      <c r="I122" s="117" t="str">
        <f>VLOOKUP(E122,VIP!$A$2:$O10725,8,FALSE)</f>
        <v>Si</v>
      </c>
      <c r="J122" s="117" t="str">
        <f>VLOOKUP(E122,VIP!$A$2:$O10675,8,FALSE)</f>
        <v>Si</v>
      </c>
      <c r="K122" s="117" t="str">
        <f>VLOOKUP(E122,VIP!$A$2:$O14249,6,0)</f>
        <v>SI</v>
      </c>
      <c r="L122" s="148" t="s">
        <v>2568</v>
      </c>
      <c r="M122" s="109" t="s">
        <v>2446</v>
      </c>
      <c r="N122" s="109" t="s">
        <v>2453</v>
      </c>
      <c r="O122" s="117" t="s">
        <v>2471</v>
      </c>
      <c r="P122" s="117"/>
      <c r="Q122" s="109" t="s">
        <v>2568</v>
      </c>
    </row>
    <row r="123" spans="1:17" s="118" customFormat="1" ht="18" x14ac:dyDescent="0.25">
      <c r="A123" s="117" t="str">
        <f>VLOOKUP(E123,'LISTADO ATM'!$A$2:$C$898,3,0)</f>
        <v>NORTE</v>
      </c>
      <c r="B123" s="140" t="s">
        <v>2610</v>
      </c>
      <c r="C123" s="110">
        <v>44367.674259259256</v>
      </c>
      <c r="D123" s="110" t="s">
        <v>2470</v>
      </c>
      <c r="E123" s="136">
        <v>8</v>
      </c>
      <c r="F123" s="117" t="str">
        <f>VLOOKUP(E123,VIP!$A$2:$O13727,2,0)</f>
        <v>DRBR008</v>
      </c>
      <c r="G123" s="117" t="str">
        <f>VLOOKUP(E123,'LISTADO ATM'!$A$2:$B$897,2,0)</f>
        <v>ATM Autoservicio Yaque</v>
      </c>
      <c r="H123" s="117" t="str">
        <f>VLOOKUP(E123,VIP!$A$2:$O18861,7,FALSE)</f>
        <v>Si</v>
      </c>
      <c r="I123" s="117" t="str">
        <f>VLOOKUP(E123,VIP!$A$2:$O10826,8,FALSE)</f>
        <v>Si</v>
      </c>
      <c r="J123" s="117" t="str">
        <f>VLOOKUP(E123,VIP!$A$2:$O10776,8,FALSE)</f>
        <v>Si</v>
      </c>
      <c r="K123" s="117" t="str">
        <f>VLOOKUP(E123,VIP!$A$2:$O14350,6,0)</f>
        <v>NO</v>
      </c>
      <c r="L123" s="110" t="s">
        <v>2568</v>
      </c>
      <c r="M123" s="109" t="s">
        <v>2446</v>
      </c>
      <c r="N123" s="109" t="s">
        <v>2453</v>
      </c>
      <c r="O123" s="117" t="s">
        <v>2471</v>
      </c>
      <c r="P123" s="109"/>
      <c r="Q123" s="109" t="s">
        <v>2568</v>
      </c>
    </row>
    <row r="124" spans="1:17" s="118" customFormat="1" ht="18" x14ac:dyDescent="0.25">
      <c r="A124" s="117" t="str">
        <f>VLOOKUP(E124,'LISTADO ATM'!$A$2:$C$898,3,0)</f>
        <v>SUR</v>
      </c>
      <c r="B124" s="140" t="s">
        <v>2736</v>
      </c>
      <c r="C124" s="110">
        <v>44368.658495370371</v>
      </c>
      <c r="D124" s="110" t="s">
        <v>2470</v>
      </c>
      <c r="E124" s="136">
        <v>576</v>
      </c>
      <c r="F124" s="117" t="str">
        <f>VLOOKUP(E124,VIP!$A$2:$O13860,2,0)</f>
        <v>DRBR576</v>
      </c>
      <c r="G124" s="117" t="str">
        <f>VLOOKUP(E124,'LISTADO ATM'!$A$2:$B$897,2,0)</f>
        <v>ATM Nizao</v>
      </c>
      <c r="H124" s="117">
        <f>VLOOKUP(E124,VIP!$A$2:$O18821,7,FALSE)</f>
        <v>0</v>
      </c>
      <c r="I124" s="117">
        <f>VLOOKUP(E124,VIP!$A$2:$O10786,8,FALSE)</f>
        <v>0</v>
      </c>
      <c r="J124" s="117">
        <f>VLOOKUP(E124,VIP!$A$2:$O10736,8,FALSE)</f>
        <v>0</v>
      </c>
      <c r="K124" s="117">
        <f>VLOOKUP(E124,VIP!$A$2:$O14310,6,0)</f>
        <v>0</v>
      </c>
      <c r="L124" s="148" t="s">
        <v>2566</v>
      </c>
      <c r="M124" s="109" t="s">
        <v>2446</v>
      </c>
      <c r="N124" s="109" t="s">
        <v>2453</v>
      </c>
      <c r="O124" s="117" t="s">
        <v>2471</v>
      </c>
      <c r="P124" s="117"/>
      <c r="Q124" s="109" t="s">
        <v>2566</v>
      </c>
    </row>
    <row r="125" spans="1:17" s="118" customFormat="1" ht="18" x14ac:dyDescent="0.25">
      <c r="A125" s="117" t="str">
        <f>VLOOKUP(E125,'LISTADO ATM'!$A$2:$C$898,3,0)</f>
        <v>DISTRITO NACIONAL</v>
      </c>
      <c r="B125" s="140" t="s">
        <v>2735</v>
      </c>
      <c r="C125" s="110">
        <v>44368.660486111112</v>
      </c>
      <c r="D125" s="110" t="s">
        <v>2470</v>
      </c>
      <c r="E125" s="136">
        <v>39</v>
      </c>
      <c r="F125" s="117" t="str">
        <f>VLOOKUP(E125,VIP!$A$2:$O13859,2,0)</f>
        <v>DRBR039</v>
      </c>
      <c r="G125" s="117" t="str">
        <f>VLOOKUP(E125,'LISTADO ATM'!$A$2:$B$897,2,0)</f>
        <v xml:space="preserve">ATM Oficina Ovando </v>
      </c>
      <c r="H125" s="117" t="str">
        <f>VLOOKUP(E125,VIP!$A$2:$O18820,7,FALSE)</f>
        <v>Si</v>
      </c>
      <c r="I125" s="117" t="str">
        <f>VLOOKUP(E125,VIP!$A$2:$O10785,8,FALSE)</f>
        <v>No</v>
      </c>
      <c r="J125" s="117" t="str">
        <f>VLOOKUP(E125,VIP!$A$2:$O10735,8,FALSE)</f>
        <v>No</v>
      </c>
      <c r="K125" s="117" t="str">
        <f>VLOOKUP(E125,VIP!$A$2:$O14309,6,0)</f>
        <v>NO</v>
      </c>
      <c r="L125" s="148" t="s">
        <v>2566</v>
      </c>
      <c r="M125" s="109" t="s">
        <v>2446</v>
      </c>
      <c r="N125" s="109" t="s">
        <v>2453</v>
      </c>
      <c r="O125" s="117" t="s">
        <v>2471</v>
      </c>
      <c r="P125" s="117"/>
      <c r="Q125" s="109" t="s">
        <v>2566</v>
      </c>
    </row>
    <row r="126" spans="1:17" s="118" customFormat="1" ht="18" x14ac:dyDescent="0.25">
      <c r="A126" s="117" t="str">
        <f>VLOOKUP(E126,'LISTADO ATM'!$A$2:$C$898,3,0)</f>
        <v>ESTE</v>
      </c>
      <c r="B126" s="140">
        <v>3335925509</v>
      </c>
      <c r="C126" s="110">
        <v>44366.321215277778</v>
      </c>
      <c r="D126" s="110" t="s">
        <v>2449</v>
      </c>
      <c r="E126" s="136">
        <v>289</v>
      </c>
      <c r="F126" s="117" t="str">
        <f>VLOOKUP(E126,VIP!$A$2:$O13885,2,0)</f>
        <v>DRBR910</v>
      </c>
      <c r="G126" s="117" t="str">
        <f>VLOOKUP(E126,'LISTADO ATM'!$A$2:$B$897,2,0)</f>
        <v>ATM Oficina Bávaro II</v>
      </c>
      <c r="H126" s="117" t="str">
        <f>VLOOKUP(E126,VIP!$A$2:$O18772,7,FALSE)</f>
        <v>Si</v>
      </c>
      <c r="I126" s="117" t="str">
        <f>VLOOKUP(E126,VIP!$A$2:$O10737,8,FALSE)</f>
        <v>Si</v>
      </c>
      <c r="J126" s="117" t="str">
        <f>VLOOKUP(E126,VIP!$A$2:$O10687,8,FALSE)</f>
        <v>Si</v>
      </c>
      <c r="K126" s="117" t="str">
        <f>VLOOKUP(E126,VIP!$A$2:$O14261,6,0)</f>
        <v>NO</v>
      </c>
      <c r="L126" s="148" t="s">
        <v>2442</v>
      </c>
      <c r="M126" s="109" t="s">
        <v>2446</v>
      </c>
      <c r="N126" s="109" t="s">
        <v>2453</v>
      </c>
      <c r="O126" s="117" t="s">
        <v>2454</v>
      </c>
      <c r="P126" s="117"/>
      <c r="Q126" s="116" t="s">
        <v>2442</v>
      </c>
    </row>
    <row r="127" spans="1:17" s="118" customFormat="1" ht="18" x14ac:dyDescent="0.25">
      <c r="A127" s="117" t="str">
        <f>VLOOKUP(E127,'LISTADO ATM'!$A$2:$C$898,3,0)</f>
        <v>DISTRITO NACIONAL</v>
      </c>
      <c r="B127" s="140">
        <v>3335925845</v>
      </c>
      <c r="C127" s="110">
        <v>44366.651388888888</v>
      </c>
      <c r="D127" s="110" t="s">
        <v>2449</v>
      </c>
      <c r="E127" s="136">
        <v>377</v>
      </c>
      <c r="F127" s="117" t="str">
        <f>VLOOKUP(E127,VIP!$A$2:$O13697,2,0)</f>
        <v>DRBR377</v>
      </c>
      <c r="G127" s="117" t="str">
        <f>VLOOKUP(E127,'LISTADO ATM'!$A$2:$B$897,2,0)</f>
        <v>ATM Estación del Metro Eduardo Brito</v>
      </c>
      <c r="H127" s="117" t="str">
        <f>VLOOKUP(E127,VIP!$A$2:$O18831,7,FALSE)</f>
        <v>Si</v>
      </c>
      <c r="I127" s="117" t="str">
        <f>VLOOKUP(E127,VIP!$A$2:$O10796,8,FALSE)</f>
        <v>Si</v>
      </c>
      <c r="J127" s="117" t="str">
        <f>VLOOKUP(E127,VIP!$A$2:$O10746,8,FALSE)</f>
        <v>Si</v>
      </c>
      <c r="K127" s="117" t="str">
        <f>VLOOKUP(E127,VIP!$A$2:$O14320,6,0)</f>
        <v>NO</v>
      </c>
      <c r="L127" s="148" t="s">
        <v>2442</v>
      </c>
      <c r="M127" s="109" t="s">
        <v>2446</v>
      </c>
      <c r="N127" s="109" t="s">
        <v>2453</v>
      </c>
      <c r="O127" s="117" t="s">
        <v>2454</v>
      </c>
      <c r="P127" s="117"/>
      <c r="Q127" s="109" t="s">
        <v>2442</v>
      </c>
    </row>
    <row r="128" spans="1:17" s="118" customFormat="1" ht="18" x14ac:dyDescent="0.25">
      <c r="A128" s="117" t="str">
        <f>VLOOKUP(E128,'LISTADO ATM'!$A$2:$C$898,3,0)</f>
        <v>DISTRITO NACIONAL</v>
      </c>
      <c r="B128" s="140" t="s">
        <v>2596</v>
      </c>
      <c r="C128" s="110">
        <v>44367.649861111109</v>
      </c>
      <c r="D128" s="110" t="s">
        <v>2449</v>
      </c>
      <c r="E128" s="136">
        <v>85</v>
      </c>
      <c r="F128" s="117" t="str">
        <f>VLOOKUP(E128,VIP!$A$2:$O13697,2,0)</f>
        <v>DRBR085</v>
      </c>
      <c r="G128" s="117" t="str">
        <f>VLOOKUP(E128,'LISTADO ATM'!$A$2:$B$897,2,0)</f>
        <v xml:space="preserve">ATM Oficina San Isidro (Fuerza Aérea) </v>
      </c>
      <c r="H128" s="117" t="str">
        <f>VLOOKUP(E128,VIP!$A$2:$O18831,7,FALSE)</f>
        <v>Si</v>
      </c>
      <c r="I128" s="117" t="str">
        <f>VLOOKUP(E128,VIP!$A$2:$O10796,8,FALSE)</f>
        <v>Si</v>
      </c>
      <c r="J128" s="117" t="str">
        <f>VLOOKUP(E128,VIP!$A$2:$O10746,8,FALSE)</f>
        <v>Si</v>
      </c>
      <c r="K128" s="117" t="str">
        <f>VLOOKUP(E128,VIP!$A$2:$O14320,6,0)</f>
        <v>NO</v>
      </c>
      <c r="L128" s="110" t="s">
        <v>2442</v>
      </c>
      <c r="M128" s="109" t="s">
        <v>2446</v>
      </c>
      <c r="N128" s="109" t="s">
        <v>2453</v>
      </c>
      <c r="O128" s="117" t="s">
        <v>2454</v>
      </c>
      <c r="P128" s="109"/>
      <c r="Q128" s="109" t="s">
        <v>2442</v>
      </c>
    </row>
    <row r="129" spans="1:17" s="118" customFormat="1" ht="18" x14ac:dyDescent="0.25">
      <c r="A129" s="117" t="str">
        <f>VLOOKUP(E129,'LISTADO ATM'!$A$2:$C$898,3,0)</f>
        <v>NORTE</v>
      </c>
      <c r="B129" s="140" t="s">
        <v>2603</v>
      </c>
      <c r="C129" s="110">
        <v>44367.695405092592</v>
      </c>
      <c r="D129" s="110" t="s">
        <v>2470</v>
      </c>
      <c r="E129" s="136">
        <v>411</v>
      </c>
      <c r="F129" s="117" t="str">
        <f>VLOOKUP(E129,VIP!$A$2:$O13717,2,0)</f>
        <v>DRBR411</v>
      </c>
      <c r="G129" s="117" t="str">
        <f>VLOOKUP(E129,'LISTADO ATM'!$A$2:$B$897,2,0)</f>
        <v xml:space="preserve">ATM UNP Piedra Blanca </v>
      </c>
      <c r="H129" s="117" t="str">
        <f>VLOOKUP(E129,VIP!$A$2:$O18851,7,FALSE)</f>
        <v>Si</v>
      </c>
      <c r="I129" s="117" t="str">
        <f>VLOOKUP(E129,VIP!$A$2:$O10816,8,FALSE)</f>
        <v>Si</v>
      </c>
      <c r="J129" s="117" t="str">
        <f>VLOOKUP(E129,VIP!$A$2:$O10766,8,FALSE)</f>
        <v>Si</v>
      </c>
      <c r="K129" s="117" t="str">
        <f>VLOOKUP(E129,VIP!$A$2:$O14340,6,0)</f>
        <v>NO</v>
      </c>
      <c r="L129" s="110" t="s">
        <v>2442</v>
      </c>
      <c r="M129" s="109" t="s">
        <v>2446</v>
      </c>
      <c r="N129" s="109" t="s">
        <v>2453</v>
      </c>
      <c r="O129" s="117" t="s">
        <v>2577</v>
      </c>
      <c r="P129" s="109"/>
      <c r="Q129" s="109" t="s">
        <v>2442</v>
      </c>
    </row>
    <row r="130" spans="1:17" s="118" customFormat="1" ht="18" x14ac:dyDescent="0.25">
      <c r="A130" s="117" t="str">
        <f>VLOOKUP(E130,'LISTADO ATM'!$A$2:$C$898,3,0)</f>
        <v>DISTRITO NACIONAL</v>
      </c>
      <c r="B130" s="140" t="s">
        <v>2631</v>
      </c>
      <c r="C130" s="110">
        <v>44368.112372685187</v>
      </c>
      <c r="D130" s="110" t="s">
        <v>2449</v>
      </c>
      <c r="E130" s="136">
        <v>577</v>
      </c>
      <c r="F130" s="117" t="str">
        <f>VLOOKUP(E130,VIP!$A$2:$O13701,2,0)</f>
        <v>DRBR173</v>
      </c>
      <c r="G130" s="117" t="str">
        <f>VLOOKUP(E130,'LISTADO ATM'!$A$2:$B$897,2,0)</f>
        <v xml:space="preserve">ATM Olé Ave. Duarte </v>
      </c>
      <c r="H130" s="117" t="str">
        <f>VLOOKUP(E130,VIP!$A$2:$O18835,7,FALSE)</f>
        <v>Si</v>
      </c>
      <c r="I130" s="117" t="str">
        <f>VLOOKUP(E130,VIP!$A$2:$O10800,8,FALSE)</f>
        <v>Si</v>
      </c>
      <c r="J130" s="117" t="str">
        <f>VLOOKUP(E130,VIP!$A$2:$O10750,8,FALSE)</f>
        <v>Si</v>
      </c>
      <c r="K130" s="117" t="str">
        <f>VLOOKUP(E130,VIP!$A$2:$O14324,6,0)</f>
        <v>SI</v>
      </c>
      <c r="L130" s="110" t="s">
        <v>2442</v>
      </c>
      <c r="M130" s="109" t="s">
        <v>2446</v>
      </c>
      <c r="N130" s="109" t="s">
        <v>2453</v>
      </c>
      <c r="O130" s="117" t="s">
        <v>2454</v>
      </c>
      <c r="P130" s="109"/>
      <c r="Q130" s="109" t="s">
        <v>2442</v>
      </c>
    </row>
    <row r="131" spans="1:17" s="118" customFormat="1" ht="18" x14ac:dyDescent="0.25">
      <c r="A131" s="117" t="str">
        <f>VLOOKUP(E131,'LISTADO ATM'!$A$2:$C$898,3,0)</f>
        <v>DISTRITO NACIONAL</v>
      </c>
      <c r="B131" s="140" t="s">
        <v>2629</v>
      </c>
      <c r="C131" s="110">
        <v>44368.117337962962</v>
      </c>
      <c r="D131" s="110" t="s">
        <v>2449</v>
      </c>
      <c r="E131" s="136">
        <v>955</v>
      </c>
      <c r="F131" s="117" t="str">
        <f>VLOOKUP(E131,VIP!$A$2:$O13722,2,0)</f>
        <v>DRBR955</v>
      </c>
      <c r="G131" s="117" t="str">
        <f>VLOOKUP(E131,'LISTADO ATM'!$A$2:$B$897,2,0)</f>
        <v xml:space="preserve">ATM Oficina Americana Independencia II </v>
      </c>
      <c r="H131" s="117" t="str">
        <f>VLOOKUP(E131,VIP!$A$2:$O18856,7,FALSE)</f>
        <v>Si</v>
      </c>
      <c r="I131" s="117" t="str">
        <f>VLOOKUP(E131,VIP!$A$2:$O10821,8,FALSE)</f>
        <v>Si</v>
      </c>
      <c r="J131" s="117" t="str">
        <f>VLOOKUP(E131,VIP!$A$2:$O10771,8,FALSE)</f>
        <v>Si</v>
      </c>
      <c r="K131" s="117" t="str">
        <f>VLOOKUP(E131,VIP!$A$2:$O14345,6,0)</f>
        <v>NO</v>
      </c>
      <c r="L131" s="110" t="s">
        <v>2442</v>
      </c>
      <c r="M131" s="109" t="s">
        <v>2446</v>
      </c>
      <c r="N131" s="109" t="s">
        <v>2453</v>
      </c>
      <c r="O131" s="117" t="s">
        <v>2454</v>
      </c>
      <c r="P131" s="109"/>
      <c r="Q131" s="109" t="s">
        <v>2442</v>
      </c>
    </row>
    <row r="132" spans="1:17" s="118" customFormat="1" ht="18" x14ac:dyDescent="0.25">
      <c r="A132" s="117" t="str">
        <f>VLOOKUP(E132,'LISTADO ATM'!$A$2:$C$898,3,0)</f>
        <v>DISTRITO NACIONAL</v>
      </c>
      <c r="B132" s="140" t="s">
        <v>2667</v>
      </c>
      <c r="C132" s="110">
        <v>44368.356805555559</v>
      </c>
      <c r="D132" s="110" t="s">
        <v>2470</v>
      </c>
      <c r="E132" s="136">
        <v>184</v>
      </c>
      <c r="F132" s="117" t="str">
        <f>VLOOKUP(E132,VIP!$A$2:$O13848,2,0)</f>
        <v>DRBR184</v>
      </c>
      <c r="G132" s="117" t="str">
        <f>VLOOKUP(E132,'LISTADO ATM'!$A$2:$B$897,2,0)</f>
        <v xml:space="preserve">ATM Hermanas Mirabal </v>
      </c>
      <c r="H132" s="117" t="str">
        <f>VLOOKUP(E132,VIP!$A$2:$O18809,7,FALSE)</f>
        <v>Si</v>
      </c>
      <c r="I132" s="117" t="str">
        <f>VLOOKUP(E132,VIP!$A$2:$O10774,8,FALSE)</f>
        <v>Si</v>
      </c>
      <c r="J132" s="117" t="str">
        <f>VLOOKUP(E132,VIP!$A$2:$O10724,8,FALSE)</f>
        <v>Si</v>
      </c>
      <c r="K132" s="117" t="str">
        <f>VLOOKUP(E132,VIP!$A$2:$O14298,6,0)</f>
        <v>SI</v>
      </c>
      <c r="L132" s="148" t="s">
        <v>2442</v>
      </c>
      <c r="M132" s="109" t="s">
        <v>2446</v>
      </c>
      <c r="N132" s="109" t="s">
        <v>2453</v>
      </c>
      <c r="O132" s="117" t="s">
        <v>2471</v>
      </c>
      <c r="P132" s="117"/>
      <c r="Q132" s="109" t="s">
        <v>2442</v>
      </c>
    </row>
    <row r="133" spans="1:17" s="118" customFormat="1" ht="18" x14ac:dyDescent="0.25">
      <c r="A133" s="117" t="str">
        <f>VLOOKUP(E133,'LISTADO ATM'!$A$2:$C$898,3,0)</f>
        <v>NORTE</v>
      </c>
      <c r="B133" s="140" t="s">
        <v>2706</v>
      </c>
      <c r="C133" s="110">
        <v>44368.597384259258</v>
      </c>
      <c r="D133" s="110" t="s">
        <v>2569</v>
      </c>
      <c r="E133" s="136">
        <v>736</v>
      </c>
      <c r="F133" s="117" t="str">
        <f>VLOOKUP(E133,VIP!$A$2:$O13846,2,0)</f>
        <v>DRBR071</v>
      </c>
      <c r="G133" s="117" t="str">
        <f>VLOOKUP(E133,'LISTADO ATM'!$A$2:$B$897,2,0)</f>
        <v xml:space="preserve">ATM Oficina Puerto Plata I </v>
      </c>
      <c r="H133" s="117" t="str">
        <f>VLOOKUP(E133,VIP!$A$2:$O18807,7,FALSE)</f>
        <v>Si</v>
      </c>
      <c r="I133" s="117" t="str">
        <f>VLOOKUP(E133,VIP!$A$2:$O10772,8,FALSE)</f>
        <v>Si</v>
      </c>
      <c r="J133" s="117" t="str">
        <f>VLOOKUP(E133,VIP!$A$2:$O10722,8,FALSE)</f>
        <v>Si</v>
      </c>
      <c r="K133" s="117" t="str">
        <f>VLOOKUP(E133,VIP!$A$2:$O14296,6,0)</f>
        <v>SI</v>
      </c>
      <c r="L133" s="148" t="s">
        <v>2442</v>
      </c>
      <c r="M133" s="109" t="s">
        <v>2446</v>
      </c>
      <c r="N133" s="109" t="s">
        <v>2453</v>
      </c>
      <c r="O133" s="117" t="s">
        <v>2646</v>
      </c>
      <c r="P133" s="117"/>
      <c r="Q133" s="109" t="s">
        <v>2442</v>
      </c>
    </row>
    <row r="134" spans="1:17" s="118" customFormat="1" ht="18" x14ac:dyDescent="0.25">
      <c r="A134" s="117" t="str">
        <f>VLOOKUP(E134,'LISTADO ATM'!$A$2:$C$898,3,0)</f>
        <v>DISTRITO NACIONAL</v>
      </c>
      <c r="B134" s="140" t="s">
        <v>2704</v>
      </c>
      <c r="C134" s="110">
        <v>44368.599293981482</v>
      </c>
      <c r="D134" s="110" t="s">
        <v>2470</v>
      </c>
      <c r="E134" s="136">
        <v>194</v>
      </c>
      <c r="F134" s="117" t="str">
        <f>VLOOKUP(E134,VIP!$A$2:$O13844,2,0)</f>
        <v>DRBR194</v>
      </c>
      <c r="G134" s="117" t="str">
        <f>VLOOKUP(E134,'LISTADO ATM'!$A$2:$B$897,2,0)</f>
        <v xml:space="preserve">ATM UNP Pantoja </v>
      </c>
      <c r="H134" s="117" t="str">
        <f>VLOOKUP(E134,VIP!$A$2:$O18805,7,FALSE)</f>
        <v>Si</v>
      </c>
      <c r="I134" s="117" t="str">
        <f>VLOOKUP(E134,VIP!$A$2:$O10770,8,FALSE)</f>
        <v>No</v>
      </c>
      <c r="J134" s="117" t="str">
        <f>VLOOKUP(E134,VIP!$A$2:$O10720,8,FALSE)</f>
        <v>No</v>
      </c>
      <c r="K134" s="117" t="str">
        <f>VLOOKUP(E134,VIP!$A$2:$O14294,6,0)</f>
        <v>NO</v>
      </c>
      <c r="L134" s="148" t="s">
        <v>2442</v>
      </c>
      <c r="M134" s="109" t="s">
        <v>2446</v>
      </c>
      <c r="N134" s="109" t="s">
        <v>2453</v>
      </c>
      <c r="O134" s="117" t="s">
        <v>2471</v>
      </c>
      <c r="P134" s="117"/>
      <c r="Q134" s="109" t="s">
        <v>2442</v>
      </c>
    </row>
    <row r="135" spans="1:17" s="118" customFormat="1" ht="18" x14ac:dyDescent="0.25">
      <c r="A135" s="117" t="str">
        <f>VLOOKUP(E135,'LISTADO ATM'!$A$2:$C$898,3,0)</f>
        <v>NORTE</v>
      </c>
      <c r="B135" s="140" t="s">
        <v>2744</v>
      </c>
      <c r="C135" s="110">
        <v>44368.646516203706</v>
      </c>
      <c r="D135" s="110" t="s">
        <v>2470</v>
      </c>
      <c r="E135" s="136">
        <v>333</v>
      </c>
      <c r="F135" s="117" t="str">
        <f>VLOOKUP(E135,VIP!$A$2:$O13868,2,0)</f>
        <v>DRBR333</v>
      </c>
      <c r="G135" s="117" t="str">
        <f>VLOOKUP(E135,'LISTADO ATM'!$A$2:$B$897,2,0)</f>
        <v>ATM Oficina Turey Maimón</v>
      </c>
      <c r="H135" s="117" t="str">
        <f>VLOOKUP(E135,VIP!$A$2:$O18829,7,FALSE)</f>
        <v>Si</v>
      </c>
      <c r="I135" s="117" t="str">
        <f>VLOOKUP(E135,VIP!$A$2:$O10794,8,FALSE)</f>
        <v>Si</v>
      </c>
      <c r="J135" s="117" t="str">
        <f>VLOOKUP(E135,VIP!$A$2:$O10744,8,FALSE)</f>
        <v>Si</v>
      </c>
      <c r="K135" s="117" t="str">
        <f>VLOOKUP(E135,VIP!$A$2:$O14318,6,0)</f>
        <v>NO</v>
      </c>
      <c r="L135" s="148" t="s">
        <v>2442</v>
      </c>
      <c r="M135" s="109" t="s">
        <v>2446</v>
      </c>
      <c r="N135" s="109" t="s">
        <v>2453</v>
      </c>
      <c r="O135" s="117" t="s">
        <v>2471</v>
      </c>
      <c r="P135" s="117"/>
      <c r="Q135" s="109" t="s">
        <v>2442</v>
      </c>
    </row>
    <row r="136" spans="1:17" s="118" customFormat="1" ht="18" x14ac:dyDescent="0.25">
      <c r="A136" s="117" t="str">
        <f>VLOOKUP(E136,'LISTADO ATM'!$A$2:$C$898,3,0)</f>
        <v>SUR</v>
      </c>
      <c r="B136" s="140" t="s">
        <v>2740</v>
      </c>
      <c r="C136" s="110">
        <v>44368.651296296295</v>
      </c>
      <c r="D136" s="110" t="s">
        <v>2470</v>
      </c>
      <c r="E136" s="136">
        <v>730</v>
      </c>
      <c r="F136" s="117" t="str">
        <f>VLOOKUP(E136,VIP!$A$2:$O13864,2,0)</f>
        <v>DRBR082</v>
      </c>
      <c r="G136" s="117" t="str">
        <f>VLOOKUP(E136,'LISTADO ATM'!$A$2:$B$897,2,0)</f>
        <v xml:space="preserve">ATM Palacio de Justicia Barahona </v>
      </c>
      <c r="H136" s="117" t="str">
        <f>VLOOKUP(E136,VIP!$A$2:$O18825,7,FALSE)</f>
        <v>Si</v>
      </c>
      <c r="I136" s="117" t="str">
        <f>VLOOKUP(E136,VIP!$A$2:$O10790,8,FALSE)</f>
        <v>Si</v>
      </c>
      <c r="J136" s="117" t="str">
        <f>VLOOKUP(E136,VIP!$A$2:$O10740,8,FALSE)</f>
        <v>Si</v>
      </c>
      <c r="K136" s="117" t="str">
        <f>VLOOKUP(E136,VIP!$A$2:$O14314,6,0)</f>
        <v>NO</v>
      </c>
      <c r="L136" s="148" t="s">
        <v>2442</v>
      </c>
      <c r="M136" s="109" t="s">
        <v>2446</v>
      </c>
      <c r="N136" s="109" t="s">
        <v>2453</v>
      </c>
      <c r="O136" s="117" t="s">
        <v>2471</v>
      </c>
      <c r="P136" s="117"/>
      <c r="Q136" s="109" t="s">
        <v>2442</v>
      </c>
    </row>
    <row r="137" spans="1:17" s="118" customFormat="1" ht="18" x14ac:dyDescent="0.25">
      <c r="A137" s="117" t="str">
        <f>VLOOKUP(E137,'LISTADO ATM'!$A$2:$C$898,3,0)</f>
        <v>ESTE</v>
      </c>
      <c r="B137" s="140" t="s">
        <v>2739</v>
      </c>
      <c r="C137" s="110">
        <v>44368.653402777774</v>
      </c>
      <c r="D137" s="110" t="s">
        <v>2449</v>
      </c>
      <c r="E137" s="136">
        <v>386</v>
      </c>
      <c r="F137" s="117" t="str">
        <f>VLOOKUP(E137,VIP!$A$2:$O13863,2,0)</f>
        <v>DRBR386</v>
      </c>
      <c r="G137" s="117" t="str">
        <f>VLOOKUP(E137,'LISTADO ATM'!$A$2:$B$897,2,0)</f>
        <v xml:space="preserve">ATM Plaza Verón II </v>
      </c>
      <c r="H137" s="117" t="str">
        <f>VLOOKUP(E137,VIP!$A$2:$O18824,7,FALSE)</f>
        <v>Si</v>
      </c>
      <c r="I137" s="117" t="str">
        <f>VLOOKUP(E137,VIP!$A$2:$O10789,8,FALSE)</f>
        <v>Si</v>
      </c>
      <c r="J137" s="117" t="str">
        <f>VLOOKUP(E137,VIP!$A$2:$O10739,8,FALSE)</f>
        <v>Si</v>
      </c>
      <c r="K137" s="117" t="str">
        <f>VLOOKUP(E137,VIP!$A$2:$O14313,6,0)</f>
        <v>NO</v>
      </c>
      <c r="L137" s="148" t="s">
        <v>2442</v>
      </c>
      <c r="M137" s="109" t="s">
        <v>2446</v>
      </c>
      <c r="N137" s="109" t="s">
        <v>2453</v>
      </c>
      <c r="O137" s="117" t="s">
        <v>2454</v>
      </c>
      <c r="P137" s="117"/>
      <c r="Q137" s="109" t="s">
        <v>2442</v>
      </c>
    </row>
    <row r="138" spans="1:17" s="118" customFormat="1" ht="18" x14ac:dyDescent="0.25">
      <c r="A138" s="117" t="str">
        <f>VLOOKUP(E138,'LISTADO ATM'!$A$2:$C$898,3,0)</f>
        <v>ESTE</v>
      </c>
      <c r="B138" s="140">
        <v>3335925883</v>
      </c>
      <c r="C138" s="110">
        <v>44366.899652777778</v>
      </c>
      <c r="D138" s="110" t="s">
        <v>2180</v>
      </c>
      <c r="E138" s="136">
        <v>366</v>
      </c>
      <c r="F138" s="117" t="str">
        <f>VLOOKUP(E138,VIP!$A$2:$O13696,2,0)</f>
        <v>DRBR366</v>
      </c>
      <c r="G138" s="117" t="str">
        <f>VLOOKUP(E138,'LISTADO ATM'!$A$2:$B$897,2,0)</f>
        <v>ATM Oficina Boulevard (Higuey) II</v>
      </c>
      <c r="H138" s="117" t="str">
        <f>VLOOKUP(E138,VIP!$A$2:$O18830,7,FALSE)</f>
        <v>N/A</v>
      </c>
      <c r="I138" s="117" t="str">
        <f>VLOOKUP(E138,VIP!$A$2:$O10795,8,FALSE)</f>
        <v>N/A</v>
      </c>
      <c r="J138" s="117" t="str">
        <f>VLOOKUP(E138,VIP!$A$2:$O10745,8,FALSE)</f>
        <v>N/A</v>
      </c>
      <c r="K138" s="117" t="str">
        <f>VLOOKUP(E138,VIP!$A$2:$O14319,6,0)</f>
        <v>N/A</v>
      </c>
      <c r="L138" s="148" t="s">
        <v>2572</v>
      </c>
      <c r="M138" s="109" t="s">
        <v>2446</v>
      </c>
      <c r="N138" s="109" t="s">
        <v>2453</v>
      </c>
      <c r="O138" s="117" t="s">
        <v>2455</v>
      </c>
      <c r="P138" s="109"/>
      <c r="Q138" s="116" t="s">
        <v>2572</v>
      </c>
    </row>
    <row r="139" spans="1:17" s="118" customFormat="1" ht="18" x14ac:dyDescent="0.25">
      <c r="A139" s="117" t="str">
        <f>VLOOKUP(E139,'LISTADO ATM'!$A$2:$C$898,3,0)</f>
        <v>DISTRITO NACIONAL</v>
      </c>
      <c r="B139" s="140" t="s">
        <v>2592</v>
      </c>
      <c r="C139" s="110">
        <v>44367.536574074074</v>
      </c>
      <c r="D139" s="110" t="s">
        <v>2180</v>
      </c>
      <c r="E139" s="136">
        <v>836</v>
      </c>
      <c r="F139" s="117" t="str">
        <f>VLOOKUP(E139,VIP!$A$2:$O13702,2,0)</f>
        <v>DRBR836</v>
      </c>
      <c r="G139" s="117" t="str">
        <f>VLOOKUP(E139,'LISTADO ATM'!$A$2:$B$897,2,0)</f>
        <v xml:space="preserve">ATM UNP Plaza Luperón </v>
      </c>
      <c r="H139" s="117" t="str">
        <f>VLOOKUP(E139,VIP!$A$2:$O18836,7,FALSE)</f>
        <v>Si</v>
      </c>
      <c r="I139" s="117" t="str">
        <f>VLOOKUP(E139,VIP!$A$2:$O10801,8,FALSE)</f>
        <v>Si</v>
      </c>
      <c r="J139" s="117" t="str">
        <f>VLOOKUP(E139,VIP!$A$2:$O10751,8,FALSE)</f>
        <v>Si</v>
      </c>
      <c r="K139" s="117" t="str">
        <f>VLOOKUP(E139,VIP!$A$2:$O14325,6,0)</f>
        <v>NO</v>
      </c>
      <c r="L139" s="110" t="s">
        <v>2572</v>
      </c>
      <c r="M139" s="109" t="s">
        <v>2446</v>
      </c>
      <c r="N139" s="109" t="s">
        <v>2453</v>
      </c>
      <c r="O139" s="117" t="s">
        <v>2455</v>
      </c>
      <c r="P139" s="109"/>
      <c r="Q139" s="109" t="s">
        <v>2572</v>
      </c>
    </row>
    <row r="140" spans="1:17" s="118" customFormat="1" ht="18" x14ac:dyDescent="0.25">
      <c r="A140" s="117" t="str">
        <f>VLOOKUP(E140,'LISTADO ATM'!$A$2:$C$898,3,0)</f>
        <v>NORTE</v>
      </c>
      <c r="B140" s="140">
        <v>3335926033</v>
      </c>
      <c r="C140" s="110">
        <v>44368.196527777778</v>
      </c>
      <c r="D140" s="110" t="s">
        <v>2181</v>
      </c>
      <c r="E140" s="136">
        <v>872</v>
      </c>
      <c r="F140" s="117" t="str">
        <f>VLOOKUP(E140,VIP!$A$2:$O13729,2,0)</f>
        <v>DRBR872</v>
      </c>
      <c r="G140" s="117" t="str">
        <f>VLOOKUP(E140,'LISTADO ATM'!$A$2:$B$897,2,0)</f>
        <v xml:space="preserve">ATM Zona Franca Pisano II (Santiago) </v>
      </c>
      <c r="H140" s="117" t="str">
        <f>VLOOKUP(E140,VIP!$A$2:$O18863,7,FALSE)</f>
        <v>Si</v>
      </c>
      <c r="I140" s="117" t="str">
        <f>VLOOKUP(E140,VIP!$A$2:$O10828,8,FALSE)</f>
        <v>Si</v>
      </c>
      <c r="J140" s="117" t="str">
        <f>VLOOKUP(E140,VIP!$A$2:$O10778,8,FALSE)</f>
        <v>Si</v>
      </c>
      <c r="K140" s="117" t="str">
        <f>VLOOKUP(E140,VIP!$A$2:$O14352,6,0)</f>
        <v>NO</v>
      </c>
      <c r="L140" s="110" t="s">
        <v>2572</v>
      </c>
      <c r="M140" s="109" t="s">
        <v>2446</v>
      </c>
      <c r="N140" s="109" t="s">
        <v>2453</v>
      </c>
      <c r="O140" s="117" t="s">
        <v>2644</v>
      </c>
      <c r="P140" s="109"/>
      <c r="Q140" s="109" t="s">
        <v>2572</v>
      </c>
    </row>
    <row r="141" spans="1:17" s="118" customFormat="1" ht="18" x14ac:dyDescent="0.25">
      <c r="A141" s="117" t="str">
        <f>VLOOKUP(E141,'LISTADO ATM'!$A$2:$C$898,3,0)</f>
        <v>DISTRITO NACIONAL</v>
      </c>
      <c r="B141" s="140" t="s">
        <v>2742</v>
      </c>
      <c r="C141" s="110">
        <v>44368.649027777778</v>
      </c>
      <c r="D141" s="110" t="s">
        <v>2180</v>
      </c>
      <c r="E141" s="136">
        <v>557</v>
      </c>
      <c r="F141" s="117" t="str">
        <f>VLOOKUP(E141,VIP!$A$2:$O13866,2,0)</f>
        <v>DRBR022</v>
      </c>
      <c r="G141" s="117" t="str">
        <f>VLOOKUP(E141,'LISTADO ATM'!$A$2:$B$897,2,0)</f>
        <v xml:space="preserve">ATM Multicentro La Sirena Ave. Mella </v>
      </c>
      <c r="H141" s="117" t="str">
        <f>VLOOKUP(E141,VIP!$A$2:$O18827,7,FALSE)</f>
        <v>Si</v>
      </c>
      <c r="I141" s="117" t="str">
        <f>VLOOKUP(E141,VIP!$A$2:$O10792,8,FALSE)</f>
        <v>Si</v>
      </c>
      <c r="J141" s="117" t="str">
        <f>VLOOKUP(E141,VIP!$A$2:$O10742,8,FALSE)</f>
        <v>Si</v>
      </c>
      <c r="K141" s="117" t="str">
        <f>VLOOKUP(E141,VIP!$A$2:$O14316,6,0)</f>
        <v>SI</v>
      </c>
      <c r="L141" s="148" t="s">
        <v>2572</v>
      </c>
      <c r="M141" s="109" t="s">
        <v>2446</v>
      </c>
      <c r="N141" s="109" t="s">
        <v>2453</v>
      </c>
      <c r="O141" s="117" t="s">
        <v>2455</v>
      </c>
      <c r="P141" s="117"/>
      <c r="Q141" s="109" t="s">
        <v>2572</v>
      </c>
    </row>
    <row r="142" spans="1:17" s="118" customFormat="1" ht="18" x14ac:dyDescent="0.25">
      <c r="A142" s="117" t="str">
        <f>VLOOKUP(E142,'LISTADO ATM'!$A$2:$C$898,3,0)</f>
        <v>DISTRITO NACIONAL</v>
      </c>
      <c r="B142" s="140" t="s">
        <v>2715</v>
      </c>
      <c r="C142" s="110">
        <v>44368.578750000001</v>
      </c>
      <c r="D142" s="110" t="s">
        <v>2180</v>
      </c>
      <c r="E142" s="136">
        <v>658</v>
      </c>
      <c r="F142" s="117" t="str">
        <f>VLOOKUP(E142,VIP!$A$2:$O13855,2,0)</f>
        <v>DRBR658</v>
      </c>
      <c r="G142" s="117" t="str">
        <f>VLOOKUP(E142,'LISTADO ATM'!$A$2:$B$897,2,0)</f>
        <v>ATM Cámara de Cuentas</v>
      </c>
      <c r="H142" s="117" t="str">
        <f>VLOOKUP(E142,VIP!$A$2:$O18816,7,FALSE)</f>
        <v>Si</v>
      </c>
      <c r="I142" s="117" t="str">
        <f>VLOOKUP(E142,VIP!$A$2:$O10781,8,FALSE)</f>
        <v>Si</v>
      </c>
      <c r="J142" s="117" t="str">
        <f>VLOOKUP(E142,VIP!$A$2:$O10731,8,FALSE)</f>
        <v>Si</v>
      </c>
      <c r="K142" s="117" t="str">
        <f>VLOOKUP(E142,VIP!$A$2:$O14305,6,0)</f>
        <v>NO</v>
      </c>
      <c r="L142" s="148" t="s">
        <v>2718</v>
      </c>
      <c r="M142" s="109" t="s">
        <v>2446</v>
      </c>
      <c r="N142" s="109" t="s">
        <v>2453</v>
      </c>
      <c r="O142" s="117" t="s">
        <v>2455</v>
      </c>
      <c r="P142" s="117"/>
      <c r="Q142" s="109" t="s">
        <v>2718</v>
      </c>
    </row>
    <row r="143" spans="1:17" s="118" customFormat="1" ht="18" x14ac:dyDescent="0.25">
      <c r="A143" s="117" t="str">
        <f>VLOOKUP(E143,'LISTADO ATM'!$A$2:$C$898,3,0)</f>
        <v>NORTE</v>
      </c>
      <c r="B143" s="140" t="s">
        <v>2713</v>
      </c>
      <c r="C143" s="110">
        <v>44368.581122685187</v>
      </c>
      <c r="D143" s="110" t="s">
        <v>2470</v>
      </c>
      <c r="E143" s="136">
        <v>990</v>
      </c>
      <c r="F143" s="117" t="str">
        <f>VLOOKUP(E143,VIP!$A$2:$O13853,2,0)</f>
        <v>DRBR742</v>
      </c>
      <c r="G143" s="117" t="str">
        <f>VLOOKUP(E143,'LISTADO ATM'!$A$2:$B$897,2,0)</f>
        <v xml:space="preserve">ATM Autoservicio Bonao II </v>
      </c>
      <c r="H143" s="117" t="str">
        <f>VLOOKUP(E143,VIP!$A$2:$O18814,7,FALSE)</f>
        <v>Si</v>
      </c>
      <c r="I143" s="117" t="str">
        <f>VLOOKUP(E143,VIP!$A$2:$O10779,8,FALSE)</f>
        <v>Si</v>
      </c>
      <c r="J143" s="117" t="str">
        <f>VLOOKUP(E143,VIP!$A$2:$O10729,8,FALSE)</f>
        <v>Si</v>
      </c>
      <c r="K143" s="117" t="str">
        <f>VLOOKUP(E143,VIP!$A$2:$O14303,6,0)</f>
        <v>NO</v>
      </c>
      <c r="L143" s="148" t="s">
        <v>2717</v>
      </c>
      <c r="M143" s="109" t="s">
        <v>2446</v>
      </c>
      <c r="N143" s="109" t="s">
        <v>2453</v>
      </c>
      <c r="O143" s="117" t="s">
        <v>2471</v>
      </c>
      <c r="P143" s="117"/>
      <c r="Q143" s="109" t="s">
        <v>2717</v>
      </c>
    </row>
    <row r="144" spans="1:17" s="118" customFormat="1" ht="18" x14ac:dyDescent="0.25">
      <c r="A144" s="117" t="str">
        <f>VLOOKUP(E144,'LISTADO ATM'!$A$2:$C$898,3,0)</f>
        <v>DISTRITO NACIONAL</v>
      </c>
      <c r="B144" s="140">
        <v>3335923938</v>
      </c>
      <c r="C144" s="110">
        <v>44364.625694444447</v>
      </c>
      <c r="D144" s="110" t="s">
        <v>2449</v>
      </c>
      <c r="E144" s="136">
        <v>394</v>
      </c>
      <c r="F144" s="117" t="str">
        <f>VLOOKUP(E144,VIP!$A$2:$O13836,2,0)</f>
        <v>DRBR394</v>
      </c>
      <c r="G144" s="117" t="str">
        <f>VLOOKUP(E144,'LISTADO ATM'!$A$2:$B$897,2,0)</f>
        <v xml:space="preserve">ATM Multicentro La Sirena Luperón </v>
      </c>
      <c r="H144" s="117" t="str">
        <f>VLOOKUP(E144,VIP!$A$2:$O18789,7,FALSE)</f>
        <v>Si</v>
      </c>
      <c r="I144" s="117" t="str">
        <f>VLOOKUP(E144,VIP!$A$2:$O10754,8,FALSE)</f>
        <v>Si</v>
      </c>
      <c r="J144" s="117" t="str">
        <f>VLOOKUP(E144,VIP!$A$2:$O10704,8,FALSE)</f>
        <v>Si</v>
      </c>
      <c r="K144" s="117" t="str">
        <f>VLOOKUP(E144,VIP!$A$2:$O14278,6,0)</f>
        <v>NO</v>
      </c>
      <c r="L144" s="148" t="s">
        <v>2418</v>
      </c>
      <c r="M144" s="109" t="s">
        <v>2446</v>
      </c>
      <c r="N144" s="109" t="s">
        <v>2453</v>
      </c>
      <c r="O144" s="117" t="s">
        <v>2454</v>
      </c>
      <c r="P144" s="117"/>
      <c r="Q144" s="109" t="s">
        <v>2418</v>
      </c>
    </row>
    <row r="145" spans="1:17" s="118" customFormat="1" ht="18" x14ac:dyDescent="0.25">
      <c r="A145" s="117" t="str">
        <f>VLOOKUP(E145,'LISTADO ATM'!$A$2:$C$898,3,0)</f>
        <v>SUR</v>
      </c>
      <c r="B145" s="140">
        <v>3335924678</v>
      </c>
      <c r="C145" s="110">
        <v>44365.428900462961</v>
      </c>
      <c r="D145" s="110" t="s">
        <v>2449</v>
      </c>
      <c r="E145" s="136">
        <v>249</v>
      </c>
      <c r="F145" s="117" t="str">
        <f>VLOOKUP(E145,VIP!$A$2:$O13845,2,0)</f>
        <v>DRBR249</v>
      </c>
      <c r="G145" s="117" t="str">
        <f>VLOOKUP(E145,'LISTADO ATM'!$A$2:$B$897,2,0)</f>
        <v xml:space="preserve">ATM Banco Agrícola Neiba </v>
      </c>
      <c r="H145" s="117" t="str">
        <f>VLOOKUP(E145,VIP!$A$2:$O18768,7,FALSE)</f>
        <v>Si</v>
      </c>
      <c r="I145" s="117" t="str">
        <f>VLOOKUP(E145,VIP!$A$2:$O10733,8,FALSE)</f>
        <v>Si</v>
      </c>
      <c r="J145" s="117" t="str">
        <f>VLOOKUP(E145,VIP!$A$2:$O10683,8,FALSE)</f>
        <v>Si</v>
      </c>
      <c r="K145" s="117" t="str">
        <f>VLOOKUP(E145,VIP!$A$2:$O14257,6,0)</f>
        <v>NO</v>
      </c>
      <c r="L145" s="148" t="s">
        <v>2418</v>
      </c>
      <c r="M145" s="109" t="s">
        <v>2446</v>
      </c>
      <c r="N145" s="109" t="s">
        <v>2453</v>
      </c>
      <c r="O145" s="117" t="s">
        <v>2454</v>
      </c>
      <c r="P145" s="117"/>
      <c r="Q145" s="109" t="s">
        <v>2418</v>
      </c>
    </row>
    <row r="146" spans="1:17" s="118" customFormat="1" ht="18" x14ac:dyDescent="0.25">
      <c r="A146" s="117" t="str">
        <f>VLOOKUP(E146,'LISTADO ATM'!$A$2:$C$898,3,0)</f>
        <v>DISTRITO NACIONAL</v>
      </c>
      <c r="B146" s="140">
        <v>3335925590</v>
      </c>
      <c r="C146" s="110">
        <v>44366.400694444441</v>
      </c>
      <c r="D146" s="110" t="s">
        <v>2470</v>
      </c>
      <c r="E146" s="136">
        <v>527</v>
      </c>
      <c r="F146" s="117" t="str">
        <f>VLOOKUP(E146,VIP!$A$2:$O13697,2,0)</f>
        <v>DRBR527</v>
      </c>
      <c r="G146" s="117" t="str">
        <f>VLOOKUP(E146,'LISTADO ATM'!$A$2:$B$897,2,0)</f>
        <v>ATM Oficina Zona Oriental II</v>
      </c>
      <c r="H146" s="117" t="str">
        <f>VLOOKUP(E146,VIP!$A$2:$O18831,7,FALSE)</f>
        <v>Si</v>
      </c>
      <c r="I146" s="117" t="str">
        <f>VLOOKUP(E146,VIP!$A$2:$O10796,8,FALSE)</f>
        <v>Si</v>
      </c>
      <c r="J146" s="117" t="str">
        <f>VLOOKUP(E146,VIP!$A$2:$O10746,8,FALSE)</f>
        <v>Si</v>
      </c>
      <c r="K146" s="117" t="str">
        <f>VLOOKUP(E146,VIP!$A$2:$O14320,6,0)</f>
        <v>SI</v>
      </c>
      <c r="L146" s="148" t="s">
        <v>2418</v>
      </c>
      <c r="M146" s="109" t="s">
        <v>2446</v>
      </c>
      <c r="N146" s="109" t="s">
        <v>2453</v>
      </c>
      <c r="O146" s="117" t="s">
        <v>2471</v>
      </c>
      <c r="P146" s="117"/>
      <c r="Q146" s="109" t="s">
        <v>2418</v>
      </c>
    </row>
    <row r="147" spans="1:17" s="118" customFormat="1" ht="18" x14ac:dyDescent="0.25">
      <c r="A147" s="117" t="str">
        <f>VLOOKUP(E147,'LISTADO ATM'!$A$2:$C$898,3,0)</f>
        <v>DISTRITO NACIONAL</v>
      </c>
      <c r="B147" s="140">
        <v>3335925743</v>
      </c>
      <c r="C147" s="110">
        <v>44366.49114583333</v>
      </c>
      <c r="D147" s="110" t="s">
        <v>2470</v>
      </c>
      <c r="E147" s="136">
        <v>791</v>
      </c>
      <c r="F147" s="117" t="str">
        <f>VLOOKUP(E147,VIP!$A$2:$O13903,2,0)</f>
        <v>DRBR791</v>
      </c>
      <c r="G147" s="117" t="str">
        <f>VLOOKUP(E147,'LISTADO ATM'!$A$2:$B$897,2,0)</f>
        <v xml:space="preserve">ATM Oficina Sans Soucí </v>
      </c>
      <c r="H147" s="117" t="str">
        <f>VLOOKUP(E147,VIP!$A$2:$O18836,7,FALSE)</f>
        <v>Si</v>
      </c>
      <c r="I147" s="117" t="str">
        <f>VLOOKUP(E147,VIP!$A$2:$O10801,8,FALSE)</f>
        <v>No</v>
      </c>
      <c r="J147" s="117" t="str">
        <f>VLOOKUP(E147,VIP!$A$2:$O10751,8,FALSE)</f>
        <v>No</v>
      </c>
      <c r="K147" s="117" t="str">
        <f>VLOOKUP(E147,VIP!$A$2:$O14325,6,0)</f>
        <v>NO</v>
      </c>
      <c r="L147" s="148" t="s">
        <v>2418</v>
      </c>
      <c r="M147" s="109" t="s">
        <v>2446</v>
      </c>
      <c r="N147" s="109" t="s">
        <v>2453</v>
      </c>
      <c r="O147" s="117" t="s">
        <v>2471</v>
      </c>
      <c r="P147" s="117"/>
      <c r="Q147" s="116" t="s">
        <v>2418</v>
      </c>
    </row>
    <row r="148" spans="1:17" s="118" customFormat="1" ht="18" x14ac:dyDescent="0.25">
      <c r="A148" s="117" t="str">
        <f>VLOOKUP(E148,'LISTADO ATM'!$A$2:$C$898,3,0)</f>
        <v>DISTRITO NACIONAL</v>
      </c>
      <c r="B148" s="140">
        <v>3335925826</v>
      </c>
      <c r="C148" s="110">
        <v>44366.597662037035</v>
      </c>
      <c r="D148" s="110" t="s">
        <v>2470</v>
      </c>
      <c r="E148" s="136">
        <v>554</v>
      </c>
      <c r="F148" s="117" t="str">
        <f>VLOOKUP(E148,VIP!$A$2:$O13896,2,0)</f>
        <v>DRBR011</v>
      </c>
      <c r="G148" s="117" t="str">
        <f>VLOOKUP(E148,'LISTADO ATM'!$A$2:$B$897,2,0)</f>
        <v xml:space="preserve">ATM Oficina Isabel La Católica I </v>
      </c>
      <c r="H148" s="117" t="str">
        <f>VLOOKUP(E148,VIP!$A$2:$O18807,7,FALSE)</f>
        <v>Si</v>
      </c>
      <c r="I148" s="117" t="str">
        <f>VLOOKUP(E148,VIP!$A$2:$O10772,8,FALSE)</f>
        <v>Si</v>
      </c>
      <c r="J148" s="117" t="str">
        <f>VLOOKUP(E148,VIP!$A$2:$O10722,8,FALSE)</f>
        <v>Si</v>
      </c>
      <c r="K148" s="117" t="str">
        <f>VLOOKUP(E148,VIP!$A$2:$O14296,6,0)</f>
        <v>NO</v>
      </c>
      <c r="L148" s="148" t="s">
        <v>2418</v>
      </c>
      <c r="M148" s="109" t="s">
        <v>2446</v>
      </c>
      <c r="N148" s="109" t="s">
        <v>2453</v>
      </c>
      <c r="O148" s="117" t="s">
        <v>2471</v>
      </c>
      <c r="P148" s="117"/>
      <c r="Q148" s="116" t="s">
        <v>2418</v>
      </c>
    </row>
    <row r="149" spans="1:17" s="118" customFormat="1" ht="18" x14ac:dyDescent="0.25">
      <c r="A149" s="117" t="str">
        <f>VLOOKUP(E149,'LISTADO ATM'!$A$2:$C$898,3,0)</f>
        <v>ESTE</v>
      </c>
      <c r="B149" s="140">
        <v>3335925827</v>
      </c>
      <c r="C149" s="110">
        <v>44366.600312499999</v>
      </c>
      <c r="D149" s="110" t="s">
        <v>2449</v>
      </c>
      <c r="E149" s="136">
        <v>429</v>
      </c>
      <c r="F149" s="117" t="str">
        <f>VLOOKUP(E149,VIP!$A$2:$O13895,2,0)</f>
        <v>DRBR429</v>
      </c>
      <c r="G149" s="117" t="str">
        <f>VLOOKUP(E149,'LISTADO ATM'!$A$2:$B$897,2,0)</f>
        <v xml:space="preserve">ATM Oficina Jumbo La Romana </v>
      </c>
      <c r="H149" s="117" t="str">
        <f>VLOOKUP(E149,VIP!$A$2:$O18793,7,FALSE)</f>
        <v>Si</v>
      </c>
      <c r="I149" s="117" t="str">
        <f>VLOOKUP(E149,VIP!$A$2:$O10758,8,FALSE)</f>
        <v>Si</v>
      </c>
      <c r="J149" s="117" t="str">
        <f>VLOOKUP(E149,VIP!$A$2:$O10708,8,FALSE)</f>
        <v>Si</v>
      </c>
      <c r="K149" s="117" t="str">
        <f>VLOOKUP(E149,VIP!$A$2:$O14282,6,0)</f>
        <v>NO</v>
      </c>
      <c r="L149" s="148" t="s">
        <v>2418</v>
      </c>
      <c r="M149" s="109" t="s">
        <v>2446</v>
      </c>
      <c r="N149" s="109" t="s">
        <v>2453</v>
      </c>
      <c r="O149" s="117" t="s">
        <v>2454</v>
      </c>
      <c r="P149" s="117"/>
      <c r="Q149" s="116" t="s">
        <v>2418</v>
      </c>
    </row>
    <row r="150" spans="1:17" s="118" customFormat="1" ht="18" x14ac:dyDescent="0.25">
      <c r="A150" s="117" t="str">
        <f>VLOOKUP(E150,'LISTADO ATM'!$A$2:$C$898,3,0)</f>
        <v>SUR</v>
      </c>
      <c r="B150" s="140">
        <v>3335925844</v>
      </c>
      <c r="C150" s="110">
        <v>44366.651701388888</v>
      </c>
      <c r="D150" s="110" t="s">
        <v>2449</v>
      </c>
      <c r="E150" s="136">
        <v>252</v>
      </c>
      <c r="F150" s="117" t="str">
        <f>VLOOKUP(E150,VIP!$A$2:$O13919,2,0)</f>
        <v>DRBR252</v>
      </c>
      <c r="G150" s="117" t="str">
        <f>VLOOKUP(E150,'LISTADO ATM'!$A$2:$B$897,2,0)</f>
        <v xml:space="preserve">ATM Banco Agrícola (Barahona) </v>
      </c>
      <c r="H150" s="117" t="str">
        <f>VLOOKUP(E150,VIP!$A$2:$O18769,7,FALSE)</f>
        <v>Si</v>
      </c>
      <c r="I150" s="117" t="str">
        <f>VLOOKUP(E150,VIP!$A$2:$O10734,8,FALSE)</f>
        <v>Si</v>
      </c>
      <c r="J150" s="117" t="str">
        <f>VLOOKUP(E150,VIP!$A$2:$O10684,8,FALSE)</f>
        <v>Si</v>
      </c>
      <c r="K150" s="117" t="str">
        <f>VLOOKUP(E150,VIP!$A$2:$O14258,6,0)</f>
        <v>NO</v>
      </c>
      <c r="L150" s="148" t="s">
        <v>2418</v>
      </c>
      <c r="M150" s="109" t="s">
        <v>2446</v>
      </c>
      <c r="N150" s="109" t="s">
        <v>2453</v>
      </c>
      <c r="O150" s="117" t="s">
        <v>2454</v>
      </c>
      <c r="P150" s="117"/>
      <c r="Q150" s="116" t="s">
        <v>2418</v>
      </c>
    </row>
    <row r="151" spans="1:17" s="118" customFormat="1" ht="18" x14ac:dyDescent="0.25">
      <c r="A151" s="117" t="str">
        <f>VLOOKUP(E151,'LISTADO ATM'!$A$2:$C$898,3,0)</f>
        <v>ESTE</v>
      </c>
      <c r="B151" s="140">
        <v>3335925867</v>
      </c>
      <c r="C151" s="110">
        <v>44366.728067129632</v>
      </c>
      <c r="D151" s="110" t="s">
        <v>2449</v>
      </c>
      <c r="E151" s="136">
        <v>114</v>
      </c>
      <c r="F151" s="117" t="str">
        <f>VLOOKUP(E151,VIP!$A$2:$O13698,2,0)</f>
        <v>DRBR114</v>
      </c>
      <c r="G151" s="117" t="str">
        <f>VLOOKUP(E151,'LISTADO ATM'!$A$2:$B$897,2,0)</f>
        <v xml:space="preserve">ATM Oficina Hato Mayor </v>
      </c>
      <c r="H151" s="117" t="str">
        <f>VLOOKUP(E151,VIP!$A$2:$O18832,7,FALSE)</f>
        <v>Si</v>
      </c>
      <c r="I151" s="117" t="str">
        <f>VLOOKUP(E151,VIP!$A$2:$O10797,8,FALSE)</f>
        <v>Si</v>
      </c>
      <c r="J151" s="117" t="str">
        <f>VLOOKUP(E151,VIP!$A$2:$O10747,8,FALSE)</f>
        <v>Si</v>
      </c>
      <c r="K151" s="117" t="str">
        <f>VLOOKUP(E151,VIP!$A$2:$O14321,6,0)</f>
        <v>NO</v>
      </c>
      <c r="L151" s="110" t="s">
        <v>2418</v>
      </c>
      <c r="M151" s="109" t="s">
        <v>2446</v>
      </c>
      <c r="N151" s="109" t="s">
        <v>2453</v>
      </c>
      <c r="O151" s="117" t="s">
        <v>2454</v>
      </c>
      <c r="P151" s="109"/>
      <c r="Q151" s="116" t="s">
        <v>2418</v>
      </c>
    </row>
    <row r="152" spans="1:17" s="118" customFormat="1" ht="18" x14ac:dyDescent="0.25">
      <c r="A152" s="117" t="str">
        <f>VLOOKUP(E152,'LISTADO ATM'!$A$2:$C$898,3,0)</f>
        <v>DISTRITO NACIONAL</v>
      </c>
      <c r="B152" s="140">
        <v>3335925890</v>
      </c>
      <c r="C152" s="110">
        <v>44367.046967592592</v>
      </c>
      <c r="D152" s="110" t="s">
        <v>2449</v>
      </c>
      <c r="E152" s="136">
        <v>281</v>
      </c>
      <c r="F152" s="117" t="str">
        <f>VLOOKUP(E152,VIP!$A$2:$O13700,2,0)</f>
        <v>DRBR737</v>
      </c>
      <c r="G152" s="117" t="str">
        <f>VLOOKUP(E152,'LISTADO ATM'!$A$2:$B$897,2,0)</f>
        <v xml:space="preserve">ATM S/M Pola Independencia </v>
      </c>
      <c r="H152" s="117" t="str">
        <f>VLOOKUP(E152,VIP!$A$2:$O18834,7,FALSE)</f>
        <v>Si</v>
      </c>
      <c r="I152" s="117" t="str">
        <f>VLOOKUP(E152,VIP!$A$2:$O10799,8,FALSE)</f>
        <v>Si</v>
      </c>
      <c r="J152" s="117" t="str">
        <f>VLOOKUP(E152,VIP!$A$2:$O10749,8,FALSE)</f>
        <v>Si</v>
      </c>
      <c r="K152" s="117" t="str">
        <f>VLOOKUP(E152,VIP!$A$2:$O14323,6,0)</f>
        <v>NO</v>
      </c>
      <c r="L152" s="148" t="s">
        <v>2418</v>
      </c>
      <c r="M152" s="109" t="s">
        <v>2446</v>
      </c>
      <c r="N152" s="109" t="s">
        <v>2453</v>
      </c>
      <c r="O152" s="117" t="s">
        <v>2454</v>
      </c>
      <c r="P152" s="109"/>
      <c r="Q152" s="116" t="s">
        <v>2418</v>
      </c>
    </row>
    <row r="153" spans="1:17" s="118" customFormat="1" ht="18" x14ac:dyDescent="0.25">
      <c r="A153" s="117" t="str">
        <f>VLOOKUP(E153,'LISTADO ATM'!$A$2:$C$898,3,0)</f>
        <v>SUR</v>
      </c>
      <c r="B153" s="140" t="s">
        <v>2585</v>
      </c>
      <c r="C153" s="110">
        <v>44367.367083333331</v>
      </c>
      <c r="D153" s="110" t="s">
        <v>2449</v>
      </c>
      <c r="E153" s="136">
        <v>582</v>
      </c>
      <c r="F153" s="117" t="str">
        <f>VLOOKUP(E153,VIP!$A$2:$O13700,2,0)</f>
        <v xml:space="preserve">DRBR582 </v>
      </c>
      <c r="G153" s="117" t="str">
        <f>VLOOKUP(E153,'LISTADO ATM'!$A$2:$B$897,2,0)</f>
        <v>ATM Estación Sabana Yegua</v>
      </c>
      <c r="H153" s="117" t="str">
        <f>VLOOKUP(E153,VIP!$A$2:$O18834,7,FALSE)</f>
        <v>N/A</v>
      </c>
      <c r="I153" s="117" t="str">
        <f>VLOOKUP(E153,VIP!$A$2:$O10799,8,FALSE)</f>
        <v>N/A</v>
      </c>
      <c r="J153" s="117" t="str">
        <f>VLOOKUP(E153,VIP!$A$2:$O10749,8,FALSE)</f>
        <v>N/A</v>
      </c>
      <c r="K153" s="117" t="str">
        <f>VLOOKUP(E153,VIP!$A$2:$O14323,6,0)</f>
        <v>N/A</v>
      </c>
      <c r="L153" s="110" t="s">
        <v>2418</v>
      </c>
      <c r="M153" s="109" t="s">
        <v>2446</v>
      </c>
      <c r="N153" s="109" t="s">
        <v>2453</v>
      </c>
      <c r="O153" s="117" t="s">
        <v>2454</v>
      </c>
      <c r="P153" s="109"/>
      <c r="Q153" s="109" t="s">
        <v>2418</v>
      </c>
    </row>
    <row r="154" spans="1:17" s="118" customFormat="1" ht="18" x14ac:dyDescent="0.25">
      <c r="A154" s="117" t="str">
        <f>VLOOKUP(E154,'LISTADO ATM'!$A$2:$C$898,3,0)</f>
        <v>ESTE</v>
      </c>
      <c r="B154" s="140" t="s">
        <v>2587</v>
      </c>
      <c r="C154" s="110">
        <v>44367.575277777774</v>
      </c>
      <c r="D154" s="110" t="s">
        <v>2449</v>
      </c>
      <c r="E154" s="136">
        <v>963</v>
      </c>
      <c r="F154" s="117" t="str">
        <f>VLOOKUP(E154,VIP!$A$2:$O13725,2,0)</f>
        <v>DRBR963</v>
      </c>
      <c r="G154" s="117" t="str">
        <f>VLOOKUP(E154,'LISTADO ATM'!$A$2:$B$897,2,0)</f>
        <v xml:space="preserve">ATM Multiplaza La Romana </v>
      </c>
      <c r="H154" s="117" t="str">
        <f>VLOOKUP(E154,VIP!$A$2:$O18859,7,FALSE)</f>
        <v>Si</v>
      </c>
      <c r="I154" s="117" t="str">
        <f>VLOOKUP(E154,VIP!$A$2:$O10824,8,FALSE)</f>
        <v>Si</v>
      </c>
      <c r="J154" s="117" t="str">
        <f>VLOOKUP(E154,VIP!$A$2:$O10774,8,FALSE)</f>
        <v>Si</v>
      </c>
      <c r="K154" s="117" t="str">
        <f>VLOOKUP(E154,VIP!$A$2:$O14348,6,0)</f>
        <v>NO</v>
      </c>
      <c r="L154" s="110" t="s">
        <v>2418</v>
      </c>
      <c r="M154" s="109" t="s">
        <v>2446</v>
      </c>
      <c r="N154" s="109" t="s">
        <v>2453</v>
      </c>
      <c r="O154" s="117" t="s">
        <v>2454</v>
      </c>
      <c r="P154" s="109"/>
      <c r="Q154" s="109" t="s">
        <v>2418</v>
      </c>
    </row>
    <row r="155" spans="1:17" s="118" customFormat="1" ht="18" x14ac:dyDescent="0.25">
      <c r="A155" s="117" t="str">
        <f>VLOOKUP(E155,'LISTADO ATM'!$A$2:$C$898,3,0)</f>
        <v>DISTRITO NACIONAL</v>
      </c>
      <c r="B155" s="140" t="s">
        <v>2601</v>
      </c>
      <c r="C155" s="110">
        <v>44367.729039351849</v>
      </c>
      <c r="D155" s="110" t="s">
        <v>2449</v>
      </c>
      <c r="E155" s="136">
        <v>391</v>
      </c>
      <c r="F155" s="117" t="str">
        <f>VLOOKUP(E155,VIP!$A$2:$O13715,2,0)</f>
        <v>DRBR391</v>
      </c>
      <c r="G155" s="117" t="str">
        <f>VLOOKUP(E155,'LISTADO ATM'!$A$2:$B$897,2,0)</f>
        <v xml:space="preserve">ATM S/M Jumbo Luperón </v>
      </c>
      <c r="H155" s="117" t="str">
        <f>VLOOKUP(E155,VIP!$A$2:$O18849,7,FALSE)</f>
        <v>Si</v>
      </c>
      <c r="I155" s="117" t="str">
        <f>VLOOKUP(E155,VIP!$A$2:$O10814,8,FALSE)</f>
        <v>Si</v>
      </c>
      <c r="J155" s="117" t="str">
        <f>VLOOKUP(E155,VIP!$A$2:$O10764,8,FALSE)</f>
        <v>Si</v>
      </c>
      <c r="K155" s="117" t="str">
        <f>VLOOKUP(E155,VIP!$A$2:$O14338,6,0)</f>
        <v>NO</v>
      </c>
      <c r="L155" s="110" t="s">
        <v>2418</v>
      </c>
      <c r="M155" s="109" t="s">
        <v>2446</v>
      </c>
      <c r="N155" s="109" t="s">
        <v>2453</v>
      </c>
      <c r="O155" s="117" t="s">
        <v>2454</v>
      </c>
      <c r="P155" s="109"/>
      <c r="Q155" s="109" t="s">
        <v>2418</v>
      </c>
    </row>
    <row r="156" spans="1:17" s="118" customFormat="1" ht="18" x14ac:dyDescent="0.25">
      <c r="A156" s="117" t="str">
        <f>VLOOKUP(E156,'LISTADO ATM'!$A$2:$C$898,3,0)</f>
        <v>DISTRITO NACIONAL</v>
      </c>
      <c r="B156" s="140" t="s">
        <v>2600</v>
      </c>
      <c r="C156" s="110">
        <v>44367.729907407411</v>
      </c>
      <c r="D156" s="110" t="s">
        <v>2449</v>
      </c>
      <c r="E156" s="136">
        <v>60</v>
      </c>
      <c r="F156" s="117" t="str">
        <f>VLOOKUP(E156,VIP!$A$2:$O13714,2,0)</f>
        <v>DRBR060</v>
      </c>
      <c r="G156" s="117" t="str">
        <f>VLOOKUP(E156,'LISTADO ATM'!$A$2:$B$897,2,0)</f>
        <v xml:space="preserve">ATM Autobanco 27 de Febrero </v>
      </c>
      <c r="H156" s="117" t="str">
        <f>VLOOKUP(E156,VIP!$A$2:$O18848,7,FALSE)</f>
        <v>Si</v>
      </c>
      <c r="I156" s="117" t="str">
        <f>VLOOKUP(E156,VIP!$A$2:$O10813,8,FALSE)</f>
        <v>Si</v>
      </c>
      <c r="J156" s="117" t="str">
        <f>VLOOKUP(E156,VIP!$A$2:$O10763,8,FALSE)</f>
        <v>Si</v>
      </c>
      <c r="K156" s="117" t="str">
        <f>VLOOKUP(E156,VIP!$A$2:$O14337,6,0)</f>
        <v>NO</v>
      </c>
      <c r="L156" s="110" t="s">
        <v>2418</v>
      </c>
      <c r="M156" s="109" t="s">
        <v>2446</v>
      </c>
      <c r="N156" s="109" t="s">
        <v>2453</v>
      </c>
      <c r="O156" s="117" t="s">
        <v>2454</v>
      </c>
      <c r="P156" s="109"/>
      <c r="Q156" s="109" t="s">
        <v>2418</v>
      </c>
    </row>
    <row r="157" spans="1:17" s="118" customFormat="1" ht="18" x14ac:dyDescent="0.25">
      <c r="A157" s="117" t="str">
        <f>VLOOKUP(E157,'LISTADO ATM'!$A$2:$C$898,3,0)</f>
        <v>NORTE</v>
      </c>
      <c r="B157" s="140">
        <v>3335925985</v>
      </c>
      <c r="C157" s="110">
        <v>44367.738888888889</v>
      </c>
      <c r="D157" s="110" t="s">
        <v>2181</v>
      </c>
      <c r="E157" s="136">
        <v>315</v>
      </c>
      <c r="F157" s="117" t="str">
        <f>VLOOKUP(E157,VIP!$A$2:$O13729,2,0)</f>
        <v>DRBR315</v>
      </c>
      <c r="G157" s="117" t="str">
        <f>VLOOKUP(E157,'LISTADO ATM'!$A$2:$B$897,2,0)</f>
        <v xml:space="preserve">ATM Oficina Estrella Sadalá </v>
      </c>
      <c r="H157" s="117" t="str">
        <f>VLOOKUP(E157,VIP!$A$2:$O18863,7,FALSE)</f>
        <v>Si</v>
      </c>
      <c r="I157" s="117" t="str">
        <f>VLOOKUP(E157,VIP!$A$2:$O10828,8,FALSE)</f>
        <v>Si</v>
      </c>
      <c r="J157" s="117" t="str">
        <f>VLOOKUP(E157,VIP!$A$2:$O10778,8,FALSE)</f>
        <v>Si</v>
      </c>
      <c r="K157" s="117" t="str">
        <f>VLOOKUP(E157,VIP!$A$2:$O14352,6,0)</f>
        <v>NO</v>
      </c>
      <c r="L157" s="110" t="s">
        <v>2418</v>
      </c>
      <c r="M157" s="109" t="s">
        <v>2446</v>
      </c>
      <c r="N157" s="109" t="s">
        <v>2453</v>
      </c>
      <c r="O157" s="117" t="s">
        <v>2612</v>
      </c>
      <c r="P157" s="109"/>
      <c r="Q157" s="109" t="s">
        <v>2418</v>
      </c>
    </row>
    <row r="158" spans="1:17" s="118" customFormat="1" ht="18" x14ac:dyDescent="0.25">
      <c r="A158" s="117" t="str">
        <f>VLOOKUP(E158,'LISTADO ATM'!$A$2:$C$898,3,0)</f>
        <v>SUR</v>
      </c>
      <c r="B158" s="140" t="s">
        <v>2661</v>
      </c>
      <c r="C158" s="110">
        <v>44368.387071759258</v>
      </c>
      <c r="D158" s="110" t="s">
        <v>2449</v>
      </c>
      <c r="E158" s="136">
        <v>356</v>
      </c>
      <c r="F158" s="117" t="str">
        <f>VLOOKUP(E158,VIP!$A$2:$O13842,2,0)</f>
        <v>DRBR356</v>
      </c>
      <c r="G158" s="117" t="str">
        <f>VLOOKUP(E158,'LISTADO ATM'!$A$2:$B$897,2,0)</f>
        <v xml:space="preserve">ATM Estación Sigma (San Cristóbal) </v>
      </c>
      <c r="H158" s="117" t="str">
        <f>VLOOKUP(E158,VIP!$A$2:$O18803,7,FALSE)</f>
        <v>Si</v>
      </c>
      <c r="I158" s="117" t="str">
        <f>VLOOKUP(E158,VIP!$A$2:$O10768,8,FALSE)</f>
        <v>Si</v>
      </c>
      <c r="J158" s="117" t="str">
        <f>VLOOKUP(E158,VIP!$A$2:$O10718,8,FALSE)</f>
        <v>Si</v>
      </c>
      <c r="K158" s="117" t="str">
        <f>VLOOKUP(E158,VIP!$A$2:$O14292,6,0)</f>
        <v>NO</v>
      </c>
      <c r="L158" s="148" t="s">
        <v>2418</v>
      </c>
      <c r="M158" s="109" t="s">
        <v>2446</v>
      </c>
      <c r="N158" s="109" t="s">
        <v>2453</v>
      </c>
      <c r="O158" s="117" t="s">
        <v>2454</v>
      </c>
      <c r="P158" s="117"/>
      <c r="Q158" s="109" t="s">
        <v>2418</v>
      </c>
    </row>
    <row r="159" spans="1:17" s="118" customFormat="1" ht="18" x14ac:dyDescent="0.25">
      <c r="A159" s="117" t="str">
        <f>VLOOKUP(E159,'LISTADO ATM'!$A$2:$C$898,3,0)</f>
        <v>DISTRITO NACIONAL</v>
      </c>
      <c r="B159" s="140" t="s">
        <v>2698</v>
      </c>
      <c r="C159" s="110">
        <v>44368.469618055555</v>
      </c>
      <c r="D159" s="110" t="s">
        <v>2449</v>
      </c>
      <c r="E159" s="136">
        <v>697</v>
      </c>
      <c r="F159" s="117" t="str">
        <f>VLOOKUP(E159,VIP!$A$2:$O13845,2,0)</f>
        <v>DRBR697</v>
      </c>
      <c r="G159" s="117" t="str">
        <f>VLOOKUP(E159,'LISTADO ATM'!$A$2:$B$897,2,0)</f>
        <v>ATM Hipermercado Olé Ciudad Juan Bosch</v>
      </c>
      <c r="H159" s="117" t="str">
        <f>VLOOKUP(E159,VIP!$A$2:$O18806,7,FALSE)</f>
        <v>Si</v>
      </c>
      <c r="I159" s="117" t="str">
        <f>VLOOKUP(E159,VIP!$A$2:$O10771,8,FALSE)</f>
        <v>Si</v>
      </c>
      <c r="J159" s="117" t="str">
        <f>VLOOKUP(E159,VIP!$A$2:$O10721,8,FALSE)</f>
        <v>Si</v>
      </c>
      <c r="K159" s="117" t="str">
        <f>VLOOKUP(E159,VIP!$A$2:$O14295,6,0)</f>
        <v>NO</v>
      </c>
      <c r="L159" s="148" t="s">
        <v>2418</v>
      </c>
      <c r="M159" s="109" t="s">
        <v>2446</v>
      </c>
      <c r="N159" s="109" t="s">
        <v>2453</v>
      </c>
      <c r="O159" s="117" t="s">
        <v>2454</v>
      </c>
      <c r="P159" s="117"/>
      <c r="Q159" s="109" t="s">
        <v>2418</v>
      </c>
    </row>
    <row r="160" spans="1:17" s="118" customFormat="1" ht="18" x14ac:dyDescent="0.25">
      <c r="A160" s="117" t="str">
        <f>VLOOKUP(E160,'LISTADO ATM'!$A$2:$C$898,3,0)</f>
        <v>DISTRITO NACIONAL</v>
      </c>
      <c r="B160" s="140" t="s">
        <v>2693</v>
      </c>
      <c r="C160" s="110">
        <v>44368.540185185186</v>
      </c>
      <c r="D160" s="110" t="s">
        <v>2470</v>
      </c>
      <c r="E160" s="136">
        <v>23</v>
      </c>
      <c r="F160" s="117" t="str">
        <f>VLOOKUP(E160,VIP!$A$2:$O13840,2,0)</f>
        <v>DRBR023</v>
      </c>
      <c r="G160" s="117" t="str">
        <f>VLOOKUP(E160,'LISTADO ATM'!$A$2:$B$897,2,0)</f>
        <v xml:space="preserve">ATM Oficina México </v>
      </c>
      <c r="H160" s="117" t="str">
        <f>VLOOKUP(E160,VIP!$A$2:$O18801,7,FALSE)</f>
        <v>Si</v>
      </c>
      <c r="I160" s="117" t="str">
        <f>VLOOKUP(E160,VIP!$A$2:$O10766,8,FALSE)</f>
        <v>Si</v>
      </c>
      <c r="J160" s="117" t="str">
        <f>VLOOKUP(E160,VIP!$A$2:$O10716,8,FALSE)</f>
        <v>Si</v>
      </c>
      <c r="K160" s="117" t="str">
        <f>VLOOKUP(E160,VIP!$A$2:$O14290,6,0)</f>
        <v>NO</v>
      </c>
      <c r="L160" s="148" t="s">
        <v>2418</v>
      </c>
      <c r="M160" s="109" t="s">
        <v>2446</v>
      </c>
      <c r="N160" s="109" t="s">
        <v>2453</v>
      </c>
      <c r="O160" s="117" t="s">
        <v>2471</v>
      </c>
      <c r="P160" s="117"/>
      <c r="Q160" s="109" t="s">
        <v>2418</v>
      </c>
    </row>
    <row r="161" spans="1:17" s="118" customFormat="1" ht="18" x14ac:dyDescent="0.25">
      <c r="A161" s="117" t="str">
        <f>VLOOKUP(E161,'LISTADO ATM'!$A$2:$C$898,3,0)</f>
        <v>ESTE</v>
      </c>
      <c r="B161" s="140" t="s">
        <v>2708</v>
      </c>
      <c r="C161" s="110">
        <v>44368.594525462962</v>
      </c>
      <c r="D161" s="110" t="s">
        <v>2449</v>
      </c>
      <c r="E161" s="136">
        <v>608</v>
      </c>
      <c r="F161" s="117" t="str">
        <f>VLOOKUP(E161,VIP!$A$2:$O13848,2,0)</f>
        <v>DRBR305</v>
      </c>
      <c r="G161" s="117" t="str">
        <f>VLOOKUP(E161,'LISTADO ATM'!$A$2:$B$897,2,0)</f>
        <v xml:space="preserve">ATM Oficina Jumbo (San Pedro) </v>
      </c>
      <c r="H161" s="117" t="str">
        <f>VLOOKUP(E161,VIP!$A$2:$O18809,7,FALSE)</f>
        <v>Si</v>
      </c>
      <c r="I161" s="117" t="str">
        <f>VLOOKUP(E161,VIP!$A$2:$O10774,8,FALSE)</f>
        <v>Si</v>
      </c>
      <c r="J161" s="117" t="str">
        <f>VLOOKUP(E161,VIP!$A$2:$O10724,8,FALSE)</f>
        <v>Si</v>
      </c>
      <c r="K161" s="117" t="str">
        <f>VLOOKUP(E161,VIP!$A$2:$O14298,6,0)</f>
        <v>SI</v>
      </c>
      <c r="L161" s="148" t="s">
        <v>2418</v>
      </c>
      <c r="M161" s="109" t="s">
        <v>2446</v>
      </c>
      <c r="N161" s="109" t="s">
        <v>2453</v>
      </c>
      <c r="O161" s="117" t="s">
        <v>2454</v>
      </c>
      <c r="P161" s="117"/>
      <c r="Q161" s="109" t="s">
        <v>2418</v>
      </c>
    </row>
    <row r="162" spans="1:17" s="118" customFormat="1" ht="18" x14ac:dyDescent="0.25">
      <c r="A162" s="117" t="str">
        <f>VLOOKUP(E162,'LISTADO ATM'!$A$2:$C$898,3,0)</f>
        <v>DISTRITO NACIONAL</v>
      </c>
      <c r="B162" s="140" t="s">
        <v>2703</v>
      </c>
      <c r="C162" s="110">
        <v>44368.600821759261</v>
      </c>
      <c r="D162" s="110" t="s">
        <v>2449</v>
      </c>
      <c r="E162" s="136">
        <v>904</v>
      </c>
      <c r="F162" s="117" t="str">
        <f>VLOOKUP(E162,VIP!$A$2:$O13843,2,0)</f>
        <v>DRBR24B</v>
      </c>
      <c r="G162" s="117" t="str">
        <f>VLOOKUP(E162,'LISTADO ATM'!$A$2:$B$897,2,0)</f>
        <v xml:space="preserve">ATM Oficina Multicentro La Sirena Churchill </v>
      </c>
      <c r="H162" s="117" t="str">
        <f>VLOOKUP(E162,VIP!$A$2:$O18804,7,FALSE)</f>
        <v>Si</v>
      </c>
      <c r="I162" s="117" t="str">
        <f>VLOOKUP(E162,VIP!$A$2:$O10769,8,FALSE)</f>
        <v>Si</v>
      </c>
      <c r="J162" s="117" t="str">
        <f>VLOOKUP(E162,VIP!$A$2:$O10719,8,FALSE)</f>
        <v>Si</v>
      </c>
      <c r="K162" s="117" t="str">
        <f>VLOOKUP(E162,VIP!$A$2:$O14293,6,0)</f>
        <v>SI</v>
      </c>
      <c r="L162" s="148" t="s">
        <v>2418</v>
      </c>
      <c r="M162" s="109" t="s">
        <v>2446</v>
      </c>
      <c r="N162" s="109" t="s">
        <v>2453</v>
      </c>
      <c r="O162" s="117" t="s">
        <v>2454</v>
      </c>
      <c r="P162" s="117"/>
      <c r="Q162" s="109" t="s">
        <v>2418</v>
      </c>
    </row>
    <row r="163" spans="1:17" s="118" customFormat="1" ht="18" x14ac:dyDescent="0.25">
      <c r="A163" s="117" t="str">
        <f>VLOOKUP(E163,'LISTADO ATM'!$A$2:$C$898,3,0)</f>
        <v>NORTE</v>
      </c>
      <c r="B163" s="140" t="s">
        <v>2702</v>
      </c>
      <c r="C163" s="110">
        <v>44368.602268518516</v>
      </c>
      <c r="D163" s="110" t="s">
        <v>2470</v>
      </c>
      <c r="E163" s="136">
        <v>605</v>
      </c>
      <c r="F163" s="117" t="str">
        <f>VLOOKUP(E163,VIP!$A$2:$O13842,2,0)</f>
        <v>DRBR141</v>
      </c>
      <c r="G163" s="117" t="str">
        <f>VLOOKUP(E163,'LISTADO ATM'!$A$2:$B$897,2,0)</f>
        <v xml:space="preserve">ATM Oficina Bonao I </v>
      </c>
      <c r="H163" s="117" t="str">
        <f>VLOOKUP(E163,VIP!$A$2:$O18803,7,FALSE)</f>
        <v>Si</v>
      </c>
      <c r="I163" s="117" t="str">
        <f>VLOOKUP(E163,VIP!$A$2:$O10768,8,FALSE)</f>
        <v>Si</v>
      </c>
      <c r="J163" s="117" t="str">
        <f>VLOOKUP(E163,VIP!$A$2:$O10718,8,FALSE)</f>
        <v>Si</v>
      </c>
      <c r="K163" s="117" t="str">
        <f>VLOOKUP(E163,VIP!$A$2:$O14292,6,0)</f>
        <v>SI</v>
      </c>
      <c r="L163" s="148" t="s">
        <v>2418</v>
      </c>
      <c r="M163" s="109" t="s">
        <v>2446</v>
      </c>
      <c r="N163" s="109" t="s">
        <v>2453</v>
      </c>
      <c r="O163" s="117" t="s">
        <v>2471</v>
      </c>
      <c r="P163" s="117"/>
      <c r="Q163" s="109" t="s">
        <v>2418</v>
      </c>
    </row>
    <row r="164" spans="1:17" s="118" customFormat="1" ht="18" x14ac:dyDescent="0.25">
      <c r="A164" s="117" t="str">
        <f>VLOOKUP(E164,'LISTADO ATM'!$A$2:$C$898,3,0)</f>
        <v>DISTRITO NACIONAL</v>
      </c>
      <c r="B164" s="140" t="s">
        <v>2700</v>
      </c>
      <c r="C164" s="110">
        <v>44368.604444444441</v>
      </c>
      <c r="D164" s="110" t="s">
        <v>2470</v>
      </c>
      <c r="E164" s="136">
        <v>516</v>
      </c>
      <c r="F164" s="117" t="str">
        <f>VLOOKUP(E164,VIP!$A$2:$O13840,2,0)</f>
        <v>DRBR516</v>
      </c>
      <c r="G164" s="117" t="str">
        <f>VLOOKUP(E164,'LISTADO ATM'!$A$2:$B$897,2,0)</f>
        <v xml:space="preserve">ATM Oficina Gascue </v>
      </c>
      <c r="H164" s="117" t="str">
        <f>VLOOKUP(E164,VIP!$A$2:$O18801,7,FALSE)</f>
        <v>Si</v>
      </c>
      <c r="I164" s="117" t="str">
        <f>VLOOKUP(E164,VIP!$A$2:$O10766,8,FALSE)</f>
        <v>Si</v>
      </c>
      <c r="J164" s="117" t="str">
        <f>VLOOKUP(E164,VIP!$A$2:$O10716,8,FALSE)</f>
        <v>Si</v>
      </c>
      <c r="K164" s="117" t="str">
        <f>VLOOKUP(E164,VIP!$A$2:$O14290,6,0)</f>
        <v>SI</v>
      </c>
      <c r="L164" s="148" t="s">
        <v>2418</v>
      </c>
      <c r="M164" s="109" t="s">
        <v>2446</v>
      </c>
      <c r="N164" s="109" t="s">
        <v>2453</v>
      </c>
      <c r="O164" s="117" t="s">
        <v>2471</v>
      </c>
      <c r="P164" s="117"/>
      <c r="Q164" s="109" t="s">
        <v>2418</v>
      </c>
    </row>
    <row r="165" spans="1:17" s="118" customFormat="1" ht="18" x14ac:dyDescent="0.25">
      <c r="A165" s="117" t="str">
        <f>VLOOKUP(E165,'LISTADO ATM'!$A$2:$C$898,3,0)</f>
        <v>DISTRITO NACIONAL</v>
      </c>
      <c r="B165" s="140" t="s">
        <v>2743</v>
      </c>
      <c r="C165" s="110">
        <v>44368.648055555554</v>
      </c>
      <c r="D165" s="110" t="s">
        <v>2470</v>
      </c>
      <c r="E165" s="136">
        <v>514</v>
      </c>
      <c r="F165" s="117" t="str">
        <f>VLOOKUP(E165,VIP!$A$2:$O13867,2,0)</f>
        <v>DRBR514</v>
      </c>
      <c r="G165" s="117" t="str">
        <f>VLOOKUP(E165,'LISTADO ATM'!$A$2:$B$897,2,0)</f>
        <v>ATM Autoservicio Charles de Gaulle</v>
      </c>
      <c r="H165" s="117" t="str">
        <f>VLOOKUP(E165,VIP!$A$2:$O18828,7,FALSE)</f>
        <v>Si</v>
      </c>
      <c r="I165" s="117" t="str">
        <f>VLOOKUP(E165,VIP!$A$2:$O10793,8,FALSE)</f>
        <v>No</v>
      </c>
      <c r="J165" s="117" t="str">
        <f>VLOOKUP(E165,VIP!$A$2:$O10743,8,FALSE)</f>
        <v>No</v>
      </c>
      <c r="K165" s="117" t="str">
        <f>VLOOKUP(E165,VIP!$A$2:$O14317,6,0)</f>
        <v>NO</v>
      </c>
      <c r="L165" s="148" t="s">
        <v>2418</v>
      </c>
      <c r="M165" s="109" t="s">
        <v>2446</v>
      </c>
      <c r="N165" s="109" t="s">
        <v>2453</v>
      </c>
      <c r="O165" s="117" t="s">
        <v>2471</v>
      </c>
      <c r="P165" s="117"/>
      <c r="Q165" s="109" t="s">
        <v>2418</v>
      </c>
    </row>
    <row r="166" spans="1:17" s="118" customFormat="1" ht="18" x14ac:dyDescent="0.25">
      <c r="A166" s="117" t="str">
        <f>VLOOKUP(E166,'LISTADO ATM'!$A$2:$C$898,3,0)</f>
        <v>DISTRITO NACIONAL</v>
      </c>
      <c r="B166" s="140" t="s">
        <v>2737</v>
      </c>
      <c r="C166" s="110">
        <v>44368.656759259262</v>
      </c>
      <c r="D166" s="110" t="s">
        <v>2470</v>
      </c>
      <c r="E166" s="136">
        <v>234</v>
      </c>
      <c r="F166" s="117" t="str">
        <f>VLOOKUP(E166,VIP!$A$2:$O13861,2,0)</f>
        <v>DRBR234</v>
      </c>
      <c r="G166" s="117" t="str">
        <f>VLOOKUP(E166,'LISTADO ATM'!$A$2:$B$897,2,0)</f>
        <v xml:space="preserve">ATM Oficina Boca Chica I </v>
      </c>
      <c r="H166" s="117" t="str">
        <f>VLOOKUP(E166,VIP!$A$2:$O18822,7,FALSE)</f>
        <v>Si</v>
      </c>
      <c r="I166" s="117" t="str">
        <f>VLOOKUP(E166,VIP!$A$2:$O10787,8,FALSE)</f>
        <v>Si</v>
      </c>
      <c r="J166" s="117" t="str">
        <f>VLOOKUP(E166,VIP!$A$2:$O10737,8,FALSE)</f>
        <v>Si</v>
      </c>
      <c r="K166" s="117" t="str">
        <f>VLOOKUP(E166,VIP!$A$2:$O14311,6,0)</f>
        <v>NO</v>
      </c>
      <c r="L166" s="148" t="s">
        <v>2418</v>
      </c>
      <c r="M166" s="109" t="s">
        <v>2446</v>
      </c>
      <c r="N166" s="109" t="s">
        <v>2453</v>
      </c>
      <c r="O166" s="117" t="s">
        <v>2471</v>
      </c>
      <c r="P166" s="117"/>
      <c r="Q166" s="109" t="s">
        <v>2418</v>
      </c>
    </row>
    <row r="167" spans="1:17" s="118" customFormat="1" ht="18" x14ac:dyDescent="0.25">
      <c r="A167" s="117" t="str">
        <f>VLOOKUP(E167,'LISTADO ATM'!$A$2:$C$898,3,0)</f>
        <v>ESTE</v>
      </c>
      <c r="B167" s="140" t="s">
        <v>2692</v>
      </c>
      <c r="C167" s="110">
        <v>44368.548900462964</v>
      </c>
      <c r="D167" s="110" t="s">
        <v>2180</v>
      </c>
      <c r="E167" s="136">
        <v>268</v>
      </c>
      <c r="F167" s="117" t="str">
        <f>VLOOKUP(E167,VIP!$A$2:$O13839,2,0)</f>
        <v>DRBR268</v>
      </c>
      <c r="G167" s="117" t="str">
        <f>VLOOKUP(E167,'LISTADO ATM'!$A$2:$B$897,2,0)</f>
        <v xml:space="preserve">ATM Autobanco La Altagracia (Higuey) </v>
      </c>
      <c r="H167" s="117" t="str">
        <f>VLOOKUP(E167,VIP!$A$2:$O18800,7,FALSE)</f>
        <v>Si</v>
      </c>
      <c r="I167" s="117" t="str">
        <f>VLOOKUP(E167,VIP!$A$2:$O10765,8,FALSE)</f>
        <v>Si</v>
      </c>
      <c r="J167" s="117" t="str">
        <f>VLOOKUP(E167,VIP!$A$2:$O10715,8,FALSE)</f>
        <v>Si</v>
      </c>
      <c r="K167" s="117" t="str">
        <f>VLOOKUP(E167,VIP!$A$2:$O14289,6,0)</f>
        <v>NO</v>
      </c>
      <c r="L167" s="148" t="s">
        <v>2466</v>
      </c>
      <c r="M167" s="109" t="s">
        <v>2446</v>
      </c>
      <c r="N167" s="109" t="s">
        <v>2453</v>
      </c>
      <c r="O167" s="117" t="s">
        <v>2455</v>
      </c>
      <c r="P167" s="117"/>
      <c r="Q167" s="109" t="s">
        <v>2466</v>
      </c>
    </row>
    <row r="168" spans="1:17" s="118" customFormat="1" ht="18" x14ac:dyDescent="0.25">
      <c r="A168" s="117" t="str">
        <f>VLOOKUP(E168,'LISTADO ATM'!$A$2:$C$898,3,0)</f>
        <v>DISTRITO NACIONAL</v>
      </c>
      <c r="B168" s="140" t="s">
        <v>2741</v>
      </c>
      <c r="C168" s="110">
        <v>44368.65042824074</v>
      </c>
      <c r="D168" s="110" t="s">
        <v>2180</v>
      </c>
      <c r="E168" s="136">
        <v>407</v>
      </c>
      <c r="F168" s="117" t="str">
        <f>VLOOKUP(E168,VIP!$A$2:$O13865,2,0)</f>
        <v>DRBR407</v>
      </c>
      <c r="G168" s="117" t="str">
        <f>VLOOKUP(E168,'LISTADO ATM'!$A$2:$B$897,2,0)</f>
        <v xml:space="preserve">ATM Multicentro La Sirena Villa Mella </v>
      </c>
      <c r="H168" s="117" t="str">
        <f>VLOOKUP(E168,VIP!$A$2:$O18826,7,FALSE)</f>
        <v>Si</v>
      </c>
      <c r="I168" s="117" t="str">
        <f>VLOOKUP(E168,VIP!$A$2:$O10791,8,FALSE)</f>
        <v>Si</v>
      </c>
      <c r="J168" s="117" t="str">
        <f>VLOOKUP(E168,VIP!$A$2:$O10741,8,FALSE)</f>
        <v>Si</v>
      </c>
      <c r="K168" s="117" t="str">
        <f>VLOOKUP(E168,VIP!$A$2:$O14315,6,0)</f>
        <v>NO</v>
      </c>
      <c r="L168" s="148" t="s">
        <v>2466</v>
      </c>
      <c r="M168" s="109" t="s">
        <v>2446</v>
      </c>
      <c r="N168" s="109" t="s">
        <v>2453</v>
      </c>
      <c r="O168" s="117" t="s">
        <v>2455</v>
      </c>
      <c r="P168" s="117"/>
      <c r="Q168" s="109" t="s">
        <v>2466</v>
      </c>
    </row>
  </sheetData>
  <autoFilter ref="A4:Q8">
    <sortState ref="A5:Q168">
      <sortCondition ref="M4:M8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169:E1048576 E1:E4 E10:E104">
    <cfRule type="duplicateValues" dxfId="150" priority="29"/>
  </conditionalFormatting>
  <conditionalFormatting sqref="E105:E116">
    <cfRule type="duplicateValues" dxfId="149" priority="28"/>
  </conditionalFormatting>
  <conditionalFormatting sqref="E169:E1048576 E1:E4 E10:E116">
    <cfRule type="duplicateValues" dxfId="148" priority="27"/>
  </conditionalFormatting>
  <conditionalFormatting sqref="B169:B1048576 B1:B116">
    <cfRule type="duplicateValues" dxfId="147" priority="26"/>
  </conditionalFormatting>
  <conditionalFormatting sqref="E117:E127">
    <cfRule type="duplicateValues" dxfId="146" priority="25"/>
  </conditionalFormatting>
  <conditionalFormatting sqref="E117:E127">
    <cfRule type="duplicateValues" dxfId="145" priority="24"/>
  </conditionalFormatting>
  <conditionalFormatting sqref="B117:B127">
    <cfRule type="duplicateValues" dxfId="144" priority="23"/>
  </conditionalFormatting>
  <conditionalFormatting sqref="E169:E1048576 E1:E4 E10:E127">
    <cfRule type="duplicateValues" dxfId="143" priority="22"/>
  </conditionalFormatting>
  <conditionalFormatting sqref="E128:E135">
    <cfRule type="duplicateValues" dxfId="142" priority="21"/>
  </conditionalFormatting>
  <conditionalFormatting sqref="E128:E135">
    <cfRule type="duplicateValues" dxfId="141" priority="20"/>
  </conditionalFormatting>
  <conditionalFormatting sqref="B128:B135">
    <cfRule type="duplicateValues" dxfId="140" priority="19"/>
  </conditionalFormatting>
  <conditionalFormatting sqref="E128:E135">
    <cfRule type="duplicateValues" dxfId="139" priority="18"/>
  </conditionalFormatting>
  <conditionalFormatting sqref="E169:E1048576 E1:E4 E10:E135">
    <cfRule type="duplicateValues" dxfId="138" priority="17"/>
  </conditionalFormatting>
  <conditionalFormatting sqref="E136:E152">
    <cfRule type="duplicateValues" dxfId="137" priority="16"/>
  </conditionalFormatting>
  <conditionalFormatting sqref="E136:E152">
    <cfRule type="duplicateValues" dxfId="136" priority="15"/>
  </conditionalFormatting>
  <conditionalFormatting sqref="B136:B152">
    <cfRule type="duplicateValues" dxfId="135" priority="14"/>
  </conditionalFormatting>
  <conditionalFormatting sqref="E136:E152">
    <cfRule type="duplicateValues" dxfId="134" priority="13"/>
  </conditionalFormatting>
  <conditionalFormatting sqref="E136:E152">
    <cfRule type="duplicateValues" dxfId="133" priority="12"/>
  </conditionalFormatting>
  <conditionalFormatting sqref="E153:E157">
    <cfRule type="duplicateValues" dxfId="132" priority="11"/>
  </conditionalFormatting>
  <conditionalFormatting sqref="E153:E157">
    <cfRule type="duplicateValues" dxfId="131" priority="10"/>
  </conditionalFormatting>
  <conditionalFormatting sqref="B153:B157">
    <cfRule type="duplicateValues" dxfId="130" priority="9"/>
  </conditionalFormatting>
  <conditionalFormatting sqref="E153:E157">
    <cfRule type="duplicateValues" dxfId="129" priority="8"/>
  </conditionalFormatting>
  <conditionalFormatting sqref="E153:E157">
    <cfRule type="duplicateValues" dxfId="128" priority="7"/>
  </conditionalFormatting>
  <conditionalFormatting sqref="E158:E168">
    <cfRule type="duplicateValues" dxfId="127" priority="6"/>
  </conditionalFormatting>
  <conditionalFormatting sqref="E158:E168">
    <cfRule type="duplicateValues" dxfId="126" priority="5"/>
  </conditionalFormatting>
  <conditionalFormatting sqref="B158:B168">
    <cfRule type="duplicateValues" dxfId="125" priority="4"/>
  </conditionalFormatting>
  <conditionalFormatting sqref="E158:E168">
    <cfRule type="duplicateValues" dxfId="124" priority="3"/>
  </conditionalFormatting>
  <conditionalFormatting sqref="E158:E168">
    <cfRule type="duplicateValues" dxfId="123" priority="2"/>
  </conditionalFormatting>
  <conditionalFormatting sqref="E1:E1048576">
    <cfRule type="duplicateValues" dxfId="122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5"/>
  <sheetViews>
    <sheetView topLeftCell="A95" zoomScale="70" zoomScaleNormal="70" workbookViewId="0">
      <selection activeCell="B118" sqref="B118"/>
    </sheetView>
  </sheetViews>
  <sheetFormatPr baseColWidth="10"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83" style="93" bestFit="1" customWidth="1"/>
    <col min="4" max="4" width="40.7109375" style="93" bestFit="1" customWidth="1"/>
    <col min="5" max="5" width="15.14062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bestFit="1" customWidth="1"/>
    <col min="10" max="10" width="3" style="93" bestFit="1" customWidth="1"/>
    <col min="11" max="16384" width="23.42578125" style="93"/>
  </cols>
  <sheetData>
    <row r="1" spans="1:10" ht="22.5" customHeight="1" x14ac:dyDescent="0.25">
      <c r="A1" s="167" t="s">
        <v>2150</v>
      </c>
      <c r="B1" s="168"/>
      <c r="C1" s="168"/>
      <c r="D1" s="168"/>
      <c r="E1" s="169"/>
      <c r="F1" s="173" t="s">
        <v>2555</v>
      </c>
      <c r="G1" s="174"/>
      <c r="H1" s="115">
        <f>COUNTIF(A:E,"2 Gaveta Vacias + 1 Gaveta Fallando")</f>
        <v>0</v>
      </c>
      <c r="I1" s="115">
        <f>COUNTIF(A:E,("3 Gavetas Vacías"))</f>
        <v>2</v>
      </c>
      <c r="J1" s="93">
        <f>COUNTIF(A:E,"2 Gaveta Fallando + 1 Gaveta Vacias")</f>
        <v>0</v>
      </c>
    </row>
    <row r="2" spans="1:10" ht="25.5" customHeight="1" x14ac:dyDescent="0.25">
      <c r="A2" s="170" t="s">
        <v>2451</v>
      </c>
      <c r="B2" s="171"/>
      <c r="C2" s="171"/>
      <c r="D2" s="171"/>
      <c r="E2" s="172"/>
      <c r="F2" s="114" t="s">
        <v>2554</v>
      </c>
      <c r="G2" s="113">
        <f>G3+G4</f>
        <v>164</v>
      </c>
      <c r="H2" s="114" t="s">
        <v>2565</v>
      </c>
      <c r="I2" s="113">
        <f>COUNTIF(A:E,"Abastecido")</f>
        <v>23</v>
      </c>
    </row>
    <row r="3" spans="1:10" ht="18" x14ac:dyDescent="0.25">
      <c r="A3" s="118"/>
      <c r="B3" s="119"/>
      <c r="C3" s="119"/>
      <c r="D3" s="119"/>
      <c r="E3" s="127"/>
      <c r="F3" s="114" t="s">
        <v>2553</v>
      </c>
      <c r="G3" s="113">
        <f>COUNTIF(REPORTE!A:Q,"fuera de Servicio")</f>
        <v>81</v>
      </c>
      <c r="H3" s="114" t="s">
        <v>2561</v>
      </c>
      <c r="I3" s="113">
        <f>COUNTIF(A:E,"Gavetas Vacías + Gavetas Fallando")</f>
        <v>13</v>
      </c>
    </row>
    <row r="4" spans="1:10" ht="18.75" thickBot="1" x14ac:dyDescent="0.3">
      <c r="A4" s="125" t="s">
        <v>2413</v>
      </c>
      <c r="B4" s="126">
        <v>44367.25</v>
      </c>
      <c r="C4" s="119"/>
      <c r="D4" s="119"/>
      <c r="E4" s="128"/>
      <c r="F4" s="114" t="s">
        <v>2550</v>
      </c>
      <c r="G4" s="113">
        <f>COUNTIF(REPORTE!A:Q,"En Servicio")</f>
        <v>83</v>
      </c>
      <c r="H4" s="114" t="s">
        <v>2564</v>
      </c>
      <c r="I4" s="113">
        <f>COUNTIF(A:E,"Solucionado")</f>
        <v>7</v>
      </c>
    </row>
    <row r="5" spans="1:10" ht="18.75" thickBot="1" x14ac:dyDescent="0.3">
      <c r="A5" s="125" t="s">
        <v>2414</v>
      </c>
      <c r="B5" s="126">
        <v>44367.708333333336</v>
      </c>
      <c r="C5" s="152"/>
      <c r="D5" s="119"/>
      <c r="E5" s="128"/>
      <c r="F5" s="114" t="s">
        <v>2551</v>
      </c>
      <c r="G5" s="113">
        <f>COUNTIF(REPORTE!A:Q,"reinicio exitoso")</f>
        <v>0</v>
      </c>
      <c r="H5" s="114" t="s">
        <v>2557</v>
      </c>
      <c r="I5" s="113">
        <f>I1+H1+J1</f>
        <v>2</v>
      </c>
    </row>
    <row r="6" spans="1:10" ht="18" x14ac:dyDescent="0.25">
      <c r="A6" s="118"/>
      <c r="B6" s="119"/>
      <c r="C6" s="119"/>
      <c r="D6" s="119"/>
      <c r="E6" s="129"/>
      <c r="F6" s="114" t="s">
        <v>2552</v>
      </c>
      <c r="G6" s="113">
        <f>COUNTIF(REPORTE!A:Q,"carga exitosa")</f>
        <v>11</v>
      </c>
      <c r="H6" s="114" t="s">
        <v>2562</v>
      </c>
      <c r="I6" s="113">
        <f>COUNTIF(A:E,"GAVETA DE RECHAZO LLENA")</f>
        <v>2</v>
      </c>
    </row>
    <row r="7" spans="1:10" ht="18" customHeight="1" x14ac:dyDescent="0.25">
      <c r="A7" s="177" t="s">
        <v>2415</v>
      </c>
      <c r="B7" s="178"/>
      <c r="C7" s="178"/>
      <c r="D7" s="178"/>
      <c r="E7" s="179"/>
      <c r="F7" s="114" t="s">
        <v>2556</v>
      </c>
      <c r="G7" s="113">
        <f>COUNTIF(A:E,"Sin Efectivo")</f>
        <v>25</v>
      </c>
      <c r="H7" s="114" t="s">
        <v>2563</v>
      </c>
      <c r="I7" s="113">
        <f>COUNTIF(A:E,"GAVETA DE DEPOSITO LLENA")</f>
        <v>3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53" t="s">
        <v>2419</v>
      </c>
      <c r="E8" s="120" t="s">
        <v>2417</v>
      </c>
    </row>
    <row r="9" spans="1:10" ht="18" x14ac:dyDescent="0.25">
      <c r="A9" s="136" t="str">
        <f>VLOOKUP(B9,'[1]LISTADO ATM'!$A$2:$C$822,3,0)</f>
        <v>NORTE</v>
      </c>
      <c r="B9" s="145">
        <v>752</v>
      </c>
      <c r="C9" s="154" t="str">
        <f>VLOOKUP(B9,'[1]LISTADO ATM'!$A$2:$B$822,2,0)</f>
        <v xml:space="preserve">ATM UNP Las Carolinas (La Vega) </v>
      </c>
      <c r="D9" s="132" t="s">
        <v>2548</v>
      </c>
      <c r="E9" s="140" t="s">
        <v>2586</v>
      </c>
    </row>
    <row r="10" spans="1:10" ht="18" x14ac:dyDescent="0.25">
      <c r="A10" s="136" t="str">
        <f>VLOOKUP(B10,'[1]LISTADO ATM'!$A$2:$C$822,3,0)</f>
        <v>ESTE</v>
      </c>
      <c r="B10" s="145">
        <v>912</v>
      </c>
      <c r="C10" s="154" t="str">
        <f>VLOOKUP(B10,'[1]LISTADO ATM'!$A$2:$B$822,2,0)</f>
        <v xml:space="preserve">ATM Oficina San Pedro II </v>
      </c>
      <c r="D10" s="132" t="s">
        <v>2548</v>
      </c>
      <c r="E10" s="140">
        <v>3335925871</v>
      </c>
    </row>
    <row r="11" spans="1:10" ht="18" x14ac:dyDescent="0.25">
      <c r="A11" s="136" t="str">
        <f>VLOOKUP(B11,'[1]LISTADO ATM'!$A$2:$C$822,3,0)</f>
        <v>DISTRITO NACIONAL</v>
      </c>
      <c r="B11" s="145">
        <v>911</v>
      </c>
      <c r="C11" s="154" t="str">
        <f>VLOOKUP(B11,'[1]LISTADO ATM'!$A$2:$B$822,2,0)</f>
        <v xml:space="preserve">ATM Oficina Venezuela II </v>
      </c>
      <c r="D11" s="132" t="s">
        <v>2548</v>
      </c>
      <c r="E11" s="140">
        <v>3335925894</v>
      </c>
    </row>
    <row r="12" spans="1:10" ht="18" customHeight="1" x14ac:dyDescent="0.25">
      <c r="A12" s="136" t="str">
        <f>VLOOKUP(B12,'[1]LISTADO ATM'!$A$2:$C$822,3,0)</f>
        <v>SUR</v>
      </c>
      <c r="B12" s="145">
        <v>962</v>
      </c>
      <c r="C12" s="154" t="str">
        <f>VLOOKUP(B12,'[1]LISTADO ATM'!$A$2:$B$822,2,0)</f>
        <v xml:space="preserve">ATM Oficina Villa Ofelia II (San Juan) </v>
      </c>
      <c r="D12" s="132" t="s">
        <v>2548</v>
      </c>
      <c r="E12" s="140">
        <v>3335925865</v>
      </c>
    </row>
    <row r="13" spans="1:10" ht="18.75" customHeight="1" x14ac:dyDescent="0.25">
      <c r="A13" s="136" t="str">
        <f>VLOOKUP(B13,'[1]LISTADO ATM'!$A$2:$C$822,3,0)</f>
        <v>DISTRITO NACIONAL</v>
      </c>
      <c r="B13" s="145">
        <v>409</v>
      </c>
      <c r="C13" s="154" t="str">
        <f>VLOOKUP(B13,'[1]LISTADO ATM'!$A$2:$B$822,2,0)</f>
        <v xml:space="preserve">ATM Oficina Las Palmas de Herrera I </v>
      </c>
      <c r="D13" s="132" t="s">
        <v>2548</v>
      </c>
      <c r="E13" s="140">
        <v>3335925868</v>
      </c>
    </row>
    <row r="14" spans="1:10" ht="18" customHeight="1" x14ac:dyDescent="0.25">
      <c r="A14" s="136" t="str">
        <f>VLOOKUP(B14,'[1]LISTADO ATM'!$A$2:$C$822,3,0)</f>
        <v>DISTRITO NACIONAL</v>
      </c>
      <c r="B14" s="145">
        <v>461</v>
      </c>
      <c r="C14" s="154" t="str">
        <f>VLOOKUP(B14,'[1]LISTADO ATM'!$A$2:$B$822,2,0)</f>
        <v xml:space="preserve">ATM Autobanco Sarasota I </v>
      </c>
      <c r="D14" s="132" t="s">
        <v>2548</v>
      </c>
      <c r="E14" s="140" t="s">
        <v>2684</v>
      </c>
    </row>
    <row r="15" spans="1:10" ht="18" x14ac:dyDescent="0.25">
      <c r="A15" s="136" t="str">
        <f>VLOOKUP(B15,'[1]LISTADO ATM'!$A$2:$C$822,3,0)</f>
        <v>DISTRITO NACIONAL</v>
      </c>
      <c r="B15" s="145">
        <v>745</v>
      </c>
      <c r="C15" s="154" t="str">
        <f>VLOOKUP(B15,'[1]LISTADO ATM'!$A$2:$B$822,2,0)</f>
        <v xml:space="preserve">ATM Oficina Ave. Duarte </v>
      </c>
      <c r="D15" s="132" t="s">
        <v>2548</v>
      </c>
      <c r="E15" s="140">
        <v>3335925368</v>
      </c>
    </row>
    <row r="16" spans="1:10" ht="18" x14ac:dyDescent="0.25">
      <c r="A16" s="136" t="str">
        <f>VLOOKUP(B16,'[1]LISTADO ATM'!$A$2:$C$822,3,0)</f>
        <v>DISTRITO NACIONAL</v>
      </c>
      <c r="B16" s="145">
        <v>232</v>
      </c>
      <c r="C16" s="154" t="str">
        <f>VLOOKUP(B16,'[1]LISTADO ATM'!$A$2:$B$822,2,0)</f>
        <v xml:space="preserve">ATM S/M Nacional Charles de Gaulle </v>
      </c>
      <c r="D16" s="132" t="s">
        <v>2548</v>
      </c>
      <c r="E16" s="140">
        <v>3335925966</v>
      </c>
    </row>
    <row r="17" spans="1:5" ht="18.75" customHeight="1" x14ac:dyDescent="0.25">
      <c r="A17" s="136" t="str">
        <f>VLOOKUP(B17,'[1]LISTADO ATM'!$A$2:$C$822,3,0)</f>
        <v>NORTE</v>
      </c>
      <c r="B17" s="145">
        <v>987</v>
      </c>
      <c r="C17" s="154" t="str">
        <f>VLOOKUP(B17,'[1]LISTADO ATM'!$A$2:$B$822,2,0)</f>
        <v xml:space="preserve">ATM S/M Jumbo (Moca) </v>
      </c>
      <c r="D17" s="132" t="s">
        <v>2548</v>
      </c>
      <c r="E17" s="140" t="s">
        <v>2609</v>
      </c>
    </row>
    <row r="18" spans="1:5" ht="18" customHeight="1" x14ac:dyDescent="0.25">
      <c r="A18" s="136" t="str">
        <f>VLOOKUP(B18,'[1]LISTADO ATM'!$A$2:$C$822,3,0)</f>
        <v>SUR</v>
      </c>
      <c r="B18" s="145">
        <v>765</v>
      </c>
      <c r="C18" s="154" t="str">
        <f>VLOOKUP(B18,'[1]LISTADO ATM'!$A$2:$B$822,2,0)</f>
        <v xml:space="preserve">ATM Oficina Azua I </v>
      </c>
      <c r="D18" s="132" t="s">
        <v>2548</v>
      </c>
      <c r="E18" s="140">
        <v>3335926029</v>
      </c>
    </row>
    <row r="19" spans="1:5" ht="18.75" customHeight="1" x14ac:dyDescent="0.25">
      <c r="A19" s="136" t="str">
        <f>VLOOKUP(B19,'[1]LISTADO ATM'!$A$2:$C$822,3,0)</f>
        <v>DISTRITO NACIONAL</v>
      </c>
      <c r="B19" s="145">
        <v>244</v>
      </c>
      <c r="C19" s="154" t="str">
        <f>VLOOKUP(B19,'[1]LISTADO ATM'!$A$2:$B$822,2,0)</f>
        <v xml:space="preserve">ATM Ministerio de Hacienda (antiguo Finanzas) </v>
      </c>
      <c r="D19" s="132" t="s">
        <v>2548</v>
      </c>
      <c r="E19" s="140" t="s">
        <v>2688</v>
      </c>
    </row>
    <row r="20" spans="1:5" ht="18.75" customHeight="1" x14ac:dyDescent="0.25">
      <c r="A20" s="136" t="str">
        <f>VLOOKUP(B20,'[1]LISTADO ATM'!$A$2:$C$822,3,0)</f>
        <v>SUR</v>
      </c>
      <c r="B20" s="145">
        <v>48</v>
      </c>
      <c r="C20" s="154" t="str">
        <f>VLOOKUP(B20,'[1]LISTADO ATM'!$A$2:$B$822,2,0)</f>
        <v xml:space="preserve">ATM Autoservicio Neiba I </v>
      </c>
      <c r="D20" s="132" t="s">
        <v>2548</v>
      </c>
      <c r="E20" s="140">
        <v>3335926015</v>
      </c>
    </row>
    <row r="21" spans="1:5" ht="18.75" customHeight="1" x14ac:dyDescent="0.25">
      <c r="A21" s="136" t="str">
        <f>VLOOKUP(B21,'[1]LISTADO ATM'!$A$2:$C$822,3,0)</f>
        <v>DISTRITO NACIONAL</v>
      </c>
      <c r="B21" s="145">
        <v>192</v>
      </c>
      <c r="C21" s="154" t="str">
        <f>VLOOKUP(B21,'[1]LISTADO ATM'!$A$2:$B$822,2,0)</f>
        <v xml:space="preserve">ATM Autobanco Luperón II </v>
      </c>
      <c r="D21" s="132" t="s">
        <v>2548</v>
      </c>
      <c r="E21" s="140">
        <v>3335925980</v>
      </c>
    </row>
    <row r="22" spans="1:5" ht="18" x14ac:dyDescent="0.25">
      <c r="A22" s="136" t="str">
        <f>VLOOKUP(B22,'[1]LISTADO ATM'!$A$2:$C$822,3,0)</f>
        <v>DISTRITO NACIONAL</v>
      </c>
      <c r="B22" s="145">
        <v>165</v>
      </c>
      <c r="C22" s="154" t="str">
        <f>VLOOKUP(B22,'[1]LISTADO ATM'!$A$2:$B$822,2,0)</f>
        <v>ATM Autoservicio Megacentro</v>
      </c>
      <c r="D22" s="132" t="s">
        <v>2548</v>
      </c>
      <c r="E22" s="140">
        <v>3335925963</v>
      </c>
    </row>
    <row r="23" spans="1:5" ht="18.75" customHeight="1" x14ac:dyDescent="0.25">
      <c r="A23" s="136" t="str">
        <f>VLOOKUP(B23,'[1]LISTADO ATM'!$A$2:$C$822,3,0)</f>
        <v>NORTE</v>
      </c>
      <c r="B23" s="145">
        <v>350</v>
      </c>
      <c r="C23" s="154" t="str">
        <f>VLOOKUP(B23,'[1]LISTADO ATM'!$A$2:$B$822,2,0)</f>
        <v xml:space="preserve">ATM Oficina Villa Tapia </v>
      </c>
      <c r="D23" s="132" t="s">
        <v>2548</v>
      </c>
      <c r="E23" s="140" t="s">
        <v>2589</v>
      </c>
    </row>
    <row r="24" spans="1:5" ht="18" customHeight="1" x14ac:dyDescent="0.25">
      <c r="A24" s="136" t="str">
        <f>VLOOKUP(B24,'[1]LISTADO ATM'!$A$2:$C$822,3,0)</f>
        <v>DISTRITO NACIONAL</v>
      </c>
      <c r="B24" s="145">
        <v>354</v>
      </c>
      <c r="C24" s="154" t="str">
        <f>VLOOKUP(B24,'[1]LISTADO ATM'!$A$2:$B$822,2,0)</f>
        <v xml:space="preserve">ATM Oficina Núñez de Cáceres II </v>
      </c>
      <c r="D24" s="132" t="s">
        <v>2548</v>
      </c>
      <c r="E24" s="140" t="s">
        <v>2584</v>
      </c>
    </row>
    <row r="25" spans="1:5" ht="18.75" customHeight="1" x14ac:dyDescent="0.25">
      <c r="A25" s="136" t="str">
        <f>VLOOKUP(B25,'[1]LISTADO ATM'!$A$2:$C$822,3,0)</f>
        <v>DISTRITO NACIONAL</v>
      </c>
      <c r="B25" s="145">
        <v>721</v>
      </c>
      <c r="C25" s="154" t="str">
        <f>VLOOKUP(B25,'[1]LISTADO ATM'!$A$2:$B$822,2,0)</f>
        <v xml:space="preserve">ATM Oficina Charles de Gaulle II </v>
      </c>
      <c r="D25" s="132" t="s">
        <v>2548</v>
      </c>
      <c r="E25" s="140">
        <v>3335925756</v>
      </c>
    </row>
    <row r="26" spans="1:5" ht="18.75" customHeight="1" x14ac:dyDescent="0.25">
      <c r="A26" s="136" t="str">
        <f>VLOOKUP(B26,'[1]LISTADO ATM'!$A$2:$C$822,3,0)</f>
        <v>DISTRITO NACIONAL</v>
      </c>
      <c r="B26" s="145">
        <v>946</v>
      </c>
      <c r="C26" s="154" t="str">
        <f>VLOOKUP(B26,'[1]LISTADO ATM'!$A$2:$B$822,2,0)</f>
        <v xml:space="preserve">ATM Oficina Núñez de Cáceres I </v>
      </c>
      <c r="D26" s="132" t="s">
        <v>2548</v>
      </c>
      <c r="E26" s="140">
        <v>3335925383</v>
      </c>
    </row>
    <row r="27" spans="1:5" ht="18" customHeight="1" x14ac:dyDescent="0.25">
      <c r="A27" s="136" t="str">
        <f>VLOOKUP(B27,'[1]LISTADO ATM'!$A$2:$C$822,3,0)</f>
        <v>NORTE</v>
      </c>
      <c r="B27" s="145">
        <v>142</v>
      </c>
      <c r="C27" s="154" t="str">
        <f>VLOOKUP(B27,'[1]LISTADO ATM'!$A$2:$B$822,2,0)</f>
        <v xml:space="preserve">ATM Centro de Caja Galerías Bonao </v>
      </c>
      <c r="D27" s="132" t="s">
        <v>2548</v>
      </c>
      <c r="E27" s="140">
        <v>3335925847</v>
      </c>
    </row>
    <row r="28" spans="1:5" ht="18.75" customHeight="1" x14ac:dyDescent="0.25">
      <c r="A28" s="136" t="str">
        <f>VLOOKUP(B28,'[1]LISTADO ATM'!$A$2:$C$822,3,0)</f>
        <v>ESTE</v>
      </c>
      <c r="B28" s="145">
        <v>963</v>
      </c>
      <c r="C28" s="154" t="str">
        <f>VLOOKUP(B28,'[1]LISTADO ATM'!$A$2:$B$822,2,0)</f>
        <v xml:space="preserve">ATM Multiplaza La Romana </v>
      </c>
      <c r="D28" s="132" t="s">
        <v>2548</v>
      </c>
      <c r="E28" s="140" t="s">
        <v>2587</v>
      </c>
    </row>
    <row r="29" spans="1:5" ht="18" x14ac:dyDescent="0.25">
      <c r="A29" s="136" t="str">
        <f>VLOOKUP(B29,'[1]LISTADO ATM'!$A$2:$C$822,3,0)</f>
        <v>SUR</v>
      </c>
      <c r="B29" s="145">
        <v>84</v>
      </c>
      <c r="C29" s="154" t="str">
        <f>VLOOKUP(B29,'[1]LISTADO ATM'!$A$2:$B$822,2,0)</f>
        <v xml:space="preserve">ATM Oficina Multicentro Sirena San Cristóbal </v>
      </c>
      <c r="D29" s="132" t="s">
        <v>2548</v>
      </c>
      <c r="E29" s="140" t="s">
        <v>2588</v>
      </c>
    </row>
    <row r="30" spans="1:5" ht="18" x14ac:dyDescent="0.25">
      <c r="A30" s="136" t="str">
        <f>VLOOKUP(B30,'[1]LISTADO ATM'!$A$2:$C$822,3,0)</f>
        <v>DISTRITO NACIONAL</v>
      </c>
      <c r="B30" s="145">
        <v>590</v>
      </c>
      <c r="C30" s="154" t="str">
        <f>VLOOKUP(B30,'[1]LISTADO ATM'!$A$2:$B$822,2,0)</f>
        <v xml:space="preserve">ATM Olé Aut. Las Américas </v>
      </c>
      <c r="D30" s="132" t="s">
        <v>2548</v>
      </c>
      <c r="E30" s="140" t="s">
        <v>2595</v>
      </c>
    </row>
    <row r="31" spans="1:5" ht="18" x14ac:dyDescent="0.25">
      <c r="A31" s="136" t="str">
        <f>VLOOKUP(B31,'[1]LISTADO ATM'!$A$2:$C$822,3,0)</f>
        <v>DISTRITO NACIONAL</v>
      </c>
      <c r="B31" s="145">
        <v>235</v>
      </c>
      <c r="C31" s="154" t="str">
        <f>VLOOKUP(B31,'[1]LISTADO ATM'!$A$2:$B$822,2,0)</f>
        <v xml:space="preserve">ATM Oficina Multicentro La Sirena San Isidro </v>
      </c>
      <c r="D31" s="132" t="s">
        <v>2548</v>
      </c>
      <c r="E31" s="140">
        <v>3335925970</v>
      </c>
    </row>
    <row r="32" spans="1:5" ht="18.75" customHeight="1" x14ac:dyDescent="0.25">
      <c r="A32" s="121" t="s">
        <v>2473</v>
      </c>
      <c r="B32" s="146">
        <f>COUNT(B9:B31)</f>
        <v>23</v>
      </c>
      <c r="C32" s="180"/>
      <c r="D32" s="181"/>
      <c r="E32" s="182"/>
    </row>
    <row r="33" spans="1:5" x14ac:dyDescent="0.25">
      <c r="A33" s="118"/>
      <c r="B33" s="123"/>
      <c r="C33" s="118"/>
      <c r="D33" s="118"/>
      <c r="E33" s="123"/>
    </row>
    <row r="34" spans="1:5" ht="18.75" customHeight="1" x14ac:dyDescent="0.25">
      <c r="A34" s="177" t="s">
        <v>2474</v>
      </c>
      <c r="B34" s="178"/>
      <c r="C34" s="178"/>
      <c r="D34" s="178"/>
      <c r="E34" s="179"/>
    </row>
    <row r="35" spans="1:5" ht="18" x14ac:dyDescent="0.25">
      <c r="A35" s="120" t="s">
        <v>15</v>
      </c>
      <c r="B35" s="120" t="s">
        <v>2416</v>
      </c>
      <c r="C35" s="120" t="s">
        <v>46</v>
      </c>
      <c r="D35" s="120" t="s">
        <v>2419</v>
      </c>
      <c r="E35" s="120" t="s">
        <v>2417</v>
      </c>
    </row>
    <row r="36" spans="1:5" ht="18" x14ac:dyDescent="0.25">
      <c r="A36" s="136" t="str">
        <f>VLOOKUP(B36,'[1]LISTADO ATM'!$A$2:$C$822,3,0)</f>
        <v>ESTE</v>
      </c>
      <c r="B36" s="136">
        <v>386</v>
      </c>
      <c r="C36" s="155" t="str">
        <f>VLOOKUP(B36,'[1]LISTADO ATM'!$A$2:$B$822,2,0)</f>
        <v xml:space="preserve">ATM Plaza Verón II </v>
      </c>
      <c r="D36" s="132" t="s">
        <v>2544</v>
      </c>
      <c r="E36" s="136">
        <v>3335926024</v>
      </c>
    </row>
    <row r="37" spans="1:5" ht="18.75" customHeight="1" x14ac:dyDescent="0.25">
      <c r="A37" s="136" t="str">
        <f>VLOOKUP(B37,'[1]LISTADO ATM'!$A$2:$C$822,3,0)</f>
        <v>ESTE</v>
      </c>
      <c r="B37" s="136">
        <v>211</v>
      </c>
      <c r="C37" s="155" t="str">
        <f>VLOOKUP(B37,'[1]LISTADO ATM'!$A$2:$B$822,2,0)</f>
        <v xml:space="preserve">ATM Oficina La Romana I </v>
      </c>
      <c r="D37" s="132" t="s">
        <v>2544</v>
      </c>
      <c r="E37" s="136">
        <v>3335926023</v>
      </c>
    </row>
    <row r="38" spans="1:5" ht="18" x14ac:dyDescent="0.25">
      <c r="A38" s="136" t="str">
        <f>VLOOKUP(B38,'[1]LISTADO ATM'!$A$2:$C$822,3,0)</f>
        <v>DISTRITO NACIONAL</v>
      </c>
      <c r="B38" s="136">
        <v>540</v>
      </c>
      <c r="C38" s="155" t="str">
        <f>VLOOKUP(B38,'[1]LISTADO ATM'!$A$2:$B$822,2,0)</f>
        <v xml:space="preserve">ATM Autoservicio Sambil I </v>
      </c>
      <c r="D38" s="132" t="s">
        <v>2544</v>
      </c>
      <c r="E38" s="136" t="s">
        <v>2654</v>
      </c>
    </row>
    <row r="39" spans="1:5" ht="18.75" customHeight="1" x14ac:dyDescent="0.25">
      <c r="A39" s="136" t="str">
        <f>VLOOKUP(B39,'[1]LISTADO ATM'!$A$2:$C$822,3,0)</f>
        <v>SUR</v>
      </c>
      <c r="B39" s="136">
        <v>880</v>
      </c>
      <c r="C39" s="155" t="str">
        <f>VLOOKUP(B39,'[1]LISTADO ATM'!$A$2:$B$822,2,0)</f>
        <v xml:space="preserve">ATM Autoservicio Barahona II </v>
      </c>
      <c r="D39" s="132" t="s">
        <v>2544</v>
      </c>
      <c r="E39" s="136">
        <v>3335925374</v>
      </c>
    </row>
    <row r="40" spans="1:5" ht="18" x14ac:dyDescent="0.25">
      <c r="A40" s="136" t="str">
        <f>VLOOKUP(B40,'[1]LISTADO ATM'!$A$2:$C$822,3,0)</f>
        <v>NORTE</v>
      </c>
      <c r="B40" s="136">
        <v>388</v>
      </c>
      <c r="C40" s="155" t="str">
        <f>VLOOKUP(B40,'[1]LISTADO ATM'!$A$2:$B$822,2,0)</f>
        <v xml:space="preserve">ATM Multicentro La Sirena Puerto Plata </v>
      </c>
      <c r="D40" s="132" t="s">
        <v>2544</v>
      </c>
      <c r="E40" s="136" t="s">
        <v>2655</v>
      </c>
    </row>
    <row r="41" spans="1:5" ht="18" x14ac:dyDescent="0.25">
      <c r="A41" s="136" t="str">
        <f>VLOOKUP(B41,'[1]LISTADO ATM'!$A$2:$C$822,3,0)</f>
        <v>DISTRITO NACIONAL</v>
      </c>
      <c r="B41" s="136">
        <v>441</v>
      </c>
      <c r="C41" s="155" t="str">
        <f>VLOOKUP(B41,'[1]LISTADO ATM'!$A$2:$B$822,2,0)</f>
        <v>ATM Estacion de Servicio Romulo Betancour</v>
      </c>
      <c r="D41" s="132" t="s">
        <v>2544</v>
      </c>
      <c r="E41" s="136">
        <v>3335925976</v>
      </c>
    </row>
    <row r="42" spans="1:5" ht="18.75" customHeight="1" x14ac:dyDescent="0.25">
      <c r="A42" s="136" t="str">
        <f>VLOOKUP(B42,'[1]LISTADO ATM'!$A$2:$C$822,3,0)</f>
        <v>DISTRITO NACIONAL</v>
      </c>
      <c r="B42" s="136">
        <v>347</v>
      </c>
      <c r="C42" s="155" t="str">
        <f>VLOOKUP(B42,'[1]LISTADO ATM'!$A$2:$B$822,2,0)</f>
        <v>ATM Patio de Colombia</v>
      </c>
      <c r="D42" s="132" t="s">
        <v>2544</v>
      </c>
      <c r="E42" s="136">
        <v>3335926025</v>
      </c>
    </row>
    <row r="43" spans="1:5" ht="18.75" thickBot="1" x14ac:dyDescent="0.3">
      <c r="A43" s="121" t="s">
        <v>2473</v>
      </c>
      <c r="B43" s="144">
        <f>COUNT(B36:B42)</f>
        <v>7</v>
      </c>
      <c r="C43" s="183"/>
      <c r="D43" s="184"/>
      <c r="E43" s="185"/>
    </row>
    <row r="44" spans="1:5" ht="15.75" thickBot="1" x14ac:dyDescent="0.3">
      <c r="A44" s="118"/>
      <c r="B44" s="123"/>
      <c r="C44" s="118"/>
      <c r="D44" s="118"/>
      <c r="E44" s="123"/>
    </row>
    <row r="45" spans="1:5" ht="18.75" customHeight="1" thickBot="1" x14ac:dyDescent="0.3">
      <c r="A45" s="186" t="s">
        <v>2475</v>
      </c>
      <c r="B45" s="187"/>
      <c r="C45" s="187"/>
      <c r="D45" s="187"/>
      <c r="E45" s="188"/>
    </row>
    <row r="46" spans="1:5" ht="18" x14ac:dyDescent="0.25">
      <c r="A46" s="120" t="s">
        <v>15</v>
      </c>
      <c r="B46" s="120" t="s">
        <v>2416</v>
      </c>
      <c r="C46" s="120" t="s">
        <v>46</v>
      </c>
      <c r="D46" s="120" t="s">
        <v>2419</v>
      </c>
      <c r="E46" s="120" t="s">
        <v>2417</v>
      </c>
    </row>
    <row r="47" spans="1:5" ht="18" customHeight="1" x14ac:dyDescent="0.25">
      <c r="A47" s="136" t="str">
        <f>VLOOKUP(B47,'[1]LISTADO ATM'!$A$2:$C$822,3,0)</f>
        <v>DISTRITO NACIONAL</v>
      </c>
      <c r="B47" s="136">
        <v>394</v>
      </c>
      <c r="C47" s="154" t="str">
        <f>VLOOKUP(B47,'[1]LISTADO ATM'!$A$2:$B$822,2,0)</f>
        <v xml:space="preserve">ATM Multicentro La Sirena Luperón </v>
      </c>
      <c r="D47" s="131" t="s">
        <v>2437</v>
      </c>
      <c r="E47" s="136">
        <v>3335923938</v>
      </c>
    </row>
    <row r="48" spans="1:5" ht="18" x14ac:dyDescent="0.25">
      <c r="A48" s="136" t="str">
        <f>VLOOKUP(B48,'[1]LISTADO ATM'!$A$2:$C$822,3,0)</f>
        <v>SUR</v>
      </c>
      <c r="B48" s="136">
        <v>252</v>
      </c>
      <c r="C48" s="154" t="str">
        <f>VLOOKUP(B48,'[1]LISTADO ATM'!$A$2:$B$822,2,0)</f>
        <v xml:space="preserve">ATM Banco Agrícola (Barahona) </v>
      </c>
      <c r="D48" s="131" t="s">
        <v>2437</v>
      </c>
      <c r="E48" s="140">
        <v>3335925844</v>
      </c>
    </row>
    <row r="49" spans="1:5" ht="18" x14ac:dyDescent="0.25">
      <c r="A49" s="136" t="str">
        <f>VLOOKUP(B49,'[1]LISTADO ATM'!$A$2:$C$822,3,0)</f>
        <v>SUR</v>
      </c>
      <c r="B49" s="136">
        <v>249</v>
      </c>
      <c r="C49" s="154" t="str">
        <f>VLOOKUP(B49,'[1]LISTADO ATM'!$A$2:$B$822,2,0)</f>
        <v xml:space="preserve">ATM Banco Agrícola Neiba </v>
      </c>
      <c r="D49" s="131" t="s">
        <v>2437</v>
      </c>
      <c r="E49" s="140">
        <v>3335924678</v>
      </c>
    </row>
    <row r="50" spans="1:5" ht="18" x14ac:dyDescent="0.25">
      <c r="A50" s="136" t="str">
        <f>VLOOKUP(B50,'[1]LISTADO ATM'!$A$2:$C$822,3,0)</f>
        <v>DISTRITO NACIONAL</v>
      </c>
      <c r="B50" s="136">
        <v>791</v>
      </c>
      <c r="C50" s="154" t="str">
        <f>VLOOKUP(B50,'[1]LISTADO ATM'!$A$2:$B$822,2,0)</f>
        <v xml:space="preserve">ATM Oficina Sans Soucí </v>
      </c>
      <c r="D50" s="131" t="s">
        <v>2437</v>
      </c>
      <c r="E50" s="140">
        <v>3335925743</v>
      </c>
    </row>
    <row r="51" spans="1:5" ht="18" customHeight="1" x14ac:dyDescent="0.25">
      <c r="A51" s="136" t="str">
        <f>VLOOKUP(B51,'[1]LISTADO ATM'!$A$2:$C$822,3,0)</f>
        <v>DISTRITO NACIONAL</v>
      </c>
      <c r="B51" s="136">
        <v>527</v>
      </c>
      <c r="C51" s="154" t="str">
        <f>VLOOKUP(B51,'[1]LISTADO ATM'!$A$2:$B$822,2,0)</f>
        <v>ATM Oficina Zona Oriental II</v>
      </c>
      <c r="D51" s="131" t="s">
        <v>2437</v>
      </c>
      <c r="E51" s="140">
        <v>3335925590</v>
      </c>
    </row>
    <row r="52" spans="1:5" ht="18" x14ac:dyDescent="0.25">
      <c r="A52" s="136" t="str">
        <f>VLOOKUP(B52,'[1]LISTADO ATM'!$A$2:$C$822,3,0)</f>
        <v>DISTRITO NACIONAL</v>
      </c>
      <c r="B52" s="136">
        <v>554</v>
      </c>
      <c r="C52" s="154" t="str">
        <f>VLOOKUP(B52,'[1]LISTADO ATM'!$A$2:$B$822,2,0)</f>
        <v xml:space="preserve">ATM Oficina Isabel La Católica I </v>
      </c>
      <c r="D52" s="131" t="s">
        <v>2437</v>
      </c>
      <c r="E52" s="140">
        <v>3335925826</v>
      </c>
    </row>
    <row r="53" spans="1:5" ht="18" x14ac:dyDescent="0.25">
      <c r="A53" s="136" t="str">
        <f>VLOOKUP(B53,'[1]LISTADO ATM'!$A$2:$C$822,3,0)</f>
        <v>ESTE</v>
      </c>
      <c r="B53" s="136">
        <v>429</v>
      </c>
      <c r="C53" s="154" t="str">
        <f>VLOOKUP(B53,'[1]LISTADO ATM'!$A$2:$B$822,2,0)</f>
        <v xml:space="preserve">ATM Oficina Jumbo La Romana </v>
      </c>
      <c r="D53" s="131" t="s">
        <v>2437</v>
      </c>
      <c r="E53" s="140">
        <v>3335925827</v>
      </c>
    </row>
    <row r="54" spans="1:5" ht="18" x14ac:dyDescent="0.25">
      <c r="A54" s="136" t="str">
        <f>VLOOKUP(B54,'[1]LISTADO ATM'!$A$2:$C$822,3,0)</f>
        <v>SUR</v>
      </c>
      <c r="B54" s="136">
        <v>301</v>
      </c>
      <c r="C54" s="154" t="str">
        <f>VLOOKUP(B54,'[1]LISTADO ATM'!$A$2:$B$822,2,0)</f>
        <v xml:space="preserve">ATM UNP Alfa y Omega (Barahona) </v>
      </c>
      <c r="D54" s="131" t="s">
        <v>2437</v>
      </c>
      <c r="E54" s="140">
        <v>3335925864</v>
      </c>
    </row>
    <row r="55" spans="1:5" ht="18.75" customHeight="1" x14ac:dyDescent="0.25">
      <c r="A55" s="136" t="str">
        <f>VLOOKUP(B55,'[1]LISTADO ATM'!$A$2:$C$822,3,0)</f>
        <v>ESTE</v>
      </c>
      <c r="B55" s="136">
        <v>114</v>
      </c>
      <c r="C55" s="154" t="str">
        <f>VLOOKUP(B55,'[1]LISTADO ATM'!$A$2:$B$822,2,0)</f>
        <v xml:space="preserve">ATM Oficina Hato Mayor </v>
      </c>
      <c r="D55" s="131" t="s">
        <v>2437</v>
      </c>
      <c r="E55" s="140">
        <v>3335925867</v>
      </c>
    </row>
    <row r="56" spans="1:5" ht="18.75" customHeight="1" x14ac:dyDescent="0.25">
      <c r="A56" s="136" t="str">
        <f>VLOOKUP(B56,'[1]LISTADO ATM'!$A$2:$C$822,3,0)</f>
        <v>DISTRITO NACIONAL</v>
      </c>
      <c r="B56" s="136">
        <v>281</v>
      </c>
      <c r="C56" s="154" t="str">
        <f>VLOOKUP(B56,'[1]LISTADO ATM'!$A$2:$B$822,2,0)</f>
        <v xml:space="preserve">ATM S/M Pola Independencia </v>
      </c>
      <c r="D56" s="131" t="s">
        <v>2437</v>
      </c>
      <c r="E56" s="154">
        <v>3335925890</v>
      </c>
    </row>
    <row r="57" spans="1:5" ht="18" x14ac:dyDescent="0.25">
      <c r="A57" s="136" t="str">
        <f>VLOOKUP(B57,'[1]LISTADO ATM'!$A$2:$C$822,3,0)</f>
        <v>ESTE</v>
      </c>
      <c r="B57" s="136">
        <v>480</v>
      </c>
      <c r="C57" s="154" t="str">
        <f>VLOOKUP(B57,'[1]LISTADO ATM'!$A$2:$B$822,2,0)</f>
        <v>ATM UNP Farmaconal Higuey</v>
      </c>
      <c r="D57" s="131" t="s">
        <v>2437</v>
      </c>
      <c r="E57" s="154">
        <v>3335925892</v>
      </c>
    </row>
    <row r="58" spans="1:5" ht="18.75" customHeight="1" x14ac:dyDescent="0.25">
      <c r="A58" s="136" t="str">
        <f>VLOOKUP(B58,'[1]LISTADO ATM'!$A$2:$C$822,3,0)</f>
        <v>SUR</v>
      </c>
      <c r="B58" s="136">
        <v>582</v>
      </c>
      <c r="C58" s="154" t="str">
        <f>VLOOKUP(B58,'[1]LISTADO ATM'!$A$2:$B$822,2,0)</f>
        <v>ATM Estación Sabana Yegua</v>
      </c>
      <c r="D58" s="131" t="s">
        <v>2437</v>
      </c>
      <c r="E58" s="140" t="s">
        <v>2585</v>
      </c>
    </row>
    <row r="59" spans="1:5" ht="18.75" customHeight="1" x14ac:dyDescent="0.25">
      <c r="A59" s="136" t="str">
        <f>VLOOKUP(B59,'[1]LISTADO ATM'!$A$2:$C$822,3,0)</f>
        <v>DISTRITO NACIONAL</v>
      </c>
      <c r="B59" s="136">
        <v>60</v>
      </c>
      <c r="C59" s="154" t="str">
        <f>VLOOKUP(B59,'[1]LISTADO ATM'!$A$2:$B$822,2,0)</f>
        <v xml:space="preserve">ATM Autobanco 27 de Febrero </v>
      </c>
      <c r="D59" s="131" t="s">
        <v>2437</v>
      </c>
      <c r="E59" s="140" t="s">
        <v>2625</v>
      </c>
    </row>
    <row r="60" spans="1:5" ht="18.75" customHeight="1" x14ac:dyDescent="0.25">
      <c r="A60" s="136" t="str">
        <f>VLOOKUP(B60,'[1]LISTADO ATM'!$A$2:$C$822,3,0)</f>
        <v>DISTRITO NACIONAL</v>
      </c>
      <c r="B60" s="136">
        <v>391</v>
      </c>
      <c r="C60" s="154" t="str">
        <f>VLOOKUP(B60,'[1]LISTADO ATM'!$A$2:$B$822,2,0)</f>
        <v xml:space="preserve">ATM S/M Jumbo Luperón </v>
      </c>
      <c r="D60" s="131" t="s">
        <v>2437</v>
      </c>
      <c r="E60" s="140">
        <v>3335925982</v>
      </c>
    </row>
    <row r="61" spans="1:5" ht="18.75" customHeight="1" x14ac:dyDescent="0.25">
      <c r="A61" s="136" t="str">
        <f>VLOOKUP(B61,'[1]LISTADO ATM'!$A$2:$C$822,3,0)</f>
        <v>NORTE</v>
      </c>
      <c r="B61" s="136">
        <v>315</v>
      </c>
      <c r="C61" s="154" t="str">
        <f>VLOOKUP(B61,'[1]LISTADO ATM'!$A$2:$B$822,2,0)</f>
        <v xml:space="preserve">ATM Oficina Estrella Sadalá </v>
      </c>
      <c r="D61" s="131" t="s">
        <v>2437</v>
      </c>
      <c r="E61" s="140">
        <v>3335925985</v>
      </c>
    </row>
    <row r="62" spans="1:5" ht="18" x14ac:dyDescent="0.25">
      <c r="A62" s="136" t="str">
        <f>VLOOKUP(B62,'[1]LISTADO ATM'!$A$2:$C$822,3,0)</f>
        <v>NORTE</v>
      </c>
      <c r="B62" s="136">
        <v>633</v>
      </c>
      <c r="C62" s="154" t="str">
        <f>VLOOKUP(B62,'[1]LISTADO ATM'!$A$2:$B$822,2,0)</f>
        <v xml:space="preserve">ATM Autobanco Las Colinas </v>
      </c>
      <c r="D62" s="131" t="s">
        <v>2437</v>
      </c>
      <c r="E62" s="140" t="s">
        <v>2652</v>
      </c>
    </row>
    <row r="63" spans="1:5" ht="18" x14ac:dyDescent="0.25">
      <c r="A63" s="136" t="str">
        <f>VLOOKUP(B63,'[1]LISTADO ATM'!$A$2:$C$822,3,0)</f>
        <v>ESTE</v>
      </c>
      <c r="B63" s="136">
        <v>427</v>
      </c>
      <c r="C63" s="154" t="str">
        <f>VLOOKUP(B63,'[1]LISTADO ATM'!$A$2:$B$822,2,0)</f>
        <v xml:space="preserve">ATM Almacenes Iberia (Hato Mayor) </v>
      </c>
      <c r="D63" s="131" t="s">
        <v>2437</v>
      </c>
      <c r="E63" s="140" t="s">
        <v>2685</v>
      </c>
    </row>
    <row r="64" spans="1:5" ht="18.75" customHeight="1" x14ac:dyDescent="0.25">
      <c r="A64" s="136" t="str">
        <f>VLOOKUP(B64,'[1]LISTADO ATM'!$A$2:$C$822,3,0)</f>
        <v>SUR</v>
      </c>
      <c r="B64" s="136">
        <v>356</v>
      </c>
      <c r="C64" s="154" t="str">
        <f>VLOOKUP(B64,'[1]LISTADO ATM'!$A$2:$B$822,2,0)</f>
        <v xml:space="preserve">ATM Estación Sigma (San Cristóbal) </v>
      </c>
      <c r="D64" s="131" t="s">
        <v>2437</v>
      </c>
      <c r="E64" s="140" t="s">
        <v>2686</v>
      </c>
    </row>
    <row r="65" spans="1:5" ht="18" x14ac:dyDescent="0.25">
      <c r="A65" s="136" t="str">
        <f>VLOOKUP(B65,'[1]LISTADO ATM'!$A$2:$C$822,3,0)</f>
        <v>DISTRITO NACIONAL</v>
      </c>
      <c r="B65" s="136">
        <v>697</v>
      </c>
      <c r="C65" s="154" t="str">
        <f>VLOOKUP(B65,'[1]LISTADO ATM'!$A$2:$B$822,2,0)</f>
        <v>ATM Hipermercado Olé Ciudad Juan Bosch</v>
      </c>
      <c r="D65" s="131" t="s">
        <v>2437</v>
      </c>
      <c r="E65" s="140" t="s">
        <v>2687</v>
      </c>
    </row>
    <row r="66" spans="1:5" ht="18" x14ac:dyDescent="0.25">
      <c r="A66" s="136" t="str">
        <f>VLOOKUP(B66,'[1]LISTADO ATM'!$A$2:$C$822,3,0)</f>
        <v>SUR</v>
      </c>
      <c r="B66" s="136">
        <v>512</v>
      </c>
      <c r="C66" s="154" t="str">
        <f>VLOOKUP(B66,'[1]LISTADO ATM'!$A$2:$B$822,2,0)</f>
        <v>ATM Plaza Jesús Ferreira</v>
      </c>
      <c r="D66" s="131" t="s">
        <v>2437</v>
      </c>
      <c r="E66" s="140" t="s">
        <v>2727</v>
      </c>
    </row>
    <row r="67" spans="1:5" ht="18.75" customHeight="1" x14ac:dyDescent="0.25">
      <c r="A67" s="136" t="str">
        <f>VLOOKUP(B67,'[1]LISTADO ATM'!$A$2:$C$822,3,0)</f>
        <v>DISTRITO NACIONAL</v>
      </c>
      <c r="B67" s="136">
        <v>23</v>
      </c>
      <c r="C67" s="154" t="str">
        <f>VLOOKUP(B67,'[1]LISTADO ATM'!$A$2:$B$822,2,0)</f>
        <v xml:space="preserve">ATM Oficina México </v>
      </c>
      <c r="D67" s="131" t="s">
        <v>2437</v>
      </c>
      <c r="E67" s="140" t="s">
        <v>2728</v>
      </c>
    </row>
    <row r="68" spans="1:5" ht="18" customHeight="1" x14ac:dyDescent="0.25">
      <c r="A68" s="136" t="str">
        <f>VLOOKUP(B68,'[1]LISTADO ATM'!$A$2:$C$822,3,0)</f>
        <v>DISTRITO NACIONAL</v>
      </c>
      <c r="B68" s="136">
        <v>904</v>
      </c>
      <c r="C68" s="154" t="str">
        <f>VLOOKUP(B68,'[1]LISTADO ATM'!$A$2:$B$822,2,0)</f>
        <v xml:space="preserve">ATM Oficina Multicentro La Sirena Churchill </v>
      </c>
      <c r="D68" s="131" t="s">
        <v>2437</v>
      </c>
      <c r="E68" s="140" t="s">
        <v>2729</v>
      </c>
    </row>
    <row r="69" spans="1:5" ht="18" x14ac:dyDescent="0.25">
      <c r="A69" s="136" t="str">
        <f>VLOOKUP(B69,'[1]LISTADO ATM'!$A$2:$C$822,3,0)</f>
        <v>NORTE</v>
      </c>
      <c r="B69" s="136">
        <v>605</v>
      </c>
      <c r="C69" s="154" t="str">
        <f>VLOOKUP(B69,'[1]LISTADO ATM'!$A$2:$B$822,2,0)</f>
        <v xml:space="preserve">ATM Oficina Bonao I </v>
      </c>
      <c r="D69" s="131" t="s">
        <v>2437</v>
      </c>
      <c r="E69" s="140" t="s">
        <v>2730</v>
      </c>
    </row>
    <row r="70" spans="1:5" ht="18" x14ac:dyDescent="0.25">
      <c r="A70" s="136" t="str">
        <f>VLOOKUP(B70,'[1]LISTADO ATM'!$A$2:$C$822,3,0)</f>
        <v>DISTRITO NACIONAL</v>
      </c>
      <c r="B70" s="136">
        <v>516</v>
      </c>
      <c r="C70" s="154" t="str">
        <f>VLOOKUP(B70,'[1]LISTADO ATM'!$A$2:$B$822,2,0)</f>
        <v xml:space="preserve">ATM Oficina Gascue </v>
      </c>
      <c r="D70" s="131" t="s">
        <v>2437</v>
      </c>
      <c r="E70" s="140" t="s">
        <v>2731</v>
      </c>
    </row>
    <row r="71" spans="1:5" ht="18" x14ac:dyDescent="0.25">
      <c r="A71" s="136" t="e">
        <f>VLOOKUP(B71,'[1]LISTADO ATM'!$A$2:$C$822,3,0)</f>
        <v>#N/A</v>
      </c>
      <c r="B71" s="136"/>
      <c r="C71" s="154" t="e">
        <f>VLOOKUP(B71,'[1]LISTADO ATM'!$A$2:$B$822,2,0)</f>
        <v>#N/A</v>
      </c>
      <c r="D71" s="131" t="s">
        <v>2437</v>
      </c>
      <c r="E71" s="140"/>
    </row>
    <row r="72" spans="1:5" ht="18.75" thickBot="1" x14ac:dyDescent="0.3">
      <c r="A72" s="139"/>
      <c r="B72" s="144">
        <f>COUNT(B47:B70)</f>
        <v>24</v>
      </c>
      <c r="C72" s="130"/>
      <c r="D72" s="130"/>
      <c r="E72" s="130"/>
    </row>
    <row r="73" spans="1:5" ht="15.75" thickBot="1" x14ac:dyDescent="0.3">
      <c r="A73" s="118"/>
      <c r="B73" s="123"/>
      <c r="C73" s="118"/>
      <c r="D73" s="118"/>
      <c r="E73" s="123"/>
    </row>
    <row r="74" spans="1:5" ht="18.75" thickBot="1" x14ac:dyDescent="0.3">
      <c r="A74" s="186" t="s">
        <v>2535</v>
      </c>
      <c r="B74" s="187"/>
      <c r="C74" s="187"/>
      <c r="D74" s="187"/>
      <c r="E74" s="188"/>
    </row>
    <row r="75" spans="1:5" ht="18" x14ac:dyDescent="0.25">
      <c r="A75" s="120" t="s">
        <v>15</v>
      </c>
      <c r="B75" s="120" t="s">
        <v>2416</v>
      </c>
      <c r="C75" s="120" t="s">
        <v>46</v>
      </c>
      <c r="D75" s="120" t="s">
        <v>2419</v>
      </c>
      <c r="E75" s="120" t="s">
        <v>2417</v>
      </c>
    </row>
    <row r="76" spans="1:5" ht="18" x14ac:dyDescent="0.25">
      <c r="A76" s="136" t="str">
        <f>VLOOKUP(B76,'[1]LISTADO ATM'!$A$2:$C$822,3,0)</f>
        <v>SUR</v>
      </c>
      <c r="B76" s="145">
        <v>767</v>
      </c>
      <c r="C76" s="154" t="str">
        <f>VLOOKUP(B76,'[1]LISTADO ATM'!$A$2:$B$822,2,0)</f>
        <v xml:space="preserve">ATM S/M Diverso (Azua) </v>
      </c>
      <c r="D76" s="136" t="s">
        <v>2482</v>
      </c>
      <c r="E76" s="140">
        <v>3335925762</v>
      </c>
    </row>
    <row r="77" spans="1:5" ht="18" x14ac:dyDescent="0.25">
      <c r="A77" s="141" t="str">
        <f>VLOOKUP(B77,'[1]LISTADO ATM'!$A$2:$C$822,3,0)</f>
        <v>ESTE</v>
      </c>
      <c r="B77" s="145">
        <v>289</v>
      </c>
      <c r="C77" s="154" t="str">
        <f>VLOOKUP(B77,'[1]LISTADO ATM'!$A$2:$B$822,2,0)</f>
        <v>ATM Oficina Bávaro II</v>
      </c>
      <c r="D77" s="136" t="s">
        <v>2482</v>
      </c>
      <c r="E77" s="140">
        <v>3335925509</v>
      </c>
    </row>
    <row r="78" spans="1:5" ht="18" customHeight="1" x14ac:dyDescent="0.25">
      <c r="A78" s="141" t="str">
        <f>VLOOKUP(B78,'[1]LISTADO ATM'!$A$2:$C$822,3,0)</f>
        <v>DISTRITO NACIONAL</v>
      </c>
      <c r="B78" s="145">
        <v>377</v>
      </c>
      <c r="C78" s="154" t="str">
        <f>VLOOKUP(B78,'[1]LISTADO ATM'!$A$2:$B$822,2,0)</f>
        <v>ATM Estación del Metro Eduardo Brito</v>
      </c>
      <c r="D78" s="136" t="s">
        <v>2482</v>
      </c>
      <c r="E78" s="140">
        <v>3335925845</v>
      </c>
    </row>
    <row r="79" spans="1:5" ht="18" x14ac:dyDescent="0.25">
      <c r="A79" s="141" t="str">
        <f>VLOOKUP(B79,'[1]LISTADO ATM'!$A$2:$C$822,3,0)</f>
        <v>DISTRITO NACIONAL</v>
      </c>
      <c r="B79" s="145">
        <v>85</v>
      </c>
      <c r="C79" s="154" t="str">
        <f>VLOOKUP(B79,'[1]LISTADO ATM'!$A$2:$B$822,2,0)</f>
        <v xml:space="preserve">ATM Oficina San Isidro (Fuerza Aérea) </v>
      </c>
      <c r="D79" s="136" t="s">
        <v>2482</v>
      </c>
      <c r="E79" s="140" t="s">
        <v>2596</v>
      </c>
    </row>
    <row r="80" spans="1:5" ht="18" x14ac:dyDescent="0.25">
      <c r="A80" s="141" t="str">
        <f>VLOOKUP(B80,'[1]LISTADO ATM'!$A$2:$C$822,3,0)</f>
        <v>NORTE</v>
      </c>
      <c r="B80" s="145">
        <v>411</v>
      </c>
      <c r="C80" s="154" t="str">
        <f>VLOOKUP(B80,'[1]LISTADO ATM'!$A$2:$B$822,2,0)</f>
        <v xml:space="preserve">ATM UNP Piedra Blanca </v>
      </c>
      <c r="D80" s="136" t="s">
        <v>2482</v>
      </c>
      <c r="E80" s="140">
        <v>3335925978</v>
      </c>
    </row>
    <row r="81" spans="1:5" ht="18" x14ac:dyDescent="0.25">
      <c r="A81" s="141" t="str">
        <f>VLOOKUP(B81,'[1]LISTADO ATM'!$A$2:$C$822,3,0)</f>
        <v>DISTRITO NACIONAL</v>
      </c>
      <c r="B81" s="145">
        <v>577</v>
      </c>
      <c r="C81" s="154" t="str">
        <f>VLOOKUP(B81,'[1]LISTADO ATM'!$A$2:$B$822,2,0)</f>
        <v xml:space="preserve">ATM Olé Ave. Duarte </v>
      </c>
      <c r="D81" s="136" t="s">
        <v>2482</v>
      </c>
      <c r="E81" s="140">
        <v>3335926028</v>
      </c>
    </row>
    <row r="82" spans="1:5" ht="18.75" customHeight="1" x14ac:dyDescent="0.25">
      <c r="A82" s="141" t="str">
        <f>VLOOKUP(B82,'[1]LISTADO ATM'!$A$2:$C$822,3,0)</f>
        <v>DISTRITO NACIONAL</v>
      </c>
      <c r="B82" s="145">
        <v>955</v>
      </c>
      <c r="C82" s="154" t="str">
        <f>VLOOKUP(B82,'[1]LISTADO ATM'!$A$2:$B$822,2,0)</f>
        <v xml:space="preserve">ATM Oficina Americana Independencia II </v>
      </c>
      <c r="D82" s="136" t="s">
        <v>2482</v>
      </c>
      <c r="E82" s="140">
        <v>3335926030</v>
      </c>
    </row>
    <row r="83" spans="1:5" ht="18" x14ac:dyDescent="0.25">
      <c r="A83" s="141" t="str">
        <f>VLOOKUP(B83,'[1]LISTADO ATM'!$A$2:$C$822,3,0)</f>
        <v>NORTE</v>
      </c>
      <c r="B83" s="145">
        <v>136</v>
      </c>
      <c r="C83" s="154" t="str">
        <f>VLOOKUP(B83,'[1]LISTADO ATM'!$A$2:$B$822,2,0)</f>
        <v>ATM S/M Xtra (Santiago)</v>
      </c>
      <c r="D83" s="136" t="s">
        <v>2482</v>
      </c>
      <c r="E83" s="140" t="s">
        <v>2653</v>
      </c>
    </row>
    <row r="84" spans="1:5" ht="18" x14ac:dyDescent="0.25">
      <c r="A84" s="141" t="s">
        <v>2412</v>
      </c>
      <c r="B84" s="145">
        <v>184</v>
      </c>
      <c r="C84" s="154" t="str">
        <f>VLOOKUP(B84,'[1]LISTADO ATM'!$A$2:$B$822,2,0)</f>
        <v xml:space="preserve">ATM Hermanas Mirabal </v>
      </c>
      <c r="D84" s="136" t="s">
        <v>2482</v>
      </c>
      <c r="E84" s="140" t="s">
        <v>2689</v>
      </c>
    </row>
    <row r="85" spans="1:5" ht="18.75" customHeight="1" x14ac:dyDescent="0.25">
      <c r="A85" s="141" t="str">
        <f>VLOOKUP(B85,'[1]LISTADO ATM'!$A$2:$C$822,3,0)</f>
        <v>NORTE</v>
      </c>
      <c r="B85" s="145">
        <v>736</v>
      </c>
      <c r="C85" s="154" t="str">
        <f>VLOOKUP(B85,'[1]LISTADO ATM'!$A$2:$B$822,2,0)</f>
        <v xml:space="preserve">ATM Oficina Puerto Plata I </v>
      </c>
      <c r="D85" s="136" t="s">
        <v>2482</v>
      </c>
      <c r="E85" s="140" t="s">
        <v>2732</v>
      </c>
    </row>
    <row r="86" spans="1:5" ht="18" x14ac:dyDescent="0.25">
      <c r="A86" s="141" t="str">
        <f>VLOOKUP(B86,'[1]LISTADO ATM'!$A$2:$C$822,3,0)</f>
        <v>DISTRITO NACIONAL</v>
      </c>
      <c r="B86" s="145">
        <v>194</v>
      </c>
      <c r="C86" s="154" t="str">
        <f>VLOOKUP(B86,'[1]LISTADO ATM'!$A$2:$B$822,2,0)</f>
        <v xml:space="preserve">ATM UNP Pantoja </v>
      </c>
      <c r="D86" s="136" t="s">
        <v>2482</v>
      </c>
      <c r="E86" s="140" t="s">
        <v>2733</v>
      </c>
    </row>
    <row r="87" spans="1:5" ht="18" x14ac:dyDescent="0.25">
      <c r="A87" s="141" t="e">
        <f>VLOOKUP(B87,'[1]LISTADO ATM'!$A$2:$C$822,3,0)</f>
        <v>#N/A</v>
      </c>
      <c r="B87" s="145"/>
      <c r="C87" s="154" t="e">
        <f>VLOOKUP(B87,'[1]LISTADO ATM'!$A$2:$B$822,2,0)</f>
        <v>#N/A</v>
      </c>
      <c r="D87" s="136" t="s">
        <v>2482</v>
      </c>
      <c r="E87" s="140"/>
    </row>
    <row r="88" spans="1:5" ht="18" x14ac:dyDescent="0.25">
      <c r="A88" s="141" t="e">
        <f>VLOOKUP(B88,'[1]LISTADO ATM'!$A$2:$C$822,3,0)</f>
        <v>#N/A</v>
      </c>
      <c r="B88" s="145"/>
      <c r="C88" s="154" t="e">
        <f>VLOOKUP(B88,'[1]LISTADO ATM'!$A$2:$B$822,2,0)</f>
        <v>#N/A</v>
      </c>
      <c r="D88" s="136" t="s">
        <v>2482</v>
      </c>
      <c r="E88" s="140"/>
    </row>
    <row r="89" spans="1:5" ht="18" x14ac:dyDescent="0.25">
      <c r="A89" s="139" t="s">
        <v>2473</v>
      </c>
      <c r="B89" s="146">
        <f>COUNT(B76:B86)</f>
        <v>11</v>
      </c>
      <c r="C89" s="130"/>
      <c r="D89" s="130"/>
      <c r="E89" s="130"/>
    </row>
    <row r="90" spans="1:5" ht="15.75" thickBot="1" x14ac:dyDescent="0.3">
      <c r="A90" s="118"/>
      <c r="B90" s="123"/>
      <c r="C90" s="118"/>
      <c r="D90" s="118"/>
      <c r="E90" s="123"/>
    </row>
    <row r="91" spans="1:5" ht="18" x14ac:dyDescent="0.25">
      <c r="A91" s="189" t="s">
        <v>2476</v>
      </c>
      <c r="B91" s="190"/>
      <c r="C91" s="190"/>
      <c r="D91" s="190"/>
      <c r="E91" s="191"/>
    </row>
    <row r="92" spans="1:5" ht="18.75" customHeight="1" x14ac:dyDescent="0.25">
      <c r="A92" s="120" t="s">
        <v>15</v>
      </c>
      <c r="B92" s="120" t="s">
        <v>2416</v>
      </c>
      <c r="C92" s="122" t="s">
        <v>46</v>
      </c>
      <c r="D92" s="134" t="s">
        <v>2419</v>
      </c>
      <c r="E92" s="134" t="s">
        <v>2417</v>
      </c>
    </row>
    <row r="93" spans="1:5" ht="18" x14ac:dyDescent="0.25">
      <c r="A93" s="135" t="str">
        <f>VLOOKUP(B93,'[1]LISTADO ATM'!$A$2:$C$822,3,0)</f>
        <v>ESTE</v>
      </c>
      <c r="B93" s="136">
        <v>117</v>
      </c>
      <c r="C93" s="154" t="str">
        <f>VLOOKUP(B93,'[1]LISTADO ATM'!$A$2:$B$822,2,0)</f>
        <v xml:space="preserve">ATM Oficina El Seybo </v>
      </c>
      <c r="D93" s="147" t="s">
        <v>2568</v>
      </c>
      <c r="E93" s="136">
        <v>3335925372</v>
      </c>
    </row>
    <row r="94" spans="1:5" ht="18" x14ac:dyDescent="0.25">
      <c r="A94" s="135" t="str">
        <f>VLOOKUP(B94,'[1]LISTADO ATM'!$A$2:$C$822,3,0)</f>
        <v>ESTE</v>
      </c>
      <c r="B94" s="136">
        <v>158</v>
      </c>
      <c r="C94" s="154" t="str">
        <f>VLOOKUP(B94,'[1]LISTADO ATM'!$A$2:$B$822,2,0)</f>
        <v xml:space="preserve">ATM Oficina Romana Norte </v>
      </c>
      <c r="D94" s="147" t="s">
        <v>2568</v>
      </c>
      <c r="E94" s="136">
        <v>3335925490</v>
      </c>
    </row>
    <row r="95" spans="1:5" ht="18.75" customHeight="1" x14ac:dyDescent="0.25">
      <c r="A95" s="135" t="str">
        <f>VLOOKUP(B95,'[1]LISTADO ATM'!$A$2:$C$822,3,0)</f>
        <v>NORTE</v>
      </c>
      <c r="B95" s="136">
        <v>888</v>
      </c>
      <c r="C95" s="154" t="str">
        <f>VLOOKUP(B95,'[1]LISTADO ATM'!$A$2:$B$822,2,0)</f>
        <v>ATM Oficina galeria 56 II (SFM)</v>
      </c>
      <c r="D95" s="149" t="s">
        <v>2566</v>
      </c>
      <c r="E95" s="136">
        <v>3335925875</v>
      </c>
    </row>
    <row r="96" spans="1:5" ht="18" x14ac:dyDescent="0.25">
      <c r="A96" s="135" t="str">
        <f>VLOOKUP(B96,'[1]LISTADO ATM'!$A$2:$C$822,3,0)</f>
        <v>NORTE</v>
      </c>
      <c r="B96" s="136">
        <v>291</v>
      </c>
      <c r="C96" s="154" t="str">
        <f>VLOOKUP(B96,'[1]LISTADO ATM'!$A$2:$B$822,2,0)</f>
        <v xml:space="preserve">ATM S/M Jumbo Las Colinas </v>
      </c>
      <c r="D96" s="147" t="s">
        <v>2568</v>
      </c>
      <c r="E96" s="136">
        <v>3335925489</v>
      </c>
    </row>
    <row r="97" spans="1:5" ht="18" x14ac:dyDescent="0.25">
      <c r="A97" s="135" t="str">
        <f>VLOOKUP(B97,'[1]LISTADO ATM'!$A$2:$C$822,3,0)</f>
        <v>NORTE</v>
      </c>
      <c r="B97" s="136">
        <v>88</v>
      </c>
      <c r="C97" s="154" t="str">
        <f>VLOOKUP(B97,'[1]LISTADO ATM'!$A$2:$B$822,2,0)</f>
        <v xml:space="preserve">ATM S/M La Fuente (Santiago) </v>
      </c>
      <c r="D97" s="149" t="s">
        <v>2566</v>
      </c>
      <c r="E97" s="136" t="s">
        <v>2690</v>
      </c>
    </row>
    <row r="98" spans="1:5" ht="18" x14ac:dyDescent="0.25">
      <c r="A98" s="135" t="e">
        <f>VLOOKUP(B98,'[1]LISTADO ATM'!$A$2:$C$822,3,0)</f>
        <v>#N/A</v>
      </c>
      <c r="B98" s="136"/>
      <c r="C98" s="154" t="e">
        <f>VLOOKUP(B98,'[1]LISTADO ATM'!$A$2:$B$822,2,0)</f>
        <v>#N/A</v>
      </c>
      <c r="D98" s="149"/>
      <c r="E98" s="136"/>
    </row>
    <row r="99" spans="1:5" ht="18" x14ac:dyDescent="0.25">
      <c r="A99" s="139" t="s">
        <v>2473</v>
      </c>
      <c r="B99" s="146">
        <f>COUNT(B93:B97)</f>
        <v>5</v>
      </c>
      <c r="C99" s="130"/>
      <c r="D99" s="133"/>
      <c r="E99" s="133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thickBot="1" x14ac:dyDescent="0.3">
      <c r="A101" s="192" t="s">
        <v>2477</v>
      </c>
      <c r="B101" s="193"/>
      <c r="C101" s="118" t="s">
        <v>2412</v>
      </c>
      <c r="D101" s="123"/>
      <c r="E101" s="123"/>
    </row>
    <row r="102" spans="1:5" ht="18.75" thickBot="1" x14ac:dyDescent="0.3">
      <c r="A102" s="142">
        <f>+B72+B89+B99</f>
        <v>40</v>
      </c>
      <c r="B102" s="143"/>
      <c r="C102" s="118"/>
      <c r="D102" s="118"/>
      <c r="E102" s="118"/>
    </row>
    <row r="103" spans="1:5" ht="15.75" thickBot="1" x14ac:dyDescent="0.3">
      <c r="A103" s="118"/>
      <c r="B103" s="123"/>
      <c r="C103" s="118"/>
      <c r="D103" s="118"/>
      <c r="E103" s="123"/>
    </row>
    <row r="104" spans="1:5" ht="18.75" thickBot="1" x14ac:dyDescent="0.3">
      <c r="A104" s="186" t="s">
        <v>2478</v>
      </c>
      <c r="B104" s="187"/>
      <c r="C104" s="187"/>
      <c r="D104" s="187"/>
      <c r="E104" s="188"/>
    </row>
    <row r="105" spans="1:5" ht="18" x14ac:dyDescent="0.25">
      <c r="A105" s="124" t="s">
        <v>15</v>
      </c>
      <c r="B105" s="124" t="s">
        <v>2416</v>
      </c>
      <c r="C105" s="122" t="s">
        <v>46</v>
      </c>
      <c r="D105" s="175" t="s">
        <v>2419</v>
      </c>
      <c r="E105" s="176"/>
    </row>
    <row r="106" spans="1:5" ht="18" x14ac:dyDescent="0.25">
      <c r="A106" s="136" t="str">
        <f>VLOOKUP(B106,'[1]LISTADO ATM'!$A$2:$C$822,3,0)</f>
        <v>DISTRITO NACIONAL</v>
      </c>
      <c r="B106" s="136">
        <v>561</v>
      </c>
      <c r="C106" s="136" t="str">
        <f>VLOOKUP(B106,'[1]LISTADO ATM'!$A$2:$B$822,2,0)</f>
        <v xml:space="preserve">ATM Comando Regional P.N. S.D. Este </v>
      </c>
      <c r="D106" s="165" t="s">
        <v>2571</v>
      </c>
      <c r="E106" s="166"/>
    </row>
    <row r="107" spans="1:5" ht="18" x14ac:dyDescent="0.25">
      <c r="A107" s="136" t="str">
        <f>VLOOKUP(B107,'[1]LISTADO ATM'!$A$2:$C$822,3,0)</f>
        <v>NORTE</v>
      </c>
      <c r="B107" s="136">
        <v>645</v>
      </c>
      <c r="C107" s="136" t="str">
        <f>VLOOKUP(B107,'[1]LISTADO ATM'!$A$2:$B$822,2,0)</f>
        <v xml:space="preserve">ATM UNP Cabrera </v>
      </c>
      <c r="D107" s="165" t="s">
        <v>2571</v>
      </c>
      <c r="E107" s="166"/>
    </row>
    <row r="108" spans="1:5" ht="18" x14ac:dyDescent="0.25">
      <c r="A108" s="136" t="str">
        <f>VLOOKUP(B108,'[1]LISTADO ATM'!$A$2:$C$822,3,0)</f>
        <v>DISTRITO NACIONAL</v>
      </c>
      <c r="B108" s="136">
        <v>708</v>
      </c>
      <c r="C108" s="136" t="str">
        <f>VLOOKUP(B108,'[1]LISTADO ATM'!$A$2:$B$822,2,0)</f>
        <v xml:space="preserve">ATM El Vestir De Hoy </v>
      </c>
      <c r="D108" s="165" t="s">
        <v>2549</v>
      </c>
      <c r="E108" s="166"/>
    </row>
    <row r="109" spans="1:5" ht="18" x14ac:dyDescent="0.25">
      <c r="A109" s="136" t="str">
        <f>VLOOKUP(B109,'[1]LISTADO ATM'!$A$2:$C$822,3,0)</f>
        <v>DISTRITO NACIONAL</v>
      </c>
      <c r="B109" s="136">
        <v>823</v>
      </c>
      <c r="C109" s="136" t="str">
        <f>VLOOKUP(B109,'[1]LISTADO ATM'!$A$2:$B$822,2,0)</f>
        <v xml:space="preserve">ATM UNP El Carril (Haina) </v>
      </c>
      <c r="D109" s="165" t="s">
        <v>2549</v>
      </c>
      <c r="E109" s="166"/>
    </row>
    <row r="110" spans="1:5" ht="18" x14ac:dyDescent="0.25">
      <c r="A110" s="136" t="str">
        <f>VLOOKUP(B110,'[1]LISTADO ATM'!$A$2:$C$822,3,0)</f>
        <v>NORTE</v>
      </c>
      <c r="B110" s="136">
        <v>333</v>
      </c>
      <c r="C110" s="136" t="str">
        <f>VLOOKUP(B110,'[1]LISTADO ATM'!$A$2:$B$822,2,0)</f>
        <v>ATM Oficina Turey Maimón</v>
      </c>
      <c r="D110" s="165" t="s">
        <v>2571</v>
      </c>
      <c r="E110" s="166"/>
    </row>
    <row r="111" spans="1:5" ht="18" x14ac:dyDescent="0.25">
      <c r="A111" s="136" t="e">
        <f>VLOOKUP(B111,'[1]LISTADO ATM'!$A$2:$C$822,3,0)</f>
        <v>#N/A</v>
      </c>
      <c r="B111" s="136"/>
      <c r="C111" s="136" t="e">
        <f>VLOOKUP(B111,'[1]LISTADO ATM'!$A$2:$B$822,2,0)</f>
        <v>#N/A</v>
      </c>
      <c r="D111" s="165"/>
      <c r="E111" s="166"/>
    </row>
    <row r="112" spans="1:5" ht="18" x14ac:dyDescent="0.25">
      <c r="A112" s="136" t="e">
        <f>VLOOKUP(B112,'[1]LISTADO ATM'!$A$2:$C$822,3,0)</f>
        <v>#N/A</v>
      </c>
      <c r="B112" s="136"/>
      <c r="C112" s="136" t="e">
        <f>VLOOKUP(B112,'[1]LISTADO ATM'!$A$2:$B$822,2,0)</f>
        <v>#N/A</v>
      </c>
      <c r="D112" s="165"/>
      <c r="E112" s="166"/>
    </row>
    <row r="113" spans="1:5" ht="18" x14ac:dyDescent="0.25">
      <c r="A113" s="136" t="e">
        <f>VLOOKUP(B113,'[1]LISTADO ATM'!$A$2:$C$822,3,0)</f>
        <v>#N/A</v>
      </c>
      <c r="B113" s="136"/>
      <c r="C113" s="136" t="e">
        <f>VLOOKUP(B113,'[1]LISTADO ATM'!$A$2:$B$822,2,0)</f>
        <v>#N/A</v>
      </c>
      <c r="D113" s="165"/>
      <c r="E113" s="166"/>
    </row>
    <row r="114" spans="1:5" ht="18" x14ac:dyDescent="0.25">
      <c r="A114" s="136" t="e">
        <f>VLOOKUP(B114,'[1]LISTADO ATM'!$A$2:$C$822,3,0)</f>
        <v>#N/A</v>
      </c>
      <c r="B114" s="136"/>
      <c r="C114" s="136" t="e">
        <f>VLOOKUP(B114,'[1]LISTADO ATM'!$A$2:$B$822,2,0)</f>
        <v>#N/A</v>
      </c>
      <c r="D114" s="165"/>
      <c r="E114" s="166"/>
    </row>
    <row r="115" spans="1:5" ht="18" x14ac:dyDescent="0.25">
      <c r="A115" s="136" t="e">
        <f>VLOOKUP(B115,'[1]LISTADO ATM'!$A$2:$C$822,3,0)</f>
        <v>#N/A</v>
      </c>
      <c r="B115" s="136"/>
      <c r="C115" s="136" t="e">
        <f>VLOOKUP(B115,'[1]LISTADO ATM'!$A$2:$B$822,2,0)</f>
        <v>#N/A</v>
      </c>
      <c r="D115" s="165"/>
      <c r="E115" s="166"/>
    </row>
    <row r="116" spans="1:5" ht="18" x14ac:dyDescent="0.25">
      <c r="A116" s="136" t="e">
        <f>VLOOKUP(B116,'[1]LISTADO ATM'!$A$2:$C$822,3,0)</f>
        <v>#N/A</v>
      </c>
      <c r="B116" s="136"/>
      <c r="C116" s="136" t="e">
        <f>VLOOKUP(B116,'[1]LISTADO ATM'!$A$2:$B$822,2,0)</f>
        <v>#N/A</v>
      </c>
      <c r="D116" s="165"/>
      <c r="E116" s="166"/>
    </row>
    <row r="117" spans="1:5" ht="18.75" thickBot="1" x14ac:dyDescent="0.3">
      <c r="A117" s="139" t="s">
        <v>2473</v>
      </c>
      <c r="B117" s="144">
        <f>COUNT(B106:B110)</f>
        <v>5</v>
      </c>
      <c r="C117" s="137"/>
      <c r="D117" s="137"/>
      <c r="E117" s="13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</sheetData>
  <mergeCells count="24">
    <mergeCell ref="D116:E116"/>
    <mergeCell ref="D105:E105"/>
    <mergeCell ref="D106:E106"/>
    <mergeCell ref="C32:E32"/>
    <mergeCell ref="A34:E34"/>
    <mergeCell ref="C43:E43"/>
    <mergeCell ref="A45:E45"/>
    <mergeCell ref="A74:E74"/>
    <mergeCell ref="A91:E91"/>
    <mergeCell ref="A101:B101"/>
    <mergeCell ref="A104:E104"/>
    <mergeCell ref="D111:E111"/>
    <mergeCell ref="D112:E112"/>
    <mergeCell ref="D113:E113"/>
    <mergeCell ref="D114:E114"/>
    <mergeCell ref="D115:E115"/>
    <mergeCell ref="D107:E107"/>
    <mergeCell ref="D108:E108"/>
    <mergeCell ref="D109:E109"/>
    <mergeCell ref="D110:E110"/>
    <mergeCell ref="A1:E1"/>
    <mergeCell ref="A2:E2"/>
    <mergeCell ref="F1:G1"/>
    <mergeCell ref="A7:E7"/>
  </mergeCells>
  <phoneticPr fontId="46" type="noConversion"/>
  <conditionalFormatting sqref="E316:E1048576">
    <cfRule type="duplicateValues" dxfId="121" priority="772"/>
  </conditionalFormatting>
  <conditionalFormatting sqref="B316:B1048576">
    <cfRule type="duplicateValues" dxfId="120" priority="467"/>
  </conditionalFormatting>
  <conditionalFormatting sqref="B197:B315">
    <cfRule type="duplicateValues" dxfId="119" priority="430"/>
  </conditionalFormatting>
  <conditionalFormatting sqref="E197:E315">
    <cfRule type="duplicateValues" dxfId="118" priority="433"/>
    <cfRule type="duplicateValues" dxfId="117" priority="434"/>
  </conditionalFormatting>
  <conditionalFormatting sqref="B197:B315">
    <cfRule type="duplicateValues" dxfId="116" priority="416"/>
  </conditionalFormatting>
  <conditionalFormatting sqref="B197:B315">
    <cfRule type="duplicateValues" dxfId="115" priority="414"/>
    <cfRule type="duplicateValues" dxfId="114" priority="415"/>
  </conditionalFormatting>
  <conditionalFormatting sqref="B197:B315">
    <cfRule type="duplicateValues" dxfId="113" priority="365"/>
  </conditionalFormatting>
  <conditionalFormatting sqref="B197:B315">
    <cfRule type="duplicateValues" dxfId="112" priority="129678"/>
  </conditionalFormatting>
  <conditionalFormatting sqref="E197:E315">
    <cfRule type="duplicateValues" dxfId="111" priority="129681"/>
  </conditionalFormatting>
  <conditionalFormatting sqref="B182:B196">
    <cfRule type="duplicateValues" dxfId="110" priority="152"/>
  </conditionalFormatting>
  <conditionalFormatting sqref="B182:B196">
    <cfRule type="duplicateValues" dxfId="109" priority="136"/>
    <cfRule type="duplicateValues" dxfId="108" priority="146"/>
  </conditionalFormatting>
  <conditionalFormatting sqref="E182:E196">
    <cfRule type="duplicateValues" dxfId="107" priority="137"/>
  </conditionalFormatting>
  <conditionalFormatting sqref="B182:B196">
    <cfRule type="duplicateValues" dxfId="106" priority="103"/>
    <cfRule type="duplicateValues" dxfId="105" priority="106"/>
  </conditionalFormatting>
  <conditionalFormatting sqref="B161:B181">
    <cfRule type="duplicateValues" dxfId="104" priority="88"/>
  </conditionalFormatting>
  <conditionalFormatting sqref="B161:B181">
    <cfRule type="duplicateValues" dxfId="103" priority="72"/>
    <cfRule type="duplicateValues" dxfId="102" priority="82"/>
  </conditionalFormatting>
  <conditionalFormatting sqref="E161:E181">
    <cfRule type="duplicateValues" dxfId="101" priority="73"/>
  </conditionalFormatting>
  <conditionalFormatting sqref="E14">
    <cfRule type="duplicateValues" dxfId="100" priority="6"/>
  </conditionalFormatting>
  <conditionalFormatting sqref="B161:B1048576">
    <cfRule type="duplicateValues" dxfId="99" priority="45"/>
  </conditionalFormatting>
  <conditionalFormatting sqref="B161:B181">
    <cfRule type="duplicateValues" dxfId="98" priority="129796"/>
  </conditionalFormatting>
  <conditionalFormatting sqref="B117:B160 B93:B96 B1:B7 B76:B82 B47:B74 B89:B91 B99:B109 B9:B34 B36:B45">
    <cfRule type="duplicateValues" dxfId="97" priority="28"/>
  </conditionalFormatting>
  <conditionalFormatting sqref="B117:B160 B89:B96 B99:B109 B1:B82">
    <cfRule type="duplicateValues" dxfId="96" priority="21"/>
    <cfRule type="duplicateValues" dxfId="95" priority="27"/>
  </conditionalFormatting>
  <conditionalFormatting sqref="E61">
    <cfRule type="duplicateValues" dxfId="94" priority="26"/>
  </conditionalFormatting>
  <conditionalFormatting sqref="E61">
    <cfRule type="duplicateValues" dxfId="93" priority="25"/>
  </conditionalFormatting>
  <conditionalFormatting sqref="E61">
    <cfRule type="duplicateValues" dxfId="92" priority="24"/>
  </conditionalFormatting>
  <conditionalFormatting sqref="E61">
    <cfRule type="duplicateValues" dxfId="91" priority="23"/>
  </conditionalFormatting>
  <conditionalFormatting sqref="E59:E60">
    <cfRule type="duplicateValues" dxfId="90" priority="29"/>
  </conditionalFormatting>
  <conditionalFormatting sqref="E117:E160 E72:E82 E89:E96 E99:E109 E1:E13 E15:E18 E20:E61">
    <cfRule type="duplicateValues" dxfId="89" priority="22"/>
  </conditionalFormatting>
  <conditionalFormatting sqref="B110">
    <cfRule type="duplicateValues" dxfId="88" priority="20"/>
  </conditionalFormatting>
  <conditionalFormatting sqref="B110">
    <cfRule type="duplicateValues" dxfId="87" priority="17"/>
    <cfRule type="duplicateValues" dxfId="86" priority="19"/>
  </conditionalFormatting>
  <conditionalFormatting sqref="E110">
    <cfRule type="duplicateValues" dxfId="85" priority="18"/>
  </conditionalFormatting>
  <conditionalFormatting sqref="E111:E116">
    <cfRule type="duplicateValues" dxfId="84" priority="12"/>
  </conditionalFormatting>
  <conditionalFormatting sqref="B111:B116">
    <cfRule type="duplicateValues" dxfId="83" priority="30"/>
  </conditionalFormatting>
  <conditionalFormatting sqref="B111:B116">
    <cfRule type="duplicateValues" dxfId="82" priority="31"/>
    <cfRule type="duplicateValues" dxfId="81" priority="32"/>
  </conditionalFormatting>
  <conditionalFormatting sqref="E14">
    <cfRule type="duplicateValues" dxfId="80" priority="10"/>
  </conditionalFormatting>
  <conditionalFormatting sqref="E14">
    <cfRule type="duplicateValues" dxfId="79" priority="9"/>
  </conditionalFormatting>
  <conditionalFormatting sqref="E14">
    <cfRule type="duplicateValues" dxfId="78" priority="8"/>
  </conditionalFormatting>
  <conditionalFormatting sqref="E14">
    <cfRule type="duplicateValues" dxfId="77" priority="7"/>
  </conditionalFormatting>
  <conditionalFormatting sqref="E17">
    <cfRule type="duplicateValues" dxfId="76" priority="5"/>
  </conditionalFormatting>
  <conditionalFormatting sqref="E17">
    <cfRule type="duplicateValues" dxfId="75" priority="4"/>
  </conditionalFormatting>
  <conditionalFormatting sqref="E17">
    <cfRule type="duplicateValues" dxfId="74" priority="3"/>
  </conditionalFormatting>
  <conditionalFormatting sqref="E17">
    <cfRule type="duplicateValues" dxfId="73" priority="2"/>
  </conditionalFormatting>
  <conditionalFormatting sqref="E19">
    <cfRule type="duplicateValues" dxfId="72" priority="1"/>
  </conditionalFormatting>
  <conditionalFormatting sqref="B58">
    <cfRule type="duplicateValues" dxfId="71" priority="37"/>
  </conditionalFormatting>
  <conditionalFormatting sqref="B58">
    <cfRule type="duplicateValues" dxfId="70" priority="38"/>
    <cfRule type="duplicateValues" dxfId="69" priority="39"/>
  </conditionalFormatting>
  <conditionalFormatting sqref="E58">
    <cfRule type="duplicateValues" dxfId="68" priority="40"/>
  </conditionalFormatting>
  <conditionalFormatting sqref="E62:E71">
    <cfRule type="duplicateValues" dxfId="67" priority="129870"/>
  </conditionalFormatting>
  <conditionalFormatting sqref="B59:B71">
    <cfRule type="duplicateValues" dxfId="66" priority="129872"/>
  </conditionalFormatting>
  <conditionalFormatting sqref="B59:B71">
    <cfRule type="duplicateValues" dxfId="65" priority="129874"/>
    <cfRule type="duplicateValues" dxfId="64" priority="129875"/>
  </conditionalFormatting>
  <conditionalFormatting sqref="B83:B88">
    <cfRule type="duplicateValues" dxfId="63" priority="129899"/>
  </conditionalFormatting>
  <conditionalFormatting sqref="B83:B88">
    <cfRule type="duplicateValues" dxfId="62" priority="129901"/>
    <cfRule type="duplicateValues" dxfId="61" priority="129902"/>
  </conditionalFormatting>
  <conditionalFormatting sqref="E83:E88">
    <cfRule type="duplicateValues" dxfId="60" priority="129905"/>
  </conditionalFormatting>
  <conditionalFormatting sqref="B97:B98">
    <cfRule type="duplicateValues" dxfId="59" priority="129928"/>
  </conditionalFormatting>
  <conditionalFormatting sqref="B97:B98">
    <cfRule type="duplicateValues" dxfId="58" priority="129930"/>
    <cfRule type="duplicateValues" dxfId="57" priority="129931"/>
  </conditionalFormatting>
  <conditionalFormatting sqref="E97:E98">
    <cfRule type="duplicateValues" dxfId="56" priority="129934"/>
  </conditionalFormatting>
  <conditionalFormatting sqref="B1:B160">
    <cfRule type="duplicateValues" dxfId="55" priority="12993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9"/>
  <sheetViews>
    <sheetView zoomScale="110" zoomScaleNormal="110" workbookViewId="0">
      <pane ySplit="1" topLeftCell="A809" activePane="bottomLeft" state="frozen"/>
      <selection pane="bottomLeft" activeCell="A829" sqref="A829:XFD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2559</v>
      </c>
      <c r="C828" s="38" t="s">
        <v>1276</v>
      </c>
    </row>
    <row r="829" spans="1:3" s="75" customFormat="1" x14ac:dyDescent="0.25">
      <c r="A829" s="38">
        <v>375</v>
      </c>
      <c r="B829" s="38" t="s">
        <v>2574</v>
      </c>
      <c r="C829" s="38" t="s">
        <v>1273</v>
      </c>
    </row>
  </sheetData>
  <autoFilter ref="A1:C826">
    <sortState ref="A2:C828">
      <sortCondition ref="A1:A828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0:A1048576 A1:A826">
    <cfRule type="duplicateValues" dxfId="54" priority="4"/>
  </conditionalFormatting>
  <conditionalFormatting sqref="A827">
    <cfRule type="duplicateValues" dxfId="53" priority="3"/>
  </conditionalFormatting>
  <conditionalFormatting sqref="A828">
    <cfRule type="duplicateValues" dxfId="52" priority="2"/>
  </conditionalFormatting>
  <conditionalFormatting sqref="A829">
    <cfRule type="duplicateValues" dxfId="51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4" t="s">
        <v>2421</v>
      </c>
      <c r="B1" s="195"/>
      <c r="C1" s="195"/>
      <c r="D1" s="195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>
        <v>3335925664</v>
      </c>
      <c r="B3" s="51" t="s">
        <v>2622</v>
      </c>
      <c r="C3" s="51" t="s">
        <v>2613</v>
      </c>
      <c r="D3" s="63" t="s">
        <v>2553</v>
      </c>
      <c r="E3" s="65"/>
    </row>
    <row r="4" spans="1:5" ht="15.75" x14ac:dyDescent="0.25">
      <c r="A4" s="51">
        <v>3335925995</v>
      </c>
      <c r="B4" s="51" t="s">
        <v>2623</v>
      </c>
      <c r="C4" s="51" t="s">
        <v>2613</v>
      </c>
      <c r="D4" s="63" t="s">
        <v>2553</v>
      </c>
      <c r="E4" s="65"/>
    </row>
    <row r="5" spans="1:5" ht="15.75" x14ac:dyDescent="0.25">
      <c r="A5" s="51">
        <v>3335926016</v>
      </c>
      <c r="B5" s="51" t="s">
        <v>2626</v>
      </c>
      <c r="C5" s="51" t="s">
        <v>2613</v>
      </c>
      <c r="D5" s="63" t="s">
        <v>2550</v>
      </c>
    </row>
    <row r="6" spans="1:5" ht="15.75" x14ac:dyDescent="0.25">
      <c r="A6" s="51">
        <v>3335926017</v>
      </c>
      <c r="B6" s="51" t="s">
        <v>2627</v>
      </c>
      <c r="C6" s="51" t="s">
        <v>2613</v>
      </c>
      <c r="D6" s="63" t="s">
        <v>2550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2429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4" t="s">
        <v>2430</v>
      </c>
      <c r="B18" s="195"/>
      <c r="C18" s="195"/>
      <c r="D18" s="195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>
        <v>3335925984</v>
      </c>
      <c r="B20" s="51" t="s">
        <v>2615</v>
      </c>
      <c r="C20" s="51" t="s">
        <v>2553</v>
      </c>
      <c r="D20" s="63" t="s">
        <v>2550</v>
      </c>
    </row>
    <row r="21" spans="1:4" ht="15.75" x14ac:dyDescent="0.25">
      <c r="A21" s="51">
        <v>3335925986</v>
      </c>
      <c r="B21" s="51" t="s">
        <v>2614</v>
      </c>
      <c r="C21" s="51" t="s">
        <v>2553</v>
      </c>
      <c r="D21" s="63" t="s">
        <v>2550</v>
      </c>
    </row>
    <row r="22" spans="1:4" ht="15.75" x14ac:dyDescent="0.25">
      <c r="A22" s="51">
        <v>3335925987</v>
      </c>
      <c r="B22" s="51" t="s">
        <v>2617</v>
      </c>
      <c r="C22" s="51" t="s">
        <v>2553</v>
      </c>
      <c r="D22" s="63" t="s">
        <v>2550</v>
      </c>
    </row>
    <row r="23" spans="1:4" ht="15.75" x14ac:dyDescent="0.25">
      <c r="A23" s="51">
        <v>3335925988</v>
      </c>
      <c r="B23" s="51" t="s">
        <v>2618</v>
      </c>
      <c r="C23" s="51" t="s">
        <v>2553</v>
      </c>
      <c r="D23" s="63" t="s">
        <v>2550</v>
      </c>
    </row>
    <row r="24" spans="1:4" s="87" customFormat="1" ht="15.75" x14ac:dyDescent="0.25">
      <c r="A24" s="51">
        <v>3335925991</v>
      </c>
      <c r="B24" s="51" t="s">
        <v>2619</v>
      </c>
      <c r="C24" s="51" t="s">
        <v>2553</v>
      </c>
      <c r="D24" s="63" t="s">
        <v>2550</v>
      </c>
    </row>
    <row r="25" spans="1:4" s="87" customFormat="1" ht="15.75" x14ac:dyDescent="0.25">
      <c r="A25" s="51">
        <v>3335925992</v>
      </c>
      <c r="B25" s="51" t="s">
        <v>2620</v>
      </c>
      <c r="C25" s="51" t="s">
        <v>2553</v>
      </c>
      <c r="D25" s="63" t="s">
        <v>2550</v>
      </c>
    </row>
    <row r="26" spans="1:4" s="87" customFormat="1" ht="15.75" x14ac:dyDescent="0.25">
      <c r="A26" s="51">
        <v>3335925993</v>
      </c>
      <c r="B26" s="51" t="s">
        <v>2621</v>
      </c>
      <c r="C26" s="51" t="s">
        <v>2553</v>
      </c>
      <c r="D26" s="63" t="s">
        <v>2550</v>
      </c>
    </row>
    <row r="27" spans="1:4" s="87" customFormat="1" ht="15.75" x14ac:dyDescent="0.25">
      <c r="A27" s="51">
        <v>3335925994</v>
      </c>
      <c r="B27" s="51" t="s">
        <v>2616</v>
      </c>
      <c r="C27" s="51" t="s">
        <v>2553</v>
      </c>
      <c r="D27" s="63" t="s">
        <v>2550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>
        <f>D35/D34</f>
        <v>0</v>
      </c>
    </row>
    <row r="38" spans="1:4" ht="15.75" thickBot="1" x14ac:dyDescent="0.3">
      <c r="A38" s="48"/>
      <c r="B38" s="48"/>
      <c r="C38" s="61" t="s">
        <v>2436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50" priority="18"/>
  </conditionalFormatting>
  <conditionalFormatting sqref="B7:B8">
    <cfRule type="duplicateValues" dxfId="49" priority="17"/>
  </conditionalFormatting>
  <conditionalFormatting sqref="A7:A8">
    <cfRule type="duplicateValues" dxfId="48" priority="15"/>
    <cfRule type="duplicateValues" dxfId="47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2021-06-21T19:58:02Z</dcterms:modified>
</cp:coreProperties>
</file>