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1\"/>
    </mc:Choice>
  </mc:AlternateContent>
  <bookViews>
    <workbookView xWindow="0" yWindow="0" windowWidth="20490" windowHeight="7650" tabRatio="596" firstSheet="5" activeTab="6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REPORTE!$A$4:$Q$192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" i="16" l="1"/>
  <c r="A60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4" i="16" l="1"/>
  <c r="F155" i="1"/>
  <c r="G155" i="1"/>
  <c r="H155" i="1"/>
  <c r="I155" i="1"/>
  <c r="J155" i="1"/>
  <c r="K155" i="1"/>
  <c r="F169" i="1"/>
  <c r="G169" i="1"/>
  <c r="H169" i="1"/>
  <c r="I169" i="1"/>
  <c r="J169" i="1"/>
  <c r="K169" i="1"/>
  <c r="F202" i="1"/>
  <c r="G202" i="1"/>
  <c r="H202" i="1"/>
  <c r="I202" i="1"/>
  <c r="J202" i="1"/>
  <c r="K202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50" i="1"/>
  <c r="G50" i="1"/>
  <c r="H50" i="1"/>
  <c r="I50" i="1"/>
  <c r="J50" i="1"/>
  <c r="K50" i="1"/>
  <c r="F51" i="1"/>
  <c r="G51" i="1"/>
  <c r="H51" i="1"/>
  <c r="I51" i="1"/>
  <c r="J51" i="1"/>
  <c r="K51" i="1"/>
  <c r="F133" i="1"/>
  <c r="G133" i="1"/>
  <c r="H133" i="1"/>
  <c r="I133" i="1"/>
  <c r="J133" i="1"/>
  <c r="K133" i="1"/>
  <c r="F156" i="1"/>
  <c r="G156" i="1"/>
  <c r="H156" i="1"/>
  <c r="I156" i="1"/>
  <c r="J156" i="1"/>
  <c r="K156" i="1"/>
  <c r="F212" i="1"/>
  <c r="G212" i="1"/>
  <c r="H212" i="1"/>
  <c r="I212" i="1"/>
  <c r="J212" i="1"/>
  <c r="K212" i="1"/>
  <c r="F40" i="1"/>
  <c r="G40" i="1"/>
  <c r="H40" i="1"/>
  <c r="I40" i="1"/>
  <c r="J40" i="1"/>
  <c r="K40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173" i="1"/>
  <c r="G173" i="1"/>
  <c r="H173" i="1"/>
  <c r="I173" i="1"/>
  <c r="J173" i="1"/>
  <c r="K173" i="1"/>
  <c r="F66" i="1"/>
  <c r="G66" i="1"/>
  <c r="H66" i="1"/>
  <c r="I66" i="1"/>
  <c r="J66" i="1"/>
  <c r="K66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A155" i="1"/>
  <c r="A169" i="1"/>
  <c r="A202" i="1"/>
  <c r="A166" i="1"/>
  <c r="A167" i="1"/>
  <c r="A50" i="1"/>
  <c r="A51" i="1"/>
  <c r="A133" i="1"/>
  <c r="A156" i="1"/>
  <c r="A212" i="1"/>
  <c r="A40" i="1"/>
  <c r="A203" i="1"/>
  <c r="A204" i="1"/>
  <c r="A205" i="1"/>
  <c r="A206" i="1"/>
  <c r="A207" i="1"/>
  <c r="A173" i="1"/>
  <c r="A66" i="1"/>
  <c r="A208" i="1"/>
  <c r="A209" i="1"/>
  <c r="A17" i="1" l="1"/>
  <c r="F17" i="1"/>
  <c r="G17" i="1"/>
  <c r="H17" i="1"/>
  <c r="I17" i="1"/>
  <c r="J17" i="1"/>
  <c r="K17" i="1"/>
  <c r="F21" i="1"/>
  <c r="G21" i="1"/>
  <c r="H21" i="1"/>
  <c r="I21" i="1"/>
  <c r="J21" i="1"/>
  <c r="K21" i="1"/>
  <c r="F19" i="1"/>
  <c r="G19" i="1"/>
  <c r="H19" i="1"/>
  <c r="I19" i="1"/>
  <c r="J19" i="1"/>
  <c r="K19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49" i="1"/>
  <c r="G49" i="1"/>
  <c r="H49" i="1"/>
  <c r="I49" i="1"/>
  <c r="J49" i="1"/>
  <c r="K49" i="1"/>
  <c r="F201" i="1"/>
  <c r="G201" i="1"/>
  <c r="H201" i="1"/>
  <c r="I201" i="1"/>
  <c r="J201" i="1"/>
  <c r="K201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5" i="1"/>
  <c r="G5" i="1"/>
  <c r="H5" i="1"/>
  <c r="I5" i="1"/>
  <c r="J5" i="1"/>
  <c r="K5" i="1"/>
  <c r="F18" i="1"/>
  <c r="G18" i="1"/>
  <c r="H18" i="1"/>
  <c r="I18" i="1"/>
  <c r="J18" i="1"/>
  <c r="K18" i="1"/>
  <c r="F57" i="1"/>
  <c r="G57" i="1"/>
  <c r="H57" i="1"/>
  <c r="I57" i="1"/>
  <c r="J57" i="1"/>
  <c r="K57" i="1"/>
  <c r="F211" i="1"/>
  <c r="G211" i="1"/>
  <c r="H211" i="1"/>
  <c r="I211" i="1"/>
  <c r="J211" i="1"/>
  <c r="K211" i="1"/>
  <c r="F170" i="1"/>
  <c r="G170" i="1"/>
  <c r="H170" i="1"/>
  <c r="I170" i="1"/>
  <c r="J170" i="1"/>
  <c r="K170" i="1"/>
  <c r="F210" i="1"/>
  <c r="G210" i="1"/>
  <c r="H210" i="1"/>
  <c r="I210" i="1"/>
  <c r="J210" i="1"/>
  <c r="K210" i="1"/>
  <c r="F172" i="1"/>
  <c r="G172" i="1"/>
  <c r="H172" i="1"/>
  <c r="I172" i="1"/>
  <c r="J172" i="1"/>
  <c r="K172" i="1"/>
  <c r="F200" i="1"/>
  <c r="G200" i="1"/>
  <c r="H200" i="1"/>
  <c r="I200" i="1"/>
  <c r="J200" i="1"/>
  <c r="K200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54" i="1"/>
  <c r="G154" i="1"/>
  <c r="H154" i="1"/>
  <c r="I154" i="1"/>
  <c r="J154" i="1"/>
  <c r="K154" i="1"/>
  <c r="F113" i="1"/>
  <c r="G113" i="1"/>
  <c r="H113" i="1"/>
  <c r="I113" i="1"/>
  <c r="J113" i="1"/>
  <c r="K113" i="1"/>
  <c r="F199" i="1"/>
  <c r="G199" i="1"/>
  <c r="H199" i="1"/>
  <c r="I199" i="1"/>
  <c r="J199" i="1"/>
  <c r="K199" i="1"/>
  <c r="F85" i="1"/>
  <c r="G85" i="1"/>
  <c r="H85" i="1"/>
  <c r="I85" i="1"/>
  <c r="J85" i="1"/>
  <c r="K85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64" i="1"/>
  <c r="G64" i="1"/>
  <c r="H64" i="1"/>
  <c r="I64" i="1"/>
  <c r="J64" i="1"/>
  <c r="K6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27" i="1"/>
  <c r="G127" i="1"/>
  <c r="H127" i="1"/>
  <c r="I127" i="1"/>
  <c r="J127" i="1"/>
  <c r="K127" i="1"/>
  <c r="F195" i="1"/>
  <c r="G195" i="1"/>
  <c r="H195" i="1"/>
  <c r="I195" i="1"/>
  <c r="J195" i="1"/>
  <c r="K195" i="1"/>
  <c r="F16" i="1"/>
  <c r="G16" i="1"/>
  <c r="H16" i="1"/>
  <c r="I16" i="1"/>
  <c r="J16" i="1"/>
  <c r="K16" i="1"/>
  <c r="F128" i="1"/>
  <c r="G128" i="1"/>
  <c r="H128" i="1"/>
  <c r="I128" i="1"/>
  <c r="J128" i="1"/>
  <c r="K128" i="1"/>
  <c r="F194" i="1"/>
  <c r="G194" i="1"/>
  <c r="H194" i="1"/>
  <c r="I194" i="1"/>
  <c r="J194" i="1"/>
  <c r="K194" i="1"/>
  <c r="F151" i="1"/>
  <c r="G151" i="1"/>
  <c r="H151" i="1"/>
  <c r="I151" i="1"/>
  <c r="J151" i="1"/>
  <c r="K151" i="1"/>
  <c r="F81" i="1"/>
  <c r="G81" i="1"/>
  <c r="H81" i="1"/>
  <c r="I81" i="1"/>
  <c r="J81" i="1"/>
  <c r="K81" i="1"/>
  <c r="F41" i="1"/>
  <c r="G41" i="1"/>
  <c r="H41" i="1"/>
  <c r="I41" i="1"/>
  <c r="J41" i="1"/>
  <c r="K41" i="1"/>
  <c r="F150" i="1"/>
  <c r="G150" i="1"/>
  <c r="H150" i="1"/>
  <c r="I150" i="1"/>
  <c r="J150" i="1"/>
  <c r="K150" i="1"/>
  <c r="F36" i="1"/>
  <c r="G36" i="1"/>
  <c r="H36" i="1"/>
  <c r="I36" i="1"/>
  <c r="J36" i="1"/>
  <c r="K36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21" i="1"/>
  <c r="A19" i="1"/>
  <c r="A165" i="1"/>
  <c r="A164" i="1"/>
  <c r="A49" i="1"/>
  <c r="A201" i="1"/>
  <c r="A163" i="1"/>
  <c r="A162" i="1"/>
  <c r="A5" i="1"/>
  <c r="A18" i="1"/>
  <c r="A57" i="1"/>
  <c r="A211" i="1"/>
  <c r="A170" i="1"/>
  <c r="A210" i="1"/>
  <c r="A172" i="1"/>
  <c r="A200" i="1"/>
  <c r="A131" i="1"/>
  <c r="A129" i="1"/>
  <c r="A154" i="1"/>
  <c r="A113" i="1"/>
  <c r="A199" i="1"/>
  <c r="A85" i="1"/>
  <c r="A198" i="1"/>
  <c r="A197" i="1"/>
  <c r="A64" i="1"/>
  <c r="A153" i="1"/>
  <c r="A152" i="1"/>
  <c r="A127" i="1"/>
  <c r="A195" i="1"/>
  <c r="A16" i="1"/>
  <c r="A128" i="1"/>
  <c r="A194" i="1"/>
  <c r="A151" i="1"/>
  <c r="A81" i="1"/>
  <c r="A41" i="1"/>
  <c r="A150" i="1"/>
  <c r="A36" i="1"/>
  <c r="A147" i="1"/>
  <c r="A146" i="1"/>
  <c r="F171" i="1" l="1"/>
  <c r="G171" i="1"/>
  <c r="H171" i="1"/>
  <c r="I171" i="1"/>
  <c r="J171" i="1"/>
  <c r="K171" i="1"/>
  <c r="F65" i="1"/>
  <c r="G65" i="1"/>
  <c r="H65" i="1"/>
  <c r="I65" i="1"/>
  <c r="J65" i="1"/>
  <c r="K65" i="1"/>
  <c r="F196" i="1"/>
  <c r="G196" i="1"/>
  <c r="H196" i="1"/>
  <c r="I196" i="1"/>
  <c r="J196" i="1"/>
  <c r="K196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89" i="1"/>
  <c r="G89" i="1"/>
  <c r="H89" i="1"/>
  <c r="I89" i="1"/>
  <c r="J89" i="1"/>
  <c r="K89" i="1"/>
  <c r="F82" i="1"/>
  <c r="G82" i="1"/>
  <c r="H82" i="1"/>
  <c r="I82" i="1"/>
  <c r="J82" i="1"/>
  <c r="K82" i="1"/>
  <c r="A171" i="1"/>
  <c r="A65" i="1"/>
  <c r="A196" i="1"/>
  <c r="A179" i="1"/>
  <c r="A178" i="1"/>
  <c r="A89" i="1"/>
  <c r="A82" i="1"/>
  <c r="A8" i="1" l="1"/>
  <c r="A90" i="1"/>
  <c r="A10" i="1"/>
  <c r="A132" i="1"/>
  <c r="F8" i="1"/>
  <c r="G8" i="1"/>
  <c r="H8" i="1"/>
  <c r="I8" i="1"/>
  <c r="J8" i="1"/>
  <c r="K8" i="1"/>
  <c r="F90" i="1"/>
  <c r="G90" i="1"/>
  <c r="H90" i="1"/>
  <c r="I90" i="1"/>
  <c r="J90" i="1"/>
  <c r="K90" i="1"/>
  <c r="F10" i="1"/>
  <c r="G10" i="1"/>
  <c r="H10" i="1"/>
  <c r="I10" i="1"/>
  <c r="J10" i="1"/>
  <c r="K10" i="1"/>
  <c r="F132" i="1"/>
  <c r="G132" i="1"/>
  <c r="H132" i="1"/>
  <c r="I132" i="1"/>
  <c r="J132" i="1"/>
  <c r="K132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80" i="1"/>
  <c r="G80" i="1"/>
  <c r="H80" i="1"/>
  <c r="I80" i="1"/>
  <c r="J80" i="1"/>
  <c r="K80" i="1"/>
  <c r="F117" i="1"/>
  <c r="G117" i="1"/>
  <c r="H117" i="1"/>
  <c r="I117" i="1"/>
  <c r="J117" i="1"/>
  <c r="K117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82" i="1"/>
  <c r="G182" i="1"/>
  <c r="H182" i="1"/>
  <c r="I182" i="1"/>
  <c r="J182" i="1"/>
  <c r="K182" i="1"/>
  <c r="F145" i="1"/>
  <c r="G145" i="1"/>
  <c r="H145" i="1"/>
  <c r="I145" i="1"/>
  <c r="J145" i="1"/>
  <c r="K145" i="1"/>
  <c r="F181" i="1"/>
  <c r="G181" i="1"/>
  <c r="H181" i="1"/>
  <c r="I181" i="1"/>
  <c r="J181" i="1"/>
  <c r="K181" i="1"/>
  <c r="F38" i="1"/>
  <c r="G38" i="1"/>
  <c r="H38" i="1"/>
  <c r="I38" i="1"/>
  <c r="J38" i="1"/>
  <c r="K38" i="1"/>
  <c r="A120" i="1"/>
  <c r="A118" i="1"/>
  <c r="A80" i="1"/>
  <c r="A117" i="1"/>
  <c r="A149" i="1"/>
  <c r="A148" i="1"/>
  <c r="A182" i="1"/>
  <c r="A145" i="1"/>
  <c r="A181" i="1"/>
  <c r="A38" i="1"/>
  <c r="F130" i="1"/>
  <c r="G130" i="1"/>
  <c r="H130" i="1"/>
  <c r="I130" i="1"/>
  <c r="J130" i="1"/>
  <c r="K130" i="1"/>
  <c r="F193" i="1"/>
  <c r="G193" i="1"/>
  <c r="H193" i="1"/>
  <c r="I193" i="1"/>
  <c r="J193" i="1"/>
  <c r="K193" i="1"/>
  <c r="F37" i="1"/>
  <c r="G37" i="1"/>
  <c r="H37" i="1"/>
  <c r="I37" i="1"/>
  <c r="J37" i="1"/>
  <c r="K37" i="1"/>
  <c r="F107" i="1"/>
  <c r="G107" i="1"/>
  <c r="H107" i="1"/>
  <c r="I107" i="1"/>
  <c r="J107" i="1"/>
  <c r="K107" i="1"/>
  <c r="F144" i="1"/>
  <c r="G144" i="1"/>
  <c r="H144" i="1"/>
  <c r="I144" i="1"/>
  <c r="J144" i="1"/>
  <c r="K144" i="1"/>
  <c r="F124" i="1"/>
  <c r="G124" i="1"/>
  <c r="H124" i="1"/>
  <c r="I124" i="1"/>
  <c r="J124" i="1"/>
  <c r="K124" i="1"/>
  <c r="F192" i="1"/>
  <c r="G192" i="1"/>
  <c r="H192" i="1"/>
  <c r="I192" i="1"/>
  <c r="J192" i="1"/>
  <c r="K192" i="1"/>
  <c r="F102" i="1"/>
  <c r="G102" i="1"/>
  <c r="H102" i="1"/>
  <c r="I102" i="1"/>
  <c r="J102" i="1"/>
  <c r="K102" i="1"/>
  <c r="A130" i="1"/>
  <c r="A193" i="1"/>
  <c r="A37" i="1"/>
  <c r="A107" i="1"/>
  <c r="A144" i="1"/>
  <c r="A124" i="1"/>
  <c r="A192" i="1"/>
  <c r="A102" i="1"/>
  <c r="A13" i="1" l="1"/>
  <c r="A6" i="1"/>
  <c r="A12" i="1"/>
  <c r="A11" i="1"/>
  <c r="A15" i="1"/>
  <c r="A9" i="1"/>
  <c r="A7" i="1"/>
  <c r="A42" i="1"/>
  <c r="A20" i="1"/>
  <c r="A14" i="1"/>
  <c r="A91" i="1"/>
  <c r="F13" i="1"/>
  <c r="G13" i="1"/>
  <c r="H13" i="1"/>
  <c r="I13" i="1"/>
  <c r="J13" i="1"/>
  <c r="K13" i="1"/>
  <c r="F6" i="1"/>
  <c r="G6" i="1"/>
  <c r="H6" i="1"/>
  <c r="I6" i="1"/>
  <c r="J6" i="1"/>
  <c r="K6" i="1"/>
  <c r="F12" i="1"/>
  <c r="G12" i="1"/>
  <c r="H12" i="1"/>
  <c r="I12" i="1"/>
  <c r="J12" i="1"/>
  <c r="K12" i="1"/>
  <c r="F11" i="1"/>
  <c r="G11" i="1"/>
  <c r="H11" i="1"/>
  <c r="I11" i="1"/>
  <c r="J11" i="1"/>
  <c r="K11" i="1"/>
  <c r="F15" i="1"/>
  <c r="G15" i="1"/>
  <c r="H15" i="1"/>
  <c r="I15" i="1"/>
  <c r="J15" i="1"/>
  <c r="K15" i="1"/>
  <c r="F9" i="1"/>
  <c r="G9" i="1"/>
  <c r="H9" i="1"/>
  <c r="I9" i="1"/>
  <c r="J9" i="1"/>
  <c r="K9" i="1"/>
  <c r="F7" i="1"/>
  <c r="G7" i="1"/>
  <c r="H7" i="1"/>
  <c r="I7" i="1"/>
  <c r="J7" i="1"/>
  <c r="K7" i="1"/>
  <c r="F42" i="1"/>
  <c r="G42" i="1"/>
  <c r="H42" i="1"/>
  <c r="I42" i="1"/>
  <c r="J42" i="1"/>
  <c r="K42" i="1"/>
  <c r="F20" i="1"/>
  <c r="G20" i="1"/>
  <c r="H20" i="1"/>
  <c r="I20" i="1"/>
  <c r="J20" i="1"/>
  <c r="K20" i="1"/>
  <c r="F14" i="1"/>
  <c r="G14" i="1"/>
  <c r="H14" i="1"/>
  <c r="I14" i="1"/>
  <c r="J14" i="1"/>
  <c r="K14" i="1"/>
  <c r="F91" i="1"/>
  <c r="G91" i="1"/>
  <c r="H91" i="1"/>
  <c r="I91" i="1"/>
  <c r="J91" i="1"/>
  <c r="K91" i="1"/>
  <c r="F125" i="1"/>
  <c r="G125" i="1"/>
  <c r="H125" i="1"/>
  <c r="I125" i="1"/>
  <c r="J125" i="1"/>
  <c r="K125" i="1"/>
  <c r="F30" i="1"/>
  <c r="G30" i="1"/>
  <c r="H30" i="1"/>
  <c r="I30" i="1"/>
  <c r="J30" i="1"/>
  <c r="K30" i="1"/>
  <c r="F143" i="1"/>
  <c r="G143" i="1"/>
  <c r="H143" i="1"/>
  <c r="I143" i="1"/>
  <c r="J143" i="1"/>
  <c r="K143" i="1"/>
  <c r="F24" i="1"/>
  <c r="G24" i="1"/>
  <c r="H24" i="1"/>
  <c r="I24" i="1"/>
  <c r="J24" i="1"/>
  <c r="K24" i="1"/>
  <c r="F27" i="1"/>
  <c r="G27" i="1"/>
  <c r="H27" i="1"/>
  <c r="I27" i="1"/>
  <c r="J27" i="1"/>
  <c r="K27" i="1"/>
  <c r="F114" i="1"/>
  <c r="G114" i="1"/>
  <c r="H114" i="1"/>
  <c r="I114" i="1"/>
  <c r="J114" i="1"/>
  <c r="K114" i="1"/>
  <c r="F95" i="1"/>
  <c r="G95" i="1"/>
  <c r="H95" i="1"/>
  <c r="I95" i="1"/>
  <c r="J95" i="1"/>
  <c r="K95" i="1"/>
  <c r="F105" i="1"/>
  <c r="G105" i="1"/>
  <c r="H105" i="1"/>
  <c r="I105" i="1"/>
  <c r="J105" i="1"/>
  <c r="K105" i="1"/>
  <c r="F34" i="1"/>
  <c r="G34" i="1"/>
  <c r="H34" i="1"/>
  <c r="I34" i="1"/>
  <c r="J34" i="1"/>
  <c r="K34" i="1"/>
  <c r="F61" i="1"/>
  <c r="G61" i="1"/>
  <c r="H61" i="1"/>
  <c r="I61" i="1"/>
  <c r="J61" i="1"/>
  <c r="K61" i="1"/>
  <c r="F74" i="1"/>
  <c r="G74" i="1"/>
  <c r="H74" i="1"/>
  <c r="I74" i="1"/>
  <c r="J74" i="1"/>
  <c r="K74" i="1"/>
  <c r="F78" i="1"/>
  <c r="G78" i="1"/>
  <c r="H78" i="1"/>
  <c r="I78" i="1"/>
  <c r="J78" i="1"/>
  <c r="K78" i="1"/>
  <c r="A125" i="1"/>
  <c r="A30" i="1"/>
  <c r="A143" i="1"/>
  <c r="A24" i="1"/>
  <c r="A27" i="1"/>
  <c r="A114" i="1"/>
  <c r="A95" i="1"/>
  <c r="A105" i="1"/>
  <c r="A34" i="1"/>
  <c r="A61" i="1"/>
  <c r="A74" i="1"/>
  <c r="A78" i="1"/>
  <c r="G33" i="1"/>
  <c r="F84" i="1" l="1"/>
  <c r="G84" i="1"/>
  <c r="H84" i="1"/>
  <c r="I84" i="1"/>
  <c r="J84" i="1"/>
  <c r="K84" i="1"/>
  <c r="F142" i="1"/>
  <c r="G142" i="1"/>
  <c r="H142" i="1"/>
  <c r="I142" i="1"/>
  <c r="J142" i="1"/>
  <c r="K142" i="1"/>
  <c r="F43" i="1"/>
  <c r="G43" i="1"/>
  <c r="H43" i="1"/>
  <c r="I43" i="1"/>
  <c r="J43" i="1"/>
  <c r="K43" i="1"/>
  <c r="F109" i="1"/>
  <c r="G109" i="1"/>
  <c r="H109" i="1"/>
  <c r="I109" i="1"/>
  <c r="J109" i="1"/>
  <c r="K109" i="1"/>
  <c r="F72" i="1"/>
  <c r="G72" i="1"/>
  <c r="H72" i="1"/>
  <c r="I72" i="1"/>
  <c r="J72" i="1"/>
  <c r="K72" i="1"/>
  <c r="A84" i="1"/>
  <c r="A142" i="1"/>
  <c r="A43" i="1"/>
  <c r="A109" i="1"/>
  <c r="A72" i="1"/>
  <c r="A88" i="1" l="1"/>
  <c r="A29" i="1"/>
  <c r="F88" i="1"/>
  <c r="G88" i="1"/>
  <c r="H88" i="1"/>
  <c r="I88" i="1"/>
  <c r="J88" i="1"/>
  <c r="K88" i="1"/>
  <c r="F29" i="1"/>
  <c r="G29" i="1"/>
  <c r="H29" i="1"/>
  <c r="I29" i="1"/>
  <c r="J29" i="1"/>
  <c r="K29" i="1"/>
  <c r="F140" i="1" l="1"/>
  <c r="G140" i="1"/>
  <c r="H140" i="1"/>
  <c r="I140" i="1"/>
  <c r="J140" i="1"/>
  <c r="K140" i="1"/>
  <c r="F126" i="1"/>
  <c r="G126" i="1"/>
  <c r="H126" i="1"/>
  <c r="I126" i="1"/>
  <c r="J126" i="1"/>
  <c r="K126" i="1"/>
  <c r="F53" i="1"/>
  <c r="G53" i="1"/>
  <c r="H53" i="1"/>
  <c r="I53" i="1"/>
  <c r="J53" i="1"/>
  <c r="K53" i="1"/>
  <c r="F60" i="1"/>
  <c r="G60" i="1"/>
  <c r="H60" i="1"/>
  <c r="I60" i="1"/>
  <c r="J60" i="1"/>
  <c r="K60" i="1"/>
  <c r="F159" i="1"/>
  <c r="G159" i="1"/>
  <c r="H159" i="1"/>
  <c r="I159" i="1"/>
  <c r="J159" i="1"/>
  <c r="K159" i="1"/>
  <c r="F70" i="1"/>
  <c r="G70" i="1"/>
  <c r="H70" i="1"/>
  <c r="I70" i="1"/>
  <c r="J70" i="1"/>
  <c r="K70" i="1"/>
  <c r="F94" i="1"/>
  <c r="G94" i="1"/>
  <c r="H94" i="1"/>
  <c r="I94" i="1"/>
  <c r="J94" i="1"/>
  <c r="K94" i="1"/>
  <c r="F111" i="1"/>
  <c r="G111" i="1"/>
  <c r="H111" i="1"/>
  <c r="I111" i="1"/>
  <c r="J111" i="1"/>
  <c r="K111" i="1"/>
  <c r="F177" i="1"/>
  <c r="G177" i="1"/>
  <c r="H177" i="1"/>
  <c r="I177" i="1"/>
  <c r="J177" i="1"/>
  <c r="K177" i="1"/>
  <c r="F158" i="1"/>
  <c r="G158" i="1"/>
  <c r="H158" i="1"/>
  <c r="I158" i="1"/>
  <c r="J158" i="1"/>
  <c r="K158" i="1"/>
  <c r="F71" i="1"/>
  <c r="G71" i="1"/>
  <c r="H71" i="1"/>
  <c r="I71" i="1"/>
  <c r="J71" i="1"/>
  <c r="K71" i="1"/>
  <c r="F190" i="1"/>
  <c r="G190" i="1"/>
  <c r="H190" i="1"/>
  <c r="I190" i="1"/>
  <c r="J190" i="1"/>
  <c r="K190" i="1"/>
  <c r="F92" i="1"/>
  <c r="G92" i="1"/>
  <c r="H92" i="1"/>
  <c r="I92" i="1"/>
  <c r="J92" i="1"/>
  <c r="K92" i="1"/>
  <c r="F138" i="1"/>
  <c r="G138" i="1"/>
  <c r="H138" i="1"/>
  <c r="I138" i="1"/>
  <c r="J138" i="1"/>
  <c r="K138" i="1"/>
  <c r="F77" i="1"/>
  <c r="G77" i="1"/>
  <c r="H77" i="1"/>
  <c r="I77" i="1"/>
  <c r="J77" i="1"/>
  <c r="K77" i="1"/>
  <c r="F75" i="1"/>
  <c r="G75" i="1"/>
  <c r="H75" i="1"/>
  <c r="I75" i="1"/>
  <c r="J75" i="1"/>
  <c r="K75" i="1"/>
  <c r="F45" i="1"/>
  <c r="G45" i="1"/>
  <c r="H45" i="1"/>
  <c r="I45" i="1"/>
  <c r="J45" i="1"/>
  <c r="K45" i="1"/>
  <c r="F176" i="1"/>
  <c r="G176" i="1"/>
  <c r="H176" i="1"/>
  <c r="I176" i="1"/>
  <c r="J176" i="1"/>
  <c r="K176" i="1"/>
  <c r="F52" i="1"/>
  <c r="G52" i="1"/>
  <c r="H52" i="1"/>
  <c r="I52" i="1"/>
  <c r="J52" i="1"/>
  <c r="K52" i="1"/>
  <c r="F59" i="1"/>
  <c r="G59" i="1"/>
  <c r="H59" i="1"/>
  <c r="I59" i="1"/>
  <c r="J59" i="1"/>
  <c r="K59" i="1"/>
  <c r="F62" i="1"/>
  <c r="G62" i="1"/>
  <c r="H62" i="1"/>
  <c r="I62" i="1"/>
  <c r="J62" i="1"/>
  <c r="K62" i="1"/>
  <c r="F58" i="1"/>
  <c r="G58" i="1"/>
  <c r="H58" i="1"/>
  <c r="I58" i="1"/>
  <c r="J58" i="1"/>
  <c r="K58" i="1"/>
  <c r="F161" i="1"/>
  <c r="G161" i="1"/>
  <c r="H161" i="1"/>
  <c r="I161" i="1"/>
  <c r="J161" i="1"/>
  <c r="K161" i="1"/>
  <c r="F96" i="1"/>
  <c r="G96" i="1"/>
  <c r="H96" i="1"/>
  <c r="I96" i="1"/>
  <c r="J96" i="1"/>
  <c r="K96" i="1"/>
  <c r="F22" i="1"/>
  <c r="G22" i="1"/>
  <c r="H22" i="1"/>
  <c r="I22" i="1"/>
  <c r="J22" i="1"/>
  <c r="K22" i="1"/>
  <c r="F44" i="1"/>
  <c r="G44" i="1"/>
  <c r="H44" i="1"/>
  <c r="I44" i="1"/>
  <c r="J44" i="1"/>
  <c r="K44" i="1"/>
  <c r="A177" i="1"/>
  <c r="A75" i="1"/>
  <c r="A176" i="1"/>
  <c r="A161" i="1"/>
  <c r="A62" i="1"/>
  <c r="A59" i="1"/>
  <c r="A58" i="1"/>
  <c r="A126" i="1"/>
  <c r="A22" i="1"/>
  <c r="A52" i="1"/>
  <c r="A96" i="1"/>
  <c r="A140" i="1"/>
  <c r="A45" i="1"/>
  <c r="A44" i="1"/>
  <c r="F25" i="1" l="1"/>
  <c r="G25" i="1"/>
  <c r="H25" i="1"/>
  <c r="I25" i="1"/>
  <c r="J25" i="1"/>
  <c r="K25" i="1"/>
  <c r="A25" i="1"/>
  <c r="F119" i="1" l="1"/>
  <c r="G119" i="1"/>
  <c r="H119" i="1"/>
  <c r="I119" i="1"/>
  <c r="J119" i="1"/>
  <c r="K119" i="1"/>
  <c r="A119" i="1"/>
  <c r="F191" i="1"/>
  <c r="G191" i="1"/>
  <c r="H191" i="1"/>
  <c r="I191" i="1"/>
  <c r="J191" i="1"/>
  <c r="K191" i="1"/>
  <c r="F116" i="1"/>
  <c r="G116" i="1"/>
  <c r="H116" i="1"/>
  <c r="I116" i="1"/>
  <c r="J116" i="1"/>
  <c r="K116" i="1"/>
  <c r="F100" i="1"/>
  <c r="G100" i="1"/>
  <c r="H100" i="1"/>
  <c r="I100" i="1"/>
  <c r="J100" i="1"/>
  <c r="K100" i="1"/>
  <c r="F83" i="1"/>
  <c r="G83" i="1"/>
  <c r="H83" i="1"/>
  <c r="I83" i="1"/>
  <c r="J83" i="1"/>
  <c r="K83" i="1"/>
  <c r="F63" i="1"/>
  <c r="G63" i="1"/>
  <c r="H63" i="1"/>
  <c r="I63" i="1"/>
  <c r="J63" i="1"/>
  <c r="K63" i="1"/>
  <c r="F26" i="1"/>
  <c r="G26" i="1"/>
  <c r="H26" i="1"/>
  <c r="I26" i="1"/>
  <c r="J26" i="1"/>
  <c r="K26" i="1"/>
  <c r="F101" i="1"/>
  <c r="G101" i="1"/>
  <c r="H101" i="1"/>
  <c r="I101" i="1"/>
  <c r="J101" i="1"/>
  <c r="K101" i="1"/>
  <c r="F73" i="1"/>
  <c r="G73" i="1"/>
  <c r="H73" i="1"/>
  <c r="I73" i="1"/>
  <c r="J73" i="1"/>
  <c r="K73" i="1"/>
  <c r="F99" i="1"/>
  <c r="G99" i="1"/>
  <c r="H99" i="1"/>
  <c r="I99" i="1"/>
  <c r="J99" i="1"/>
  <c r="K99" i="1"/>
  <c r="F56" i="1"/>
  <c r="G56" i="1"/>
  <c r="H56" i="1"/>
  <c r="I56" i="1"/>
  <c r="J56" i="1"/>
  <c r="K56" i="1"/>
  <c r="F122" i="1"/>
  <c r="G122" i="1"/>
  <c r="H122" i="1"/>
  <c r="I122" i="1"/>
  <c r="J122" i="1"/>
  <c r="K122" i="1"/>
  <c r="A191" i="1"/>
  <c r="A116" i="1"/>
  <c r="A100" i="1"/>
  <c r="A83" i="1"/>
  <c r="A63" i="1"/>
  <c r="A26" i="1"/>
  <c r="A101" i="1"/>
  <c r="A73" i="1"/>
  <c r="A99" i="1"/>
  <c r="A77" i="1"/>
  <c r="A56" i="1"/>
  <c r="A122" i="1"/>
  <c r="F123" i="1"/>
  <c r="G123" i="1"/>
  <c r="H123" i="1"/>
  <c r="I123" i="1"/>
  <c r="J123" i="1"/>
  <c r="K123" i="1"/>
  <c r="A123" i="1"/>
  <c r="F108" i="1" l="1"/>
  <c r="G108" i="1"/>
  <c r="H108" i="1"/>
  <c r="I108" i="1"/>
  <c r="J108" i="1"/>
  <c r="K108" i="1"/>
  <c r="F79" i="1"/>
  <c r="G79" i="1"/>
  <c r="H79" i="1"/>
  <c r="I79" i="1"/>
  <c r="J79" i="1"/>
  <c r="K79" i="1"/>
  <c r="A108" i="1"/>
  <c r="A79" i="1"/>
  <c r="A92" i="1"/>
  <c r="F97" i="1"/>
  <c r="G97" i="1"/>
  <c r="H97" i="1"/>
  <c r="I97" i="1"/>
  <c r="J97" i="1"/>
  <c r="K97" i="1"/>
  <c r="F103" i="1"/>
  <c r="G103" i="1"/>
  <c r="H103" i="1"/>
  <c r="I103" i="1"/>
  <c r="J103" i="1"/>
  <c r="K103" i="1"/>
  <c r="F23" i="1"/>
  <c r="G23" i="1"/>
  <c r="H23" i="1"/>
  <c r="I23" i="1"/>
  <c r="J23" i="1"/>
  <c r="K23" i="1"/>
  <c r="F139" i="1"/>
  <c r="G139" i="1"/>
  <c r="H139" i="1"/>
  <c r="I139" i="1"/>
  <c r="J139" i="1"/>
  <c r="K139" i="1"/>
  <c r="F180" i="1"/>
  <c r="G180" i="1"/>
  <c r="H180" i="1"/>
  <c r="I180" i="1"/>
  <c r="J180" i="1"/>
  <c r="K180" i="1"/>
  <c r="F46" i="1"/>
  <c r="G46" i="1"/>
  <c r="H46" i="1"/>
  <c r="I46" i="1"/>
  <c r="J46" i="1"/>
  <c r="K46" i="1"/>
  <c r="A190" i="1"/>
  <c r="A97" i="1"/>
  <c r="A103" i="1"/>
  <c r="A23" i="1"/>
  <c r="A139" i="1"/>
  <c r="A180" i="1"/>
  <c r="A46" i="1"/>
  <c r="F86" i="1" l="1"/>
  <c r="G86" i="1"/>
  <c r="H86" i="1"/>
  <c r="I86" i="1"/>
  <c r="J86" i="1"/>
  <c r="K86" i="1"/>
  <c r="F31" i="1"/>
  <c r="G31" i="1"/>
  <c r="H31" i="1"/>
  <c r="I31" i="1"/>
  <c r="J31" i="1"/>
  <c r="K31" i="1"/>
  <c r="F48" i="1"/>
  <c r="G48" i="1"/>
  <c r="H48" i="1"/>
  <c r="I48" i="1"/>
  <c r="J48" i="1"/>
  <c r="K48" i="1"/>
  <c r="F104" i="1"/>
  <c r="G104" i="1"/>
  <c r="H104" i="1"/>
  <c r="I104" i="1"/>
  <c r="J104" i="1"/>
  <c r="K104" i="1"/>
  <c r="F121" i="1"/>
  <c r="G121" i="1"/>
  <c r="H121" i="1"/>
  <c r="I121" i="1"/>
  <c r="J121" i="1"/>
  <c r="K121" i="1"/>
  <c r="F93" i="1"/>
  <c r="G93" i="1"/>
  <c r="H93" i="1"/>
  <c r="I93" i="1"/>
  <c r="J93" i="1"/>
  <c r="K93" i="1"/>
  <c r="A86" i="1"/>
  <c r="A31" i="1"/>
  <c r="A48" i="1"/>
  <c r="A104" i="1"/>
  <c r="A121" i="1"/>
  <c r="A93" i="1"/>
  <c r="F47" i="1"/>
  <c r="G47" i="1"/>
  <c r="H47" i="1"/>
  <c r="I47" i="1"/>
  <c r="J47" i="1"/>
  <c r="K47" i="1"/>
  <c r="A138" i="1"/>
  <c r="A47" i="1"/>
  <c r="F106" i="1" l="1"/>
  <c r="G106" i="1"/>
  <c r="H106" i="1"/>
  <c r="I106" i="1"/>
  <c r="J106" i="1"/>
  <c r="K106" i="1"/>
  <c r="F67" i="1"/>
  <c r="G67" i="1"/>
  <c r="H67" i="1"/>
  <c r="I67" i="1"/>
  <c r="J67" i="1"/>
  <c r="K67" i="1"/>
  <c r="F189" i="1"/>
  <c r="G189" i="1"/>
  <c r="H189" i="1"/>
  <c r="I189" i="1"/>
  <c r="J189" i="1"/>
  <c r="K189" i="1"/>
  <c r="A189" i="1"/>
  <c r="A70" i="1"/>
  <c r="A106" i="1"/>
  <c r="A67" i="1"/>
  <c r="A175" i="1" l="1"/>
  <c r="F175" i="1"/>
  <c r="G175" i="1"/>
  <c r="H175" i="1"/>
  <c r="I175" i="1"/>
  <c r="J175" i="1"/>
  <c r="K175" i="1"/>
  <c r="A185" i="1"/>
  <c r="F185" i="1"/>
  <c r="G185" i="1"/>
  <c r="H185" i="1"/>
  <c r="I185" i="1"/>
  <c r="J185" i="1"/>
  <c r="K185" i="1"/>
  <c r="F87" i="1" l="1"/>
  <c r="G87" i="1"/>
  <c r="H87" i="1"/>
  <c r="I87" i="1"/>
  <c r="J87" i="1"/>
  <c r="K87" i="1"/>
  <c r="A87" i="1"/>
  <c r="A60" i="1"/>
  <c r="A94" i="1"/>
  <c r="F68" i="1" l="1"/>
  <c r="G68" i="1"/>
  <c r="H68" i="1"/>
  <c r="I68" i="1"/>
  <c r="J68" i="1"/>
  <c r="K68" i="1"/>
  <c r="F112" i="1"/>
  <c r="G112" i="1"/>
  <c r="H112" i="1"/>
  <c r="I112" i="1"/>
  <c r="J112" i="1"/>
  <c r="K112" i="1"/>
  <c r="A68" i="1"/>
  <c r="A112" i="1"/>
  <c r="A71" i="1"/>
  <c r="G136" i="1" l="1"/>
  <c r="G183" i="1"/>
  <c r="G187" i="1"/>
  <c r="G141" i="1"/>
  <c r="G137" i="1"/>
  <c r="G115" i="1"/>
  <c r="G32" i="1"/>
  <c r="G110" i="1"/>
  <c r="G39" i="1"/>
  <c r="G157" i="1"/>
  <c r="G69" i="1"/>
  <c r="G76" i="1"/>
  <c r="G186" i="1"/>
  <c r="G35" i="1"/>
  <c r="H135" i="1"/>
  <c r="I135" i="1"/>
  <c r="J135" i="1"/>
  <c r="K135" i="1"/>
  <c r="H55" i="1"/>
  <c r="I55" i="1"/>
  <c r="J55" i="1"/>
  <c r="K55" i="1"/>
  <c r="H134" i="1"/>
  <c r="I134" i="1"/>
  <c r="J134" i="1"/>
  <c r="K134" i="1"/>
  <c r="H98" i="1"/>
  <c r="I98" i="1"/>
  <c r="J98" i="1"/>
  <c r="K98" i="1"/>
  <c r="H54" i="1"/>
  <c r="I54" i="1"/>
  <c r="J54" i="1"/>
  <c r="K54" i="1"/>
  <c r="H28" i="1"/>
  <c r="I28" i="1"/>
  <c r="J28" i="1"/>
  <c r="K28" i="1"/>
  <c r="H184" i="1"/>
  <c r="I184" i="1"/>
  <c r="J184" i="1"/>
  <c r="K184" i="1"/>
  <c r="H188" i="1"/>
  <c r="I188" i="1"/>
  <c r="J188" i="1"/>
  <c r="K188" i="1"/>
  <c r="H174" i="1"/>
  <c r="I174" i="1"/>
  <c r="J174" i="1"/>
  <c r="K174" i="1"/>
  <c r="H168" i="1"/>
  <c r="I168" i="1"/>
  <c r="J168" i="1"/>
  <c r="K168" i="1"/>
  <c r="H33" i="1"/>
  <c r="I33" i="1"/>
  <c r="J33" i="1"/>
  <c r="K33" i="1"/>
  <c r="H160" i="1"/>
  <c r="I160" i="1"/>
  <c r="J160" i="1"/>
  <c r="K160" i="1"/>
  <c r="H136" i="1"/>
  <c r="I136" i="1"/>
  <c r="J136" i="1"/>
  <c r="K136" i="1"/>
  <c r="H183" i="1"/>
  <c r="I183" i="1"/>
  <c r="J183" i="1"/>
  <c r="K183" i="1"/>
  <c r="H187" i="1"/>
  <c r="I187" i="1"/>
  <c r="J187" i="1"/>
  <c r="K187" i="1"/>
  <c r="H141" i="1"/>
  <c r="I141" i="1"/>
  <c r="J141" i="1"/>
  <c r="K141" i="1"/>
  <c r="H137" i="1"/>
  <c r="I137" i="1"/>
  <c r="J137" i="1"/>
  <c r="K137" i="1"/>
  <c r="H115" i="1"/>
  <c r="I115" i="1"/>
  <c r="J115" i="1"/>
  <c r="K115" i="1"/>
  <c r="H32" i="1"/>
  <c r="I32" i="1"/>
  <c r="J32" i="1"/>
  <c r="K32" i="1"/>
  <c r="H110" i="1"/>
  <c r="I110" i="1"/>
  <c r="J110" i="1"/>
  <c r="K110" i="1"/>
  <c r="H39" i="1"/>
  <c r="I39" i="1"/>
  <c r="J39" i="1"/>
  <c r="K39" i="1"/>
  <c r="H157" i="1"/>
  <c r="I157" i="1"/>
  <c r="J157" i="1"/>
  <c r="K157" i="1"/>
  <c r="H69" i="1"/>
  <c r="I69" i="1"/>
  <c r="J69" i="1"/>
  <c r="K69" i="1"/>
  <c r="H76" i="1"/>
  <c r="I76" i="1"/>
  <c r="J76" i="1"/>
  <c r="K76" i="1"/>
  <c r="H186" i="1"/>
  <c r="I186" i="1"/>
  <c r="J186" i="1"/>
  <c r="K186" i="1"/>
  <c r="H35" i="1"/>
  <c r="I35" i="1"/>
  <c r="J35" i="1"/>
  <c r="K35" i="1"/>
  <c r="A160" i="1" l="1"/>
  <c r="F160" i="1"/>
  <c r="G160" i="1"/>
  <c r="A98" i="1"/>
  <c r="F98" i="1"/>
  <c r="G98" i="1"/>
  <c r="A188" i="1"/>
  <c r="F188" i="1"/>
  <c r="G188" i="1"/>
  <c r="A137" i="1"/>
  <c r="F137" i="1"/>
  <c r="A136" i="1"/>
  <c r="F136" i="1"/>
  <c r="A28" i="1"/>
  <c r="F28" i="1"/>
  <c r="G28" i="1"/>
  <c r="A76" i="1" l="1"/>
  <c r="F76" i="1"/>
  <c r="A110" i="1"/>
  <c r="F110" i="1"/>
  <c r="A186" i="1"/>
  <c r="F186" i="1"/>
  <c r="A187" i="1" l="1"/>
  <c r="F187" i="1"/>
  <c r="A115" i="1"/>
  <c r="F115" i="1"/>
  <c r="A35" i="1"/>
  <c r="F35" i="1"/>
  <c r="A174" i="1"/>
  <c r="F174" i="1"/>
  <c r="G174" i="1"/>
  <c r="F54" i="1" l="1"/>
  <c r="G54" i="1"/>
  <c r="F168" i="1"/>
  <c r="G168" i="1"/>
  <c r="A54" i="1"/>
  <c r="A168" i="1"/>
  <c r="F55" i="1" l="1"/>
  <c r="G55" i="1"/>
  <c r="F69" i="1"/>
  <c r="A111" i="1"/>
  <c r="A53" i="1"/>
  <c r="A55" i="1"/>
  <c r="A69" i="1"/>
  <c r="F33" i="1" l="1"/>
  <c r="A33" i="1"/>
  <c r="F184" i="1" l="1"/>
  <c r="G184" i="1"/>
  <c r="A184" i="1"/>
  <c r="F39" i="1" l="1"/>
  <c r="A39" i="1"/>
  <c r="F135" i="1" l="1"/>
  <c r="G135" i="1"/>
  <c r="A135" i="1"/>
  <c r="F183" i="1" l="1"/>
  <c r="A183" i="1"/>
  <c r="F141" i="1"/>
  <c r="A141" i="1"/>
  <c r="F134" i="1" l="1"/>
  <c r="G134" i="1"/>
  <c r="F32" i="1"/>
  <c r="A134" i="1"/>
  <c r="A32" i="1"/>
  <c r="J1" i="16" l="1"/>
  <c r="H1" i="16"/>
  <c r="A159" i="1"/>
  <c r="A158" i="1"/>
  <c r="I7" i="16" l="1"/>
  <c r="I2" i="16"/>
  <c r="I4" i="16"/>
  <c r="I6" i="16"/>
  <c r="I1" i="16" l="1"/>
  <c r="I5" i="16" s="1"/>
  <c r="I3" i="16"/>
  <c r="G7" i="16"/>
  <c r="A157" i="1" l="1"/>
  <c r="F157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<sst xmlns="http://schemas.openxmlformats.org/spreadsheetml/2006/main" count="14415" uniqueCount="2838">
  <si>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</si>
  <si>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</si>
  <si>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</si>
  <si>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</si>
  <si>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</si>
  <si>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</si>
  <si>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</si>
  <si>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</si>
  <si>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</si>
  <si>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</si>
  <si>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</si>
  <si>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</si>
  <si>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</si>
  <si>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</si>
  <si>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</si>
  <si>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</si>
  <si>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</si>
  <si>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</si>
  <si>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</si>
  <si>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</si>
  <si>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</si>
  <si>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</si>
  <si>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</si>
  <si>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</si>
  <si>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</si>
  <si>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</si>
  <si>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</si>
  <si>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</si>
  <si>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</si>
  <si>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</si>
  <si>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</si>
  <si>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</si>
  <si>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</si>
  <si>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</si>
  <si>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</si>
  <si>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</si>
  <si>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</si>
  <si>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</si>
  <si>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</si>
  <si>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</si>
  <si>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</si>
  <si>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</si>
  <si>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</si>
  <si>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</si>
  <si>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</si>
  <si>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</si>
  <si>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</si>
  <si>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</si>
  <si>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</si>
  <si>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</si>
  <si>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</si>
  <si>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</si>
  <si>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</si>
  <si>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</si>
  <si>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</si>
  <si>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</si>
  <si>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</si>
  <si>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</si>
  <si>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</si>
  <si>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</si>
  <si>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</si>
  <si>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</si>
  <si>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</si>
  <si>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</si>
  <si>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</si>
  <si>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</si>
  <si>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</si>
  <si>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</si>
  <si>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</si>
  <si>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</si>
  <si>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</si>
  <si>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</si>
  <si>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</si>
  <si>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</si>
  <si>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</si>
  <si>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</si>
  <si>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</si>
  <si>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</si>
  <si>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</si>
  <si>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</si>
  <si>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</si>
  <si>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</si>
  <si>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</si>
  <si>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</si>
  <si>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</si>
  <si>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</si>
  <si>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</si>
  <si>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</si>
  <si>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</si>
  <si>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</si>
  <si>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</si>
  <si>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</si>
  <si>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</si>
  <si>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</si>
  <si>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</si>
  <si>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</si>
  <si>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</si>
  <si>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</si>
  <si>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</si>
  <si>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</si>
  <si>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</si>
  <si>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</si>
  <si>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</si>
  <si>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</si>
  <si>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</si>
  <si>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</si>
  <si>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</si>
  <si>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</si>
  <si>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</si>
  <si>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</si>
  <si>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</si>
  <si>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</si>
  <si>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</si>
  <si>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</si>
  <si>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</si>
  <si>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</si>
  <si>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</si>
  <si>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</si>
  <si>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</si>
  <si>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</si>
  <si>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</si>
  <si>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</si>
  <si>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</si>
  <si>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</si>
  <si>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</si>
  <si>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</si>
  <si>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</si>
  <si>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</si>
  <si>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</si>
  <si>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</si>
  <si>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</si>
  <si>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</si>
  <si>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</si>
  <si>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</si>
  <si>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</si>
  <si>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</si>
  <si>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</si>
  <si>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</si>
  <si>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</si>
  <si>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</si>
  <si>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</si>
  <si>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</si>
  <si>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</si>
  <si>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</si>
  <si>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</si>
  <si>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</si>
  <si>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</si>
  <si>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</si>
  <si>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</si>
  <si>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</si>
  <si>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</si>
  <si>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</si>
  <si>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</si>
  <si>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</si>
  <si>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</si>
  <si>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</si>
  <si>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</si>
  <si>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</si>
  <si>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</si>
  <si>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</si>
  <si>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</si>
  <si>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</si>
  <si>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</si>
  <si>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</si>
  <si>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</si>
  <si>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</si>
  <si>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</si>
  <si>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</si>
  <si>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</si>
  <si>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</si>
  <si>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</si>
  <si>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</si>
  <si>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</si>
  <si>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</si>
  <si>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</si>
  <si>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</si>
  <si>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</si>
  <si>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</si>
  <si>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</si>
  <si>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</si>
  <si>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</si>
  <si>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</si>
  <si>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</si>
  <si>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</si>
  <si>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</si>
  <si>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</si>
  <si>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</si>
  <si>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</si>
  <si>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</si>
  <si>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</si>
  <si>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</si>
  <si>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</si>
  <si>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</si>
  <si>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</si>
  <si>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</si>
  <si>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</si>
  <si>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</si>
  <si>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</si>
  <si>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</si>
  <si>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</si>
  <si>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</si>
  <si>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</si>
  <si>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</si>
  <si>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</si>
  <si>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</si>
  <si>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</si>
  <si>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</si>
  <si>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</si>
  <si>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</si>
  <si>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</si>
  <si>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</si>
  <si>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</si>
  <si>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</si>
  <si>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</si>
  <si>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</si>
  <si>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</si>
  <si>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</si>
  <si>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</si>
  <si>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</si>
  <si>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</si>
  <si>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</si>
  <si>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</si>
  <si>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</si>
  <si>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</si>
  <si>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</si>
  <si>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</si>
  <si>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</si>
  <si>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</si>
  <si>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</si>
  <si>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</si>
  <si>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</si>
  <si>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</si>
  <si>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</si>
  <si>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</si>
  <si>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</si>
  <si>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</si>
  <si>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</si>
  <si>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</si>
  <si>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</si>
  <si>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</si>
  <si>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</si>
  <si>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</si>
  <si>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</si>
  <si>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</si>
  <si>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</si>
  <si>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</si>
  <si>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</si>
  <si>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</si>
  <si>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</si>
  <si>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</si>
  <si>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</si>
  <si>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</si>
  <si>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</si>
  <si>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</si>
  <si>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</si>
  <si>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</si>
  <si>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</si>
  <si>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</si>
  <si>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</si>
  <si>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</si>
  <si>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</si>
  <si>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</si>
  <si>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</si>
  <si>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</si>
  <si>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</si>
  <si>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</si>
  <si>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</si>
  <si>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</si>
  <si>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</si>
  <si>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</si>
  <si>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</si>
  <si>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</si>
  <si>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</si>
  <si>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</si>
  <si>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</si>
  <si>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</si>
  <si>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</si>
  <si>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</si>
  <si>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</si>
  <si>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</si>
  <si>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</si>
  <si>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</si>
  <si>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</si>
  <si>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</si>
  <si>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</si>
  <si>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</si>
  <si>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</si>
  <si>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</si>
  <si>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</si>
  <si>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</si>
  <si>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</si>
  <si>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</si>
  <si>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</si>
  <si>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</si>
  <si>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</si>
  <si>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</si>
  <si>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</si>
  <si>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</si>
  <si>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</si>
  <si>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</si>
  <si>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</si>
  <si>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</si>
  <si>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</si>
  <si>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</si>
  <si>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</si>
  <si>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</si>
  <si>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</si>
  <si>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</si>
  <si>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</si>
  <si>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</si>
  <si>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</si>
  <si>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</si>
  <si>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</si>
  <si>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</si>
  <si>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</si>
  <si>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</si>
  <si>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</si>
  <si>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</si>
  <si>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</si>
  <si>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</si>
  <si>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</si>
  <si>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</si>
  <si>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</si>
  <si>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</si>
  <si>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</si>
  <si>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</si>
  <si>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</si>
  <si>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</si>
  <si>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</si>
  <si>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</si>
  <si>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</si>
  <si>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</si>
  <si>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</si>
  <si>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</si>
  <si>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</si>
  <si>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</si>
  <si>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</si>
  <si>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</si>
  <si>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</si>
  <si>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</si>
  <si>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</si>
  <si>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</si>
  <si>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</si>
  <si>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</si>
  <si>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</si>
  <si>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</si>
  <si>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</si>
  <si>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</si>
  <si>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</si>
  <si>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</si>
  <si>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</si>
  <si>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</si>
  <si>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</si>
  <si>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</si>
  <si>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</si>
  <si>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</si>
  <si>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</si>
  <si>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</si>
  <si>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</si>
  <si>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</si>
  <si>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</si>
  <si>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</si>
  <si>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</si>
  <si>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</si>
  <si>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</si>
  <si>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</si>
  <si>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</si>
  <si>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</si>
  <si>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</si>
  <si>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</si>
  <si>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</si>
  <si>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</si>
  <si>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</si>
  <si>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</si>
  <si>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</si>
  <si>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</si>
  <si>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</si>
  <si>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</si>
  <si>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</si>
  <si>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</si>
  <si>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</si>
  <si>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</si>
  <si>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</si>
  <si>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</si>
  <si>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</si>
  <si>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</si>
  <si>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</si>
  <si>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</si>
  <si>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</si>
  <si>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</si>
  <si>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</si>
  <si>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</si>
  <si>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</si>
  <si>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</si>
  <si>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</si>
  <si>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</si>
  <si>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</si>
  <si>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</si>
  <si>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</si>
  <si>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</si>
  <si>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</si>
  <si>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</si>
  <si>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</si>
  <si>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</si>
  <si>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</si>
  <si>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</si>
  <si>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</si>
  <si>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</si>
  <si>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</si>
  <si>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</si>
  <si>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</si>
  <si>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</si>
  <si>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</si>
  <si>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</si>
  <si>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</si>
  <si>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</si>
  <si>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</si>
  <si>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</si>
  <si>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</si>
  <si>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</si>
  <si>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</si>
  <si>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</si>
  <si>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</si>
  <si>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</si>
  <si>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</si>
  <si>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</si>
  <si>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</si>
  <si>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</si>
  <si>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</si>
  <si>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</si>
  <si>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</si>
  <si>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</si>
  <si>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</si>
  <si>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</si>
  <si>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</si>
  <si>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</si>
  <si>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</si>
  <si>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</si>
  <si>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</si>
  <si>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</si>
  <si>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</si>
  <si>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</si>
  <si>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</si>
  <si>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</si>
  <si>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</si>
  <si>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</si>
  <si>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</si>
  <si>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</si>
  <si>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</si>
  <si>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</si>
  <si>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</si>
  <si>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</si>
  <si>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</si>
  <si>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</si>
  <si>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</si>
  <si>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</si>
  <si>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</si>
  <si>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</si>
  <si>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</si>
  <si>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</si>
  <si>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</si>
  <si>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</si>
  <si>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</si>
  <si>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</si>
  <si>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</si>
  <si>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</si>
  <si>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</si>
  <si>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</si>
  <si>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</si>
  <si>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</si>
  <si>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</si>
  <si>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</si>
  <si>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</si>
  <si>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</si>
  <si>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</si>
  <si>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</si>
  <si>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</si>
  <si>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</si>
  <si>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</si>
  <si>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</si>
  <si>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</si>
  <si>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</si>
  <si>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</si>
  <si>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</si>
  <si>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</si>
  <si>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</si>
  <si>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</si>
  <si>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</si>
  <si>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</si>
  <si>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</si>
  <si>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</si>
  <si>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</si>
  <si>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</si>
  <si>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</si>
  <si>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</si>
  <si>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</si>
  <si>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</si>
  <si>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</si>
  <si>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</si>
  <si>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</si>
  <si>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</si>
  <si>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</si>
  <si>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</si>
  <si>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</si>
  <si>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</si>
  <si>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</si>
  <si>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</si>
  <si>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</si>
  <si>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</si>
  <si>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</si>
  <si>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</si>
  <si>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</si>
  <si>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</si>
  <si>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</si>
  <si>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</si>
  <si>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</si>
  <si>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</si>
  <si>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</si>
  <si>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</si>
  <si>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</si>
  <si>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</si>
  <si>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</si>
  <si>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</si>
  <si>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</si>
  <si>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</si>
  <si>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</si>
  <si>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</si>
  <si>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</si>
  <si>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</si>
  <si>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</si>
  <si>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</si>
  <si>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</si>
  <si>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</si>
  <si>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</si>
  <si>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</si>
  <si>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</si>
  <si>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</si>
  <si>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</si>
  <si>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</si>
  <si>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</si>
  <si>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</si>
  <si>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</si>
  <si>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</si>
  <si>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</si>
  <si>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</si>
  <si>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</si>
  <si>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</si>
  <si>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</si>
  <si>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</si>
  <si>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</si>
  <si>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</si>
  <si>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</si>
  <si>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</si>
  <si>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</si>
  <si>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</si>
  <si>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</si>
  <si>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</si>
  <si>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</si>
  <si>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</si>
  <si>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</si>
  <si>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</si>
  <si>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</si>
  <si>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</si>
  <si>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</si>
  <si>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</si>
  <si>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</si>
  <si>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</si>
  <si>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</si>
  <si>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</si>
  <si>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</si>
  <si>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</si>
  <si>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</si>
  <si>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</si>
  <si>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</si>
  <si>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</si>
  <si>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</si>
  <si>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</si>
  <si>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</si>
  <si>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</si>
  <si>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</si>
  <si>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</si>
  <si>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</si>
  <si>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</si>
  <si>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</si>
  <si>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</si>
  <si>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</si>
  <si>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</si>
  <si>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</si>
  <si>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</si>
  <si>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</si>
  <si>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</si>
  <si>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</si>
  <si>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</si>
  <si>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</si>
  <si>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</si>
  <si>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</si>
  <si>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</si>
  <si>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</si>
  <si>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</si>
  <si>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</si>
  <si>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</si>
  <si>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</si>
  <si>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</si>
  <si>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</si>
  <si>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</si>
  <si>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</si>
  <si>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</si>
  <si>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</si>
  <si>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</si>
  <si>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</si>
  <si>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</si>
  <si>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</si>
  <si>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</si>
  <si>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</si>
  <si>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</si>
  <si>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</si>
  <si>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</si>
  <si>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</si>
  <si>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</si>
  <si>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</si>
  <si>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</si>
  <si>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</si>
  <si>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</si>
  <si>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</si>
  <si>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</si>
  <si>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</si>
  <si>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</si>
  <si>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</si>
  <si>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</si>
  <si>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</si>
  <si>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</si>
  <si>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</si>
  <si>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</si>
  <si>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</si>
  <si>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</si>
  <si>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</si>
  <si>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</si>
  <si>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</si>
  <si>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</si>
  <si>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</si>
  <si>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</si>
  <si>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</si>
  <si>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</si>
  <si>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</si>
  <si>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</si>
  <si>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</si>
  <si>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</si>
  <si>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</si>
  <si>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</si>
  <si>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</si>
  <si>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</si>
  <si>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</si>
  <si>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</si>
  <si>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</si>
  <si>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</si>
  <si>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</si>
  <si>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</si>
  <si>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</si>
  <si>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</si>
  <si>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</si>
  <si>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</si>
  <si>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</si>
  <si>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</si>
  <si>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</si>
  <si>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</si>
  <si>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</si>
  <si>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</si>
  <si>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</si>
  <si>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</si>
  <si>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</si>
  <si>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</si>
  <si>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</si>
  <si>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</si>
  <si>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</si>
  <si>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</si>
  <si>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</si>
  <si>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</si>
  <si>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</si>
  <si>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</si>
  <si>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</si>
  <si>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</si>
  <si>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</si>
  <si>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</si>
  <si>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</si>
  <si>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</si>
  <si>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</si>
  <si>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</si>
  <si>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</si>
  <si>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</si>
  <si>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</si>
  <si>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</si>
  <si>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</si>
  <si>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</si>
  <si>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</si>
  <si>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</si>
  <si>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</si>
  <si>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</si>
  <si>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</si>
  <si>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</si>
  <si>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</si>
  <si>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</si>
  <si>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</si>
  <si>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</si>
  <si>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</si>
  <si>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</si>
  <si>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</si>
  <si>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</si>
  <si>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</si>
  <si>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</si>
  <si>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</si>
  <si>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</si>
  <si>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</si>
  <si>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</si>
  <si>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</si>
  <si>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</si>
  <si>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</si>
  <si>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</si>
  <si>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</si>
  <si>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</si>
  <si>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</si>
  <si>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</si>
  <si>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</si>
  <si>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</si>
  <si>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</si>
  <si>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</si>
  <si>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</si>
  <si>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</si>
  <si>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</si>
  <si>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</si>
  <si>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</si>
  <si>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</si>
  <si>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</si>
  <si>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</si>
  <si>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</si>
  <si>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</si>
  <si>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</si>
  <si>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</si>
  <si>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</si>
  <si>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</si>
  <si>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</si>
  <si>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</si>
  <si>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</si>
  <si>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</si>
  <si>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</si>
  <si>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</si>
  <si>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</si>
  <si>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</si>
  <si>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</si>
  <si>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</si>
  <si>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</si>
  <si>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</si>
  <si>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</si>
  <si>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</si>
  <si>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</si>
  <si>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</si>
  <si>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</si>
  <si>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</si>
  <si>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</si>
  <si>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</si>
  <si>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</si>
  <si>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</si>
  <si>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</si>
  <si>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</si>
  <si>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</si>
  <si>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</si>
  <si>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</si>
  <si>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</si>
  <si>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</si>
  <si>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</si>
  <si>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</si>
  <si>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</si>
  <si>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</si>
  <si>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</si>
  <si>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</si>
  <si>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</si>
  <si>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</si>
  <si>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</si>
  <si>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</si>
  <si>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</si>
  <si>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</si>
  <si>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</si>
  <si>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</si>
  <si>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</si>
  <si>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</si>
  <si>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</si>
  <si>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</si>
  <si>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</si>
  <si>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</si>
  <si>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</si>
  <si>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</si>
  <si>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</si>
  <si>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</si>
  <si>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</si>
  <si>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</si>
  <si>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</si>
  <si>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</si>
  <si>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</si>
  <si>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</si>
  <si>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</si>
  <si>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</si>
  <si>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</si>
  <si>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</si>
  <si>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</si>
  <si>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</si>
  <si>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</si>
  <si>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</si>
  <si>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</si>
  <si>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</si>
  <si>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</si>
  <si>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</si>
  <si>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</si>
  <si>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</si>
  <si>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</si>
  <si>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</si>
  <si>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</si>
  <si>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</si>
  <si>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</si>
  <si>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</si>
  <si>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</si>
  <si>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</si>
  <si>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</si>
  <si>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</si>
  <si>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</si>
  <si>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</si>
  <si>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</si>
  <si>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</si>
  <si>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</si>
  <si>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</si>
  <si>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</si>
  <si>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</si>
  <si>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</si>
  <si>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</si>
  <si>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</si>
  <si>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</si>
  <si>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</si>
  <si>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</si>
  <si>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</si>
  <si>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</si>
  <si>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</si>
  <si>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</si>
  <si>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</si>
  <si>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</si>
  <si>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</si>
  <si>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</si>
  <si>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</si>
  <si>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</si>
  <si>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</si>
  <si>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</si>
  <si>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</si>
  <si>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</si>
  <si>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</si>
  <si>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</si>
  <si>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</si>
  <si>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</si>
  <si>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</si>
  <si>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</si>
  <si>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</si>
  <si>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</si>
  <si>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</si>
  <si>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</si>
  <si>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</si>
  <si>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</si>
  <si>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</si>
  <si>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</si>
  <si>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</si>
  <si>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</si>
  <si>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</si>
  <si>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</si>
  <si>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</si>
  <si>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</si>
  <si>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</si>
  <si>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</si>
  <si>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</si>
  <si>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</si>
  <si>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</si>
  <si>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</si>
  <si>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</si>
  <si>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</si>
  <si>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</si>
  <si>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</si>
  <si>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</si>
  <si>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</si>
  <si>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</si>
  <si>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</si>
  <si>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</si>
  <si>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</si>
  <si>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</si>
  <si>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</si>
  <si>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</si>
  <si>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</si>
  <si>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</si>
  <si>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</si>
  <si>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</si>
  <si>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</si>
  <si>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</si>
  <si>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</si>
  <si>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</si>
  <si>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</si>
  <si>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</si>
  <si>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</si>
  <si>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</si>
  <si>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</si>
  <si>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</si>
  <si>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</si>
  <si>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</si>
  <si>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</si>
  <si>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</si>
  <si>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</si>
  <si>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</si>
  <si>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</si>
  <si>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</si>
  <si>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</si>
  <si>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</si>
  <si>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</si>
  <si>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</si>
  <si>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</si>
  <si>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</si>
  <si>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</si>
  <si>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</si>
  <si>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</si>
  <si>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</si>
  <si>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</si>
  <si>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</si>
  <si>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</si>
  <si>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</si>
  <si>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</si>
  <si>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</si>
  <si>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</si>
  <si>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</si>
  <si>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</si>
  <si>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</si>
  <si>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</si>
  <si>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</si>
  <si>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</si>
  <si>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</si>
  <si>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</si>
  <si>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</si>
  <si>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</si>
  <si>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</si>
  <si>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</si>
  <si>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</si>
  <si>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</si>
  <si>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</si>
  <si>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</si>
  <si>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</si>
  <si>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</si>
  <si>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</si>
  <si>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</si>
  <si>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</si>
  <si>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</si>
  <si>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</si>
  <si>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</si>
  <si>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</si>
  <si>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</si>
  <si>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</si>
  <si>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</si>
  <si>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</si>
  <si>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</si>
  <si>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</si>
  <si>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</si>
  <si>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</si>
  <si>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</si>
  <si>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</si>
  <si>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</si>
  <si>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</si>
  <si>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</si>
  <si>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</si>
  <si>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</si>
  <si>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</si>
  <si>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</si>
  <si>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</si>
  <si>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</si>
  <si>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</si>
  <si>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</si>
  <si>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</si>
  <si>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</si>
  <si>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</si>
  <si>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</si>
  <si>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</si>
  <si>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</si>
  <si>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</si>
  <si>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</si>
  <si>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</si>
  <si>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</si>
  <si>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</si>
  <si>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</si>
  <si>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</si>
  <si>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</si>
  <si>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</si>
  <si>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</si>
  <si>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</si>
  <si>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</si>
  <si>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</si>
  <si>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</si>
  <si>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</si>
  <si>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</si>
  <si>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</si>
  <si>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</si>
  <si>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</si>
  <si>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</si>
  <si>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</si>
  <si>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</si>
  <si>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</si>
  <si>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</si>
  <si>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</si>
  <si>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</si>
  <si>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</si>
  <si>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</si>
  <si>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</si>
  <si>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</si>
  <si>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</si>
  <si>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</si>
  <si>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</si>
  <si>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</si>
  <si>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</si>
  <si>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</si>
  <si>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</si>
  <si>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</si>
  <si>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</si>
  <si>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</si>
  <si>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</si>
  <si>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</si>
  <si>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</si>
  <si>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</si>
  <si>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</si>
  <si>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</si>
  <si>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</si>
  <si>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</si>
  <si>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</si>
  <si>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</si>
  <si>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</si>
  <si>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</si>
  <si>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</si>
  <si>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</si>
  <si>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</si>
  <si>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</si>
  <si>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</si>
  <si>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</si>
  <si>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</si>
  <si>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</si>
  <si>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</si>
  <si>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</si>
  <si>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</si>
  <si>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</si>
  <si>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</si>
  <si>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</si>
  <si>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</si>
  <si>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</si>
  <si>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</si>
  <si>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</si>
  <si>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</si>
  <si>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</si>
  <si>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</si>
  <si>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</si>
  <si>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</si>
  <si>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</si>
  <si>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</si>
  <si>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</si>
  <si>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</si>
  <si>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</si>
  <si>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</si>
  <si>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</si>
  <si>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</si>
  <si>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</si>
  <si>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</si>
  <si>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</si>
  <si>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</si>
  <si>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</si>
  <si>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</si>
  <si>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</si>
  <si>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</si>
  <si>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</si>
  <si>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</si>
  <si>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</si>
  <si>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</si>
  <si>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</si>
  <si>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</si>
  <si>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</si>
  <si>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</si>
  <si>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</si>
  <si>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</si>
  <si>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</si>
  <si>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</si>
  <si>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</si>
  <si>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</si>
  <si>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</si>
  <si>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</si>
  <si>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</si>
  <si>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</si>
  <si>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</si>
  <si>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</si>
  <si>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</si>
  <si>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</si>
  <si>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</si>
  <si>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</si>
  <si>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</si>
  <si>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</si>
  <si>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</si>
  <si>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</si>
  <si>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</si>
  <si>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</si>
  <si>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</si>
  <si>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</si>
  <si>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</si>
  <si>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</si>
  <si>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</si>
  <si>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</si>
  <si>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</si>
  <si>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</si>
  <si>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</si>
  <si>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</si>
  <si>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</si>
  <si>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</si>
  <si>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</si>
  <si>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</si>
  <si>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</si>
  <si>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</si>
  <si>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</si>
  <si>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</si>
  <si>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</si>
  <si>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</si>
  <si>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</si>
  <si>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</si>
  <si>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</si>
  <si>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</si>
  <si>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</si>
  <si>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</si>
  <si>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</si>
  <si>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</si>
  <si>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</si>
  <si>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</si>
  <si>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</si>
  <si>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</si>
  <si>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</si>
  <si>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</si>
  <si>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</si>
  <si>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</si>
  <si>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</si>
  <si>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</si>
  <si>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</si>
  <si>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</si>
  <si>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</si>
  <si>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</si>
  <si>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</si>
  <si>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</si>
  <si>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</si>
  <si>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</si>
  <si>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</si>
  <si>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</si>
  <si>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</si>
  <si>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</si>
  <si>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</si>
  <si>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</si>
  <si>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</si>
  <si>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</si>
  <si>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</si>
  <si>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</si>
  <si>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</si>
  <si>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</si>
  <si>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</si>
  <si>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</si>
  <si>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</si>
  <si>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</si>
  <si>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</si>
  <si>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</si>
  <si>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</si>
  <si>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</si>
  <si>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</si>
  <si>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</si>
  <si>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</si>
  <si>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</si>
  <si>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</si>
  <si>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</si>
  <si>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</si>
  <si>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</si>
  <si>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</si>
  <si>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</si>
  <si>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</si>
  <si>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</si>
  <si>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</si>
  <si>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</si>
  <si>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</si>
  <si>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</si>
  <si>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</si>
  <si>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</si>
  <si>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</si>
  <si>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</si>
  <si>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</si>
  <si>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</si>
  <si>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</si>
  <si>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</si>
  <si>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</si>
  <si>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</si>
  <si>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</si>
  <si>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</si>
  <si>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</si>
  <si>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</si>
  <si>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</si>
  <si>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</si>
  <si>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</si>
  <si>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</si>
  <si>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</si>
  <si>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</si>
  <si>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</si>
  <si>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</si>
  <si>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</si>
  <si>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</si>
  <si>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</si>
  <si>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</si>
  <si>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</si>
  <si>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</si>
  <si>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</si>
  <si>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</si>
  <si>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</si>
  <si>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</si>
  <si>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</si>
  <si>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</si>
  <si>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</si>
  <si>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</si>
  <si>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</si>
  <si>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</si>
  <si>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</si>
  <si>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</si>
  <si>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</si>
  <si>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</si>
  <si>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</si>
  <si>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</si>
  <si>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</si>
  <si>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</si>
  <si>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</si>
  <si>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</si>
  <si>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</si>
  <si>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</si>
  <si>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</si>
  <si>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</si>
  <si>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</si>
  <si>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</si>
  <si>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</si>
  <si>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</si>
  <si>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</si>
  <si>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</si>
  <si>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</si>
  <si>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</si>
  <si>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</si>
  <si>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</si>
  <si>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</si>
  <si>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</si>
  <si>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</si>
  <si>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</si>
  <si>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</si>
  <si>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</si>
  <si>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</si>
  <si>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</si>
  <si>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</si>
  <si>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</si>
  <si>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</si>
  <si>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</si>
  <si>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</si>
  <si>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</si>
  <si>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</si>
  <si>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</si>
  <si>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</si>
  <si>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</si>
  <si>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</si>
  <si>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</si>
  <si>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</si>
  <si>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</si>
  <si>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</si>
  <si>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</si>
  <si>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</si>
  <si>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</si>
  <si>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</si>
  <si>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</si>
  <si>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</si>
  <si>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</si>
  <si>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</si>
  <si>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</si>
  <si>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</si>
  <si>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</si>
  <si>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</si>
  <si>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</si>
  <si>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</si>
  <si>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</si>
  <si>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</si>
  <si>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</si>
  <si>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</si>
  <si>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</si>
  <si>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</si>
  <si>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</si>
  <si>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</si>
  <si>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</si>
  <si>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</si>
  <si>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</si>
  <si>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</si>
  <si>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</si>
  <si>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</si>
  <si>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</si>
  <si>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</si>
  <si>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</si>
  <si>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</si>
  <si>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</si>
  <si>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</si>
  <si>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</si>
  <si>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</si>
  <si>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</si>
  <si>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</si>
  <si>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</si>
  <si>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</si>
  <si>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</si>
  <si>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</si>
  <si>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</si>
  <si>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</si>
  <si>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</si>
  <si>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</si>
  <si>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</si>
  <si>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</si>
  <si>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</si>
  <si>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</si>
  <si>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</si>
  <si>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</si>
  <si>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</si>
  <si>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</si>
  <si>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</si>
  <si>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</si>
  <si>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</si>
  <si>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</si>
  <si>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</si>
  <si>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</si>
  <si>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</si>
  <si>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</si>
  <si>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</si>
  <si>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</si>
  <si>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</si>
  <si>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</si>
  <si>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</si>
  <si>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</si>
  <si>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</si>
  <si>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</si>
  <si>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</si>
  <si>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</si>
  <si>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</si>
  <si>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</si>
  <si>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</si>
  <si>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</si>
  <si>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</si>
  <si>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</si>
  <si>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</si>
  <si>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</si>
  <si>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</si>
  <si>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</si>
  <si>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</si>
  <si>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</si>
  <si>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</si>
  <si>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</si>
  <si>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</si>
  <si>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</si>
  <si>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</si>
  <si>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</si>
  <si>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</si>
  <si>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</si>
  <si>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</si>
  <si>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</si>
  <si>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</si>
  <si>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</si>
  <si>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</si>
  <si>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</si>
  <si>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</si>
  <si>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</si>
  <si>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</si>
  <si>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</si>
  <si>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</si>
  <si>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</si>
  <si>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</si>
  <si>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</si>
  <si>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</si>
  <si>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</si>
  <si>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</si>
  <si>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</si>
  <si>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</si>
  <si>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</si>
  <si>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</si>
  <si>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</si>
  <si>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</si>
  <si>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</si>
  <si>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</si>
  <si>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</si>
  <si>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</si>
  <si>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</si>
  <si>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</si>
  <si>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</si>
  <si>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</si>
  <si>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</si>
  <si>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</si>
  <si>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</si>
  <si>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</si>
  <si>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</si>
  <si>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</si>
  <si>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</si>
  <si>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</si>
  <si>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</si>
  <si>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</si>
  <si>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</si>
  <si>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</si>
  <si>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</si>
  <si>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</si>
  <si>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</si>
  <si>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</si>
  <si>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</si>
  <si>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</si>
  <si>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</si>
  <si>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</si>
  <si>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</si>
  <si>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</si>
  <si>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</si>
  <si>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</si>
  <si>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</si>
  <si>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</si>
  <si>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</si>
  <si>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</si>
  <si>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</si>
  <si>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</si>
  <si>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</si>
  <si>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</si>
  <si>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</si>
  <si>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</si>
  <si>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</si>
  <si>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</si>
  <si>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</si>
  <si>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</si>
  <si>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</si>
  <si>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</si>
  <si>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</si>
  <si>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</si>
  <si>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</si>
  <si>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</si>
  <si>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</si>
  <si>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</si>
  <si>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</si>
  <si>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</si>
  <si>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</si>
  <si>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</si>
  <si>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</si>
  <si>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</si>
  <si>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</si>
  <si>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</si>
  <si>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</si>
  <si>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</si>
  <si>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</si>
  <si>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</si>
  <si>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</si>
  <si>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</si>
  <si>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</si>
  <si>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</si>
  <si>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</si>
  <si>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</si>
  <si>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</si>
  <si>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</si>
  <si>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</si>
  <si>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</si>
  <si>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</si>
  <si>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</si>
  <si>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</si>
  <si>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</si>
  <si>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</si>
  <si>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</si>
  <si>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</si>
  <si>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</si>
  <si>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</si>
  <si>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</si>
  <si>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</si>
  <si>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</si>
  <si>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</si>
  <si>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</si>
  <si>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</si>
  <si>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</si>
  <si>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</si>
  <si>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</si>
  <si>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</si>
  <si>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</si>
  <si>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</si>
  <si>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</si>
  <si>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</si>
  <si>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</si>
  <si>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</si>
  <si>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</si>
  <si>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</si>
  <si>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</si>
  <si>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</si>
  <si>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</si>
  <si>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</si>
  <si>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</si>
  <si>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</si>
  <si>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</si>
  <si>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</si>
  <si>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</si>
  <si>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</si>
  <si>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</si>
  <si>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</si>
  <si>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</si>
  <si>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</si>
  <si>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</si>
  <si>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</si>
  <si>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</si>
  <si>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</si>
  <si>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</si>
  <si>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</si>
  <si>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</si>
  <si>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</si>
  <si>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</si>
  <si>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</si>
  <si>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</si>
  <si>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</si>
  <si>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</si>
  <si>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</si>
  <si>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</si>
  <si>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</si>
  <si>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</si>
  <si>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</si>
  <si>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</si>
  <si>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</si>
  <si>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</si>
  <si>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</si>
  <si>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</si>
  <si>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</si>
  <si>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</si>
  <si>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</si>
  <si>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</si>
  <si>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</si>
  <si>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</si>
  <si>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</si>
  <si>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</si>
  <si>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</si>
  <si>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</si>
  <si>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</si>
  <si>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</si>
  <si>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</si>
  <si>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</si>
  <si>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</si>
  <si>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</si>
  <si>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</si>
  <si>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</si>
  <si>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</si>
  <si>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</si>
  <si>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</si>
  <si>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</si>
  <si>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</si>
  <si>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</si>
  <si>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</si>
  <si>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</si>
  <si>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</si>
  <si>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</si>
  <si>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</si>
  <si>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</si>
  <si>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</si>
  <si>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</si>
  <si>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</si>
  <si>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</si>
  <si>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</si>
  <si>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</si>
  <si>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</si>
  <si>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</si>
  <si>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</si>
  <si>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</si>
  <si>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</si>
  <si>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</si>
  <si>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</si>
  <si>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</si>
  <si>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</si>
  <si>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</si>
  <si>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</si>
  <si>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</si>
  <si>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</si>
  <si>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</si>
  <si>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</si>
  <si>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</si>
  <si>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</si>
  <si>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</si>
  <si>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</si>
  <si>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</si>
  <si>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</si>
  <si>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</si>
  <si>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</si>
  <si>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</si>
  <si>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</si>
  <si>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</si>
  <si>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</si>
  <si>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</si>
  <si>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</si>
  <si>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</si>
  <si>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</si>
  <si>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</si>
  <si>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</si>
  <si>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</si>
  <si>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</si>
  <si>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</si>
  <si>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</si>
  <si>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</si>
  <si>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</si>
  <si>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</si>
  <si>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</si>
  <si>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</si>
  <si>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</si>
  <si>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</si>
  <si>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</si>
  <si>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</si>
  <si>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</si>
  <si>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</si>
  <si>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</si>
  <si>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</si>
  <si>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</si>
  <si>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</si>
  <si>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</si>
  <si>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</si>
  <si>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</si>
  <si>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</si>
  <si>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</si>
  <si>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</si>
  <si>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</si>
  <si>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</si>
  <si>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</si>
  <si>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</si>
  <si>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</si>
  <si>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</si>
  <si>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</si>
  <si>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</si>
  <si>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</si>
  <si>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</si>
  <si>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</si>
  <si>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</si>
  <si>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</si>
  <si>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</si>
  <si>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</si>
  <si>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</si>
  <si>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</si>
  <si>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</si>
  <si>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</si>
  <si>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</si>
  <si>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</si>
  <si>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</si>
  <si>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</si>
  <si>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</si>
  <si>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</si>
  <si>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</si>
  <si>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</si>
  <si>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</si>
  <si>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</si>
  <si>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</si>
  <si>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</si>
  <si>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</si>
  <si>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</si>
  <si>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</si>
  <si>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</si>
  <si>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</si>
  <si>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</si>
  <si>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</si>
  <si>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</si>
  <si>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</si>
  <si>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</si>
  <si>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</si>
  <si>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</si>
  <si>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</si>
  <si>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</si>
  <si>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</si>
  <si>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</si>
  <si>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</si>
  <si>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</si>
  <si>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</si>
  <si>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</si>
  <si>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</si>
  <si>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</si>
  <si>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</si>
  <si>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</si>
  <si>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</si>
  <si>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</si>
  <si>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</si>
  <si>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</si>
  <si>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</si>
  <si>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</si>
  <si>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</si>
  <si>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</si>
  <si>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</si>
  <si>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</si>
  <si>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</si>
  <si>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</si>
  <si>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</si>
  <si>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</si>
  <si>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</si>
  <si>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</si>
  <si>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</si>
  <si>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</si>
  <si>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</si>
  <si>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</si>
  <si>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</si>
  <si>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</si>
  <si>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</si>
  <si>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</si>
  <si>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</si>
  <si>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</si>
  <si>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</si>
  <si>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</si>
  <si>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</si>
  <si>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</si>
  <si>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</si>
  <si>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</si>
  <si>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</si>
  <si>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</si>
  <si>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</si>
  <si>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</si>
  <si>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</si>
  <si>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</si>
  <si>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</si>
  <si>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</si>
  <si>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</si>
  <si>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</si>
  <si>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</si>
  <si>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</si>
  <si>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</si>
  <si>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</si>
  <si>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</si>
  <si>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</si>
  <si>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</si>
  <si>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</si>
  <si>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</si>
  <si>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</si>
  <si>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</si>
  <si>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</si>
  <si>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</si>
  <si>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</si>
  <si>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</si>
  <si>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</si>
  <si>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</si>
  <si>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</si>
  <si>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</si>
  <si>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</si>
  <si>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</si>
  <si>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</si>
  <si>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</si>
  <si>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</si>
  <si>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</si>
  <si>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</si>
  <si>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</si>
  <si>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</si>
  <si>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</si>
  <si>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</si>
  <si>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</si>
  <si>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</si>
  <si>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</si>
  <si>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</si>
  <si>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</si>
  <si>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</si>
  <si>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</si>
  <si>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</si>
  <si>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</si>
  <si>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</si>
  <si>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</si>
  <si>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</si>
  <si>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</si>
  <si>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</si>
  <si>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</si>
  <si>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</si>
  <si>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</si>
  <si>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</si>
  <si>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</si>
  <si>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</si>
  <si>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</si>
  <si>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</si>
  <si>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</si>
  <si>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</si>
  <si>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</si>
  <si>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</si>
  <si>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</si>
  <si>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</si>
  <si>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</si>
  <si>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</si>
  <si>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</si>
  <si>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</si>
  <si>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</si>
  <si>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</si>
  <si>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</si>
  <si>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</si>
  <si>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</si>
  <si>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</si>
  <si>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</si>
  <si>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</si>
  <si>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</si>
  <si>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</si>
  <si>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</si>
  <si>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</si>
  <si>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</si>
  <si>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</si>
  <si>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</si>
  <si>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</si>
  <si>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</si>
  <si>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</si>
  <si>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</si>
  <si>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</si>
  <si>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</si>
  <si>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</si>
  <si>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</si>
  <si>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</si>
  <si>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</si>
  <si>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</si>
  <si>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</si>
  <si>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</si>
  <si>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</si>
  <si>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</si>
  <si>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</si>
  <si>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</si>
  <si>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</si>
  <si>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</si>
  <si>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</si>
  <si>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</si>
  <si>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</si>
  <si>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</si>
  <si>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</si>
  <si>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</si>
  <si>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</si>
  <si>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</si>
  <si>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</si>
  <si>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</si>
  <si>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</si>
  <si>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</si>
  <si>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</si>
  <si>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</si>
  <si>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</si>
  <si>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</si>
  <si>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</si>
  <si>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</si>
  <si>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</si>
  <si>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</si>
  <si>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</si>
  <si>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</si>
  <si>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</si>
  <si>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</si>
  <si>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</si>
  <si>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</si>
  <si>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</si>
  <si>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</si>
  <si>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</si>
  <si>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</si>
  <si>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</si>
  <si>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</si>
  <si>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</si>
  <si>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</si>
  <si>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</si>
  <si>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</si>
  <si>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</si>
  <si>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</si>
  <si>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</si>
  <si>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</si>
  <si>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</si>
  <si>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</si>
  <si>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</si>
  <si>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</si>
  <si>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</si>
  <si>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</si>
  <si>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</si>
  <si>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</si>
  <si>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</si>
  <si>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</si>
  <si>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</si>
  <si>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</si>
  <si>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</si>
  <si>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</si>
  <si>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</si>
  <si>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</si>
  <si>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</si>
  <si>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</si>
  <si>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</si>
  <si>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</si>
  <si>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</si>
  <si>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</si>
  <si>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</si>
  <si>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</si>
  <si>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</si>
  <si>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</si>
  <si>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</si>
  <si>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</si>
  <si>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</si>
  <si>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</si>
  <si>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</si>
  <si>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</si>
  <si>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</si>
  <si>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</si>
  <si>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</si>
  <si>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</si>
  <si>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</si>
  <si>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</si>
  <si>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</si>
  <si>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</si>
  <si>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</si>
  <si>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</si>
  <si>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</si>
  <si>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</si>
  <si>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</si>
  <si>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</si>
  <si>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</si>
  <si>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</si>
  <si>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</si>
  <si>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</si>
  <si>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</si>
  <si>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</si>
  <si>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</si>
  <si>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</si>
  <si>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</si>
  <si>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</si>
  <si>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</si>
  <si>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</si>
  <si>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</si>
  <si>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</si>
  <si>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</si>
  <si>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</si>
  <si>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</si>
  <si>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</si>
  <si>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</si>
  <si>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</si>
  <si>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</si>
  <si>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</si>
  <si>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</si>
  <si>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</si>
  <si>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</si>
  <si>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</si>
  <si>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</si>
  <si>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</si>
  <si>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</si>
  <si>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</si>
  <si>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</si>
  <si>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</si>
  <si>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</si>
  <si>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</si>
  <si>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</si>
  <si>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</si>
  <si>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</si>
  <si>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</si>
  <si>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</si>
  <si>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</si>
  <si>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</si>
  <si>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</si>
  <si>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</si>
  <si>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</si>
  <si>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</si>
  <si>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</si>
  <si>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</si>
  <si>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</si>
  <si>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</si>
  <si>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</si>
  <si>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</si>
  <si>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</si>
  <si>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</si>
  <si>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</si>
  <si>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</si>
  <si>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</si>
  <si>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</si>
  <si>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</si>
  <si>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</si>
  <si>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</si>
  <si>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</si>
  <si>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</si>
  <si>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</si>
  <si>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</si>
  <si>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</si>
  <si>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</si>
  <si>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</si>
  <si>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</si>
  <si>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</si>
  <si>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</si>
  <si>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</si>
  <si>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</si>
  <si>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</si>
  <si>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</si>
  <si>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</si>
  <si>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</si>
  <si>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</si>
  <si>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</si>
  <si>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</si>
  <si>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</si>
  <si>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</si>
  <si>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</si>
  <si>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</si>
  <si>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</si>
  <si>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</si>
  <si>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</si>
  <si>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</si>
  <si>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</si>
  <si>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</si>
  <si>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</si>
  <si>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</si>
  <si>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</si>
  <si>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</si>
  <si>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</si>
  <si>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</si>
  <si>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</si>
  <si>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</si>
  <si>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</si>
  <si>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</si>
  <si>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</si>
  <si>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</si>
  <si>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</si>
  <si>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</si>
  <si>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</si>
  <si>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</si>
  <si>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</si>
  <si>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</si>
  <si>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</si>
  <si>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</si>
  <si>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</si>
  <si>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</si>
  <si>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</si>
  <si>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</si>
  <si>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</si>
  <si>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</si>
  <si>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</si>
  <si>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</si>
  <si>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</si>
  <si>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</si>
  <si>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</si>
  <si>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</si>
  <si>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</si>
  <si>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</si>
  <si>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</si>
  <si>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</si>
  <si>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</si>
  <si>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</si>
  <si>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</si>
  <si>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</si>
  <si>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</si>
  <si>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</si>
  <si>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</si>
  <si>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</si>
  <si>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</si>
  <si>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</si>
  <si>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</si>
  <si>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</si>
  <si>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</si>
  <si>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</si>
  <si>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</si>
  <si>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</si>
  <si>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</si>
  <si>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</si>
  <si>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</si>
  <si>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</si>
  <si>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</si>
  <si>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</si>
  <si>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</si>
  <si>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</si>
  <si>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</si>
  <si>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</si>
  <si>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</si>
  <si>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</si>
  <si>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</si>
  <si>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</si>
  <si>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</si>
  <si>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</si>
  <si>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</si>
  <si>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</si>
  <si>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</si>
  <si>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</si>
  <si>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</si>
  <si>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</si>
  <si>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</si>
  <si>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</si>
  <si>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</si>
  <si>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</si>
  <si>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</si>
  <si>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</si>
  <si>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</si>
  <si>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</si>
  <si>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</si>
  <si>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</si>
  <si>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</si>
  <si>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</si>
  <si>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</si>
  <si>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</si>
  <si>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</si>
  <si>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</si>
  <si>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</si>
  <si>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</si>
  <si>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</si>
  <si>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</si>
  <si>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</si>
  <si>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</si>
  <si>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</si>
  <si>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</si>
  <si>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</si>
  <si>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</si>
  <si>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</si>
  <si>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</si>
  <si>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</si>
  <si>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</si>
  <si>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</si>
  <si>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</si>
  <si>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</si>
  <si>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</si>
  <si>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</si>
  <si>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</si>
  <si>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</si>
  <si>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</si>
  <si>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</si>
  <si>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</si>
  <si>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</si>
  <si>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</si>
  <si>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</si>
  <si>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</si>
  <si>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</si>
  <si>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</si>
  <si>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</si>
  <si>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</si>
  <si>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</si>
  <si>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</si>
  <si>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</si>
  <si>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</si>
  <si>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</si>
  <si>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</si>
  <si>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</si>
  <si>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</si>
  <si>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</si>
  <si>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</si>
  <si>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</si>
  <si>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</si>
  <si>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</si>
  <si>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</si>
  <si>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</si>
  <si>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</si>
  <si>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</si>
  <si>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</si>
  <si>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</si>
  <si>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</si>
  <si>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</si>
  <si>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</si>
  <si>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</si>
  <si>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</si>
  <si>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</si>
  <si>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</si>
  <si>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</si>
  <si>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</si>
  <si>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</si>
  <si>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</si>
  <si>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</si>
  <si>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</si>
  <si>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</si>
  <si>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</si>
  <si>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</si>
  <si>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</si>
  <si>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</si>
  <si>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</si>
  <si>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</si>
  <si>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</si>
  <si>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</si>
  <si>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</si>
  <si>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</si>
  <si>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</si>
  <si>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</si>
  <si>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</si>
  <si>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</si>
  <si>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</si>
  <si>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</si>
  <si>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</si>
  <si>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</si>
  <si>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</si>
  <si>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</si>
  <si>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</si>
  <si>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</si>
  <si>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</si>
  <si>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</si>
  <si>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</si>
  <si>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</si>
  <si>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</si>
  <si>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</si>
  <si>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</si>
  <si>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</si>
  <si>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</si>
  <si>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</si>
  <si>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</si>
  <si>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</si>
  <si>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</si>
  <si>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</si>
  <si>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</si>
  <si>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</si>
  <si>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</si>
  <si>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</si>
  <si>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</si>
  <si>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</si>
  <si>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</si>
  <si>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</si>
  <si>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</si>
  <si>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</si>
  <si>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</si>
  <si>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</si>
  <si>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</si>
  <si>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</si>
  <si>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</si>
  <si>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</si>
  <si>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</si>
  <si>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</si>
  <si>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</si>
  <si>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</si>
  <si>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</si>
  <si>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</si>
  <si>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</si>
  <si>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</si>
  <si>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</si>
  <si>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</si>
  <si>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</si>
  <si>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</si>
  <si>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</si>
  <si>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</si>
  <si>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</si>
  <si>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</si>
  <si>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</si>
  <si>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</si>
  <si>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</si>
  <si>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</si>
  <si>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</si>
  <si>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</si>
  <si>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</si>
  <si>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</si>
  <si>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</si>
  <si>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</si>
  <si>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</si>
  <si>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</si>
  <si>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</si>
  <si>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</si>
  <si>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</si>
  <si>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</si>
  <si>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</si>
  <si>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</si>
  <si>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</si>
  <si>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</si>
  <si>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</si>
  <si>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</si>
  <si>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</si>
  <si>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</si>
  <si>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</si>
  <si>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</si>
  <si>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</si>
  <si>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</si>
  <si>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</si>
  <si>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</si>
  <si>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</si>
  <si>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</si>
  <si>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</si>
  <si>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</si>
  <si>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</si>
  <si>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</si>
  <si>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</si>
  <si>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</si>
  <si>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</si>
  <si>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</si>
  <si>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</si>
  <si>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</si>
  <si>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</si>
  <si>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</si>
  <si>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</si>
  <si>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</si>
  <si>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</si>
  <si>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</si>
  <si>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</si>
  <si>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</si>
  <si>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</si>
  <si>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</si>
  <si>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</si>
  <si>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</si>
  <si>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</si>
  <si>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</si>
  <si>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</si>
  <si>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</si>
  <si>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</si>
  <si>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</si>
  <si>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</si>
  <si>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</si>
  <si>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</si>
  <si>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</si>
  <si>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</si>
  <si>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</si>
  <si>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</si>
  <si>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</si>
  <si>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</si>
  <si>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</si>
  <si>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</si>
  <si>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</si>
  <si>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</si>
  <si>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</si>
  <si>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</si>
  <si>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</si>
  <si>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</si>
  <si>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</si>
  <si>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</si>
  <si>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</si>
  <si>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</si>
  <si>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</si>
  <si>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</si>
  <si>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</si>
  <si>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</si>
  <si>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</si>
  <si>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</si>
  <si>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</si>
  <si>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</si>
  <si>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</si>
  <si>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</si>
  <si>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</si>
  <si>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</si>
  <si>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</si>
  <si>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</si>
  <si>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</si>
  <si>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</si>
  <si>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</si>
  <si>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</si>
  <si>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</si>
  <si>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</si>
  <si>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</si>
  <si>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</si>
  <si>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</si>
  <si>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</si>
  <si>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</si>
  <si>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</si>
  <si>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</si>
  <si>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</si>
  <si>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</si>
  <si>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</si>
  <si>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</si>
  <si>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</si>
  <si>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</si>
  <si>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</si>
  <si>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</si>
  <si>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</si>
  <si>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</si>
  <si>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</si>
  <si>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</si>
  <si>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</si>
  <si>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</si>
  <si>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</si>
  <si>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</si>
  <si>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</si>
  <si>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</si>
  <si>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</si>
  <si>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</si>
  <si>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</si>
  <si>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</si>
  <si>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</si>
  <si>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</si>
  <si>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</si>
  <si>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</si>
  <si>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</si>
  <si>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</si>
  <si>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</si>
  <si>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</si>
  <si>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</si>
  <si>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</si>
  <si>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</si>
  <si>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</si>
  <si>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</si>
  <si>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</si>
  <si>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</si>
  <si>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</si>
  <si>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</si>
  <si>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</si>
  <si>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</si>
  <si>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</si>
  <si>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</si>
  <si>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</si>
  <si>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</si>
  <si>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</si>
  <si>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</si>
  <si>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</si>
  <si>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</si>
  <si>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</si>
  <si>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</si>
  <si>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</si>
  <si>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</si>
  <si>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</si>
  <si>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</si>
  <si>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</si>
  <si>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</si>
  <si>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</si>
  <si>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</si>
  <si>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</si>
  <si>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</si>
  <si>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</si>
  <si>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</si>
  <si>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</si>
  <si>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</si>
  <si>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</si>
  <si>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</si>
  <si>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</si>
  <si>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</si>
  <si>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</si>
  <si>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</si>
  <si>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</si>
  <si>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</si>
  <si>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</si>
  <si>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</si>
  <si>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</si>
  <si>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</si>
  <si>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</si>
  <si>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</si>
  <si>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</si>
  <si>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</si>
  <si>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</si>
  <si>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</si>
  <si>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</si>
  <si>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</si>
  <si>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</si>
  <si>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</si>
  <si>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</si>
  <si>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</si>
  <si>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</si>
  <si>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</si>
  <si>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</si>
  <si>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</si>
  <si>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</si>
  <si>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</si>
  <si>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</si>
  <si>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</si>
  <si>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</si>
  <si>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</si>
  <si>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</si>
  <si>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</si>
  <si>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</si>
  <si>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</si>
  <si>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</si>
  <si>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</si>
  <si>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</si>
  <si>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</si>
  <si>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</si>
  <si>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</si>
  <si>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</si>
  <si>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</si>
  <si>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</si>
  <si>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</si>
  <si>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</si>
  <si>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</si>
  <si>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</si>
  <si>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</si>
  <si>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</si>
  <si>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</si>
  <si>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</si>
  <si>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</si>
  <si>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</si>
  <si>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</si>
  <si>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</si>
  <si>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</si>
  <si>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</si>
  <si>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</si>
  <si>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</si>
  <si>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</si>
  <si>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</si>
  <si>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</si>
  <si>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</si>
  <si>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</si>
  <si>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</si>
  <si>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</si>
  <si>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</si>
  <si>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</si>
  <si>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</si>
  <si>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</si>
  <si>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</si>
  <si>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</si>
  <si>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</si>
  <si>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</si>
  <si>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</si>
  <si>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</si>
  <si>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</si>
  <si>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</si>
  <si>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</si>
  <si>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</si>
  <si>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</si>
  <si>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</si>
  <si>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</si>
  <si>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</si>
  <si>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</si>
  <si>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</si>
  <si>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</si>
  <si>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</si>
  <si>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</si>
  <si>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</si>
  <si>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</si>
  <si>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</si>
  <si>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</si>
  <si>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</si>
  <si>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</si>
  <si>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</si>
  <si>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</si>
  <si>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</si>
  <si>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</si>
  <si>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</si>
  <si>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</si>
  <si>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</si>
  <si>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</si>
  <si>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</si>
  <si>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</si>
  <si>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</si>
  <si>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</si>
  <si>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</si>
  <si>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</si>
  <si>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</si>
  <si>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</si>
  <si>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</si>
  <si>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</si>
  <si>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</si>
  <si>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</si>
  <si>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</si>
  <si>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</si>
  <si>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</si>
  <si>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</si>
  <si>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</si>
  <si>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</si>
  <si>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</si>
  <si>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</si>
  <si>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</si>
  <si>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</si>
  <si>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</si>
  <si>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</si>
  <si>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</si>
  <si>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</si>
  <si>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</si>
  <si>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</si>
  <si>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</si>
  <si>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</si>
  <si>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</si>
  <si>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</si>
  <si>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</si>
  <si>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</si>
  <si>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</si>
  <si>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</si>
  <si>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</si>
  <si>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</si>
  <si>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</si>
  <si>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</si>
  <si>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</si>
  <si>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</si>
  <si>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</si>
  <si>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</si>
  <si>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</si>
  <si>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</si>
  <si>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</si>
  <si>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</si>
  <si>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</si>
  <si>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</si>
  <si>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</si>
  <si>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</si>
  <si>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</si>
  <si>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</si>
  <si>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</si>
  <si>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</si>
  <si>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</si>
  <si>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</si>
  <si>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</si>
  <si>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</si>
  <si>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</si>
  <si>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</si>
  <si>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</si>
  <si>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</si>
  <si>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</si>
  <si>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</si>
  <si>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</si>
  <si>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</si>
  <si>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</si>
  <si>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</si>
  <si>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</si>
  <si>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</si>
  <si>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</si>
  <si>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</si>
  <si>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</si>
  <si>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</si>
  <si>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</si>
  <si>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</si>
  <si>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</si>
  <si>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</si>
  <si>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</si>
  <si>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</si>
  <si>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</si>
  <si>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</si>
  <si>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</si>
  <si>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SIN ACTIVIDAD DE RETIRO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</si>
  <si>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</si>
  <si>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</si>
  <si>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</si>
  <si>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</si>
  <si>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</si>
  <si>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3335925901</t>
  </si>
  <si>
    <t>3335925898</t>
  </si>
  <si>
    <t>3335925914</t>
  </si>
  <si>
    <t>3335925912</t>
  </si>
  <si>
    <t>3335925910</t>
  </si>
  <si>
    <t>3335925909</t>
  </si>
  <si>
    <t>3335925908</t>
  </si>
  <si>
    <t>3335925907</t>
  </si>
  <si>
    <t>3335925949</t>
  </si>
  <si>
    <t>3335925947</t>
  </si>
  <si>
    <t>3335925945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</si>
  <si>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</si>
  <si>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</si>
  <si>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</si>
  <si>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</si>
  <si>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</si>
  <si>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</si>
  <si>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</si>
  <si>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</si>
  <si>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</si>
  <si>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 xml:space="preserve">Perez Almonte, Franklin </t>
  </si>
  <si>
    <t>3335925983</t>
  </si>
  <si>
    <t>3335925982</t>
  </si>
  <si>
    <t>3335925980</t>
  </si>
  <si>
    <t>3335925978</t>
  </si>
  <si>
    <t>3335925976</t>
  </si>
  <si>
    <t>3335925972</t>
  </si>
  <si>
    <t>3335925970</t>
  </si>
  <si>
    <t>3335925966</t>
  </si>
  <si>
    <t>3335925963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</si>
  <si>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</si>
  <si>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</si>
  <si>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</si>
  <si>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</si>
  <si>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</si>
  <si>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</si>
  <si>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</si>
  <si>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</si>
  <si>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</si>
  <si>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</si>
  <si>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</si>
  <si>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</si>
  <si>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</si>
  <si>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</si>
  <si>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</si>
  <si>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3335926010</t>
  </si>
  <si>
    <t>3335925983 </t>
  </si>
  <si>
    <t>ATM 501 UNP La Canela</t>
  </si>
  <si>
    <t>ATM 778 Oficina Esperanza Mao</t>
  </si>
  <si>
    <t>21 Junio de 2021</t>
  </si>
  <si>
    <t>3335926030</t>
  </si>
  <si>
    <t>3335926029</t>
  </si>
  <si>
    <t>3335926028</t>
  </si>
  <si>
    <t>3335926027</t>
  </si>
  <si>
    <t>3335926026</t>
  </si>
  <si>
    <t>3335926024</t>
  </si>
  <si>
    <t>3335926023</t>
  </si>
  <si>
    <t>3335926022</t>
  </si>
  <si>
    <t>3335926021</t>
  </si>
  <si>
    <t>3335926020</t>
  </si>
  <si>
    <t>3335926015</t>
  </si>
  <si>
    <t>3335926014</t>
  </si>
  <si>
    <t>3335926013</t>
  </si>
  <si>
    <t>3335926012</t>
  </si>
  <si>
    <t>Acevedo Dominguez, Victor Leonardo</t>
  </si>
  <si>
    <t>INHIBIDO</t>
  </si>
  <si>
    <t>Alonzo Estrella, Placido de Jesus</t>
  </si>
  <si>
    <t>3335926209</t>
  </si>
  <si>
    <t>3335926185</t>
  </si>
  <si>
    <t>3335926178</t>
  </si>
  <si>
    <t>3335926113</t>
  </si>
  <si>
    <t>3335926099</t>
  </si>
  <si>
    <t>3335926480</t>
  </si>
  <si>
    <t>3335926473</t>
  </si>
  <si>
    <t>3335926472</t>
  </si>
  <si>
    <t>3335926442</t>
  </si>
  <si>
    <t>3335926410</t>
  </si>
  <si>
    <t>3335926397</t>
  </si>
  <si>
    <t>3335926364</t>
  </si>
  <si>
    <t>3335926351</t>
  </si>
  <si>
    <t>3335926326</t>
  </si>
  <si>
    <t>3335926249</t>
  </si>
  <si>
    <t>3335926235</t>
  </si>
  <si>
    <t>3335926233</t>
  </si>
  <si>
    <t>3335926685</t>
  </si>
  <si>
    <t>3335926589</t>
  </si>
  <si>
    <t>3335926524</t>
  </si>
  <si>
    <t>3335926518</t>
  </si>
  <si>
    <t>3335926513</t>
  </si>
  <si>
    <t>3335926511</t>
  </si>
  <si>
    <t>3335926504</t>
  </si>
  <si>
    <t>3335926468</t>
  </si>
  <si>
    <t>3335926427</t>
  </si>
  <si>
    <t>3335926415</t>
  </si>
  <si>
    <t>3335926318</t>
  </si>
  <si>
    <t>ENVIO DE CARGA</t>
  </si>
  <si>
    <t>Closed</t>
  </si>
  <si>
    <t>Morales Payano, Wilfredy Leandro</t>
  </si>
  <si>
    <t>Peguero Solano, Victor Manuel</t>
  </si>
  <si>
    <t>De La Cruz Marcelo, Mawel Andres</t>
  </si>
  <si>
    <t>3335926744 </t>
  </si>
  <si>
    <t>CARGA EXITOSA</t>
  </si>
  <si>
    <t>3335927023</t>
  </si>
  <si>
    <t>3335926992</t>
  </si>
  <si>
    <t>3335926985</t>
  </si>
  <si>
    <t>3335926984</t>
  </si>
  <si>
    <t>3335926982</t>
  </si>
  <si>
    <t>3335926902</t>
  </si>
  <si>
    <t>3335926744</t>
  </si>
  <si>
    <t>3335926735</t>
  </si>
  <si>
    <t>3335927176</t>
  </si>
  <si>
    <t>3335927171</t>
  </si>
  <si>
    <t>3335927168</t>
  </si>
  <si>
    <t>3335927160</t>
  </si>
  <si>
    <t>3335927157</t>
  </si>
  <si>
    <t>3335927154</t>
  </si>
  <si>
    <t>3335927151</t>
  </si>
  <si>
    <t>3335927150</t>
  </si>
  <si>
    <t>3335927147</t>
  </si>
  <si>
    <t>3335927144</t>
  </si>
  <si>
    <t>3335927139</t>
  </si>
  <si>
    <t>3335927131</t>
  </si>
  <si>
    <t>3335927112</t>
  </si>
  <si>
    <t>3335927094</t>
  </si>
  <si>
    <t>3335927087</t>
  </si>
  <si>
    <t>3335927085</t>
  </si>
  <si>
    <t>3335927081</t>
  </si>
  <si>
    <t>RECHAZO LLENA</t>
  </si>
  <si>
    <t>NO CONFIRMADA</t>
  </si>
  <si>
    <t>3335927195</t>
  </si>
  <si>
    <t>3335927188</t>
  </si>
  <si>
    <t>3335927179</t>
  </si>
  <si>
    <t>3335926915</t>
  </si>
  <si>
    <t>3335926817</t>
  </si>
  <si>
    <t>Toribio Batista, Junior De Jesus</t>
  </si>
  <si>
    <t>VANDALIZADO</t>
  </si>
  <si>
    <t>Santos Torres, Braian Antonio</t>
  </si>
  <si>
    <t>3335926984 </t>
  </si>
  <si>
    <t>3335926992 </t>
  </si>
  <si>
    <t>3335927176 </t>
  </si>
  <si>
    <t>3335927366</t>
  </si>
  <si>
    <t>3335927360</t>
  </si>
  <si>
    <t>3335927352</t>
  </si>
  <si>
    <t>3335927348</t>
  </si>
  <si>
    <t>3335927338</t>
  </si>
  <si>
    <t>3335927334</t>
  </si>
  <si>
    <t>3335927322</t>
  </si>
  <si>
    <t>3335927318</t>
  </si>
  <si>
    <t>3335927313</t>
  </si>
  <si>
    <t>3335927310</t>
  </si>
  <si>
    <t>3335927306</t>
  </si>
  <si>
    <t>3335927642</t>
  </si>
  <si>
    <t>REINICIO FALLIDO POR INHIBIDO</t>
  </si>
  <si>
    <t>3335927631</t>
  </si>
  <si>
    <t>Moreta, Christian Aury</t>
  </si>
  <si>
    <t>3335927625</t>
  </si>
  <si>
    <t>3335927622</t>
  </si>
  <si>
    <t>3335927621</t>
  </si>
  <si>
    <t>3335927620</t>
  </si>
  <si>
    <t>3335927604</t>
  </si>
  <si>
    <t>3335927602</t>
  </si>
  <si>
    <t>3335927600</t>
  </si>
  <si>
    <t>3335927599</t>
  </si>
  <si>
    <t>3335927595</t>
  </si>
  <si>
    <t>GAVETA DE DEPÓSITOS LLENA</t>
  </si>
  <si>
    <t>3335927593</t>
  </si>
  <si>
    <t>3335927584</t>
  </si>
  <si>
    <t>3335927571</t>
  </si>
  <si>
    <t>3335927562</t>
  </si>
  <si>
    <t>GAVETAS PROBLEMAS</t>
  </si>
  <si>
    <t>3335927559</t>
  </si>
  <si>
    <t>3335927554</t>
  </si>
  <si>
    <t>3335927552</t>
  </si>
  <si>
    <t>3335927532</t>
  </si>
  <si>
    <t>3335927519</t>
  </si>
  <si>
    <t>3335927503</t>
  </si>
  <si>
    <t>3335927493</t>
  </si>
  <si>
    <t>Reyes Martinez, Samuel Elymax</t>
  </si>
  <si>
    <t>3335927489</t>
  </si>
  <si>
    <t>3335927487</t>
  </si>
  <si>
    <t>3335927371</t>
  </si>
  <si>
    <t>21/06/2021 18:45</t>
  </si>
  <si>
    <t>21/06/2021 19:27</t>
  </si>
  <si>
    <t>21/06/2021 19:23</t>
  </si>
  <si>
    <t>21/06/2021 19:15</t>
  </si>
  <si>
    <t>21/06/2021 19:24</t>
  </si>
  <si>
    <t>21/06/2021 19:29</t>
  </si>
  <si>
    <t>21/06/2021 19:11</t>
  </si>
  <si>
    <t>21/06/2021 18:57</t>
  </si>
  <si>
    <t>21/06/2021 19:09</t>
  </si>
  <si>
    <t>21/06/2021 19:30</t>
  </si>
  <si>
    <t>21/06/2021 18:34</t>
  </si>
  <si>
    <t>21/06/2021 16:25</t>
  </si>
  <si>
    <t>21/06/2021 19:36</t>
  </si>
  <si>
    <t>21/06/2021 19:14</t>
  </si>
  <si>
    <t>21/06/2021 18:54</t>
  </si>
  <si>
    <t>21/06/2021 17:33</t>
  </si>
  <si>
    <t>21/06/2021 19:41</t>
  </si>
  <si>
    <t>21/06/2021 16:52</t>
  </si>
  <si>
    <t>21/06/2021 19:33</t>
  </si>
  <si>
    <t>21/06/2021 19:42</t>
  </si>
  <si>
    <t>21/06/2021 18:13</t>
  </si>
  <si>
    <t>21/06/2021 19:44</t>
  </si>
  <si>
    <t>19/06/2021 16:23</t>
  </si>
  <si>
    <t>21/06/2021 18:14</t>
  </si>
  <si>
    <t>21/06/2021 18:28</t>
  </si>
  <si>
    <t>21/06/2021 18:25</t>
  </si>
  <si>
    <t>21/09/2021 19:03</t>
  </si>
  <si>
    <t>21/06/2021 19:49</t>
  </si>
  <si>
    <t>21/06/2021 19:51</t>
  </si>
  <si>
    <t>CARGA EXITOSA POR LECTOR</t>
  </si>
  <si>
    <t>CARGA FALLIDA POR LECTOR</t>
  </si>
  <si>
    <t>CARGA EXITOSA POR INHIBIDO</t>
  </si>
  <si>
    <t>CARGA FALLIDA POR INHIBIDO</t>
  </si>
  <si>
    <t>CARGA FALLIDA</t>
  </si>
  <si>
    <t>REINICIO EXITOSO POR LECTOR</t>
  </si>
  <si>
    <t>REINICIO EXITOSO</t>
  </si>
  <si>
    <t>3335927310 </t>
  </si>
  <si>
    <t>3335927348 </t>
  </si>
  <si>
    <t>3335927691 </t>
  </si>
  <si>
    <t>3335927322 </t>
  </si>
  <si>
    <t>3335927685 </t>
  </si>
  <si>
    <t>3335927334 </t>
  </si>
  <si>
    <t>3335927360 </t>
  </si>
  <si>
    <t>3335927371 </t>
  </si>
  <si>
    <t>3335927706</t>
  </si>
  <si>
    <t>3335927705</t>
  </si>
  <si>
    <t>GAVETA DE DEPOSITO LLENO</t>
  </si>
  <si>
    <t>3335927704</t>
  </si>
  <si>
    <t>3335927703</t>
  </si>
  <si>
    <t>3335927702</t>
  </si>
  <si>
    <t>3335927701</t>
  </si>
  <si>
    <t>3335927699</t>
  </si>
  <si>
    <t>3335927698</t>
  </si>
  <si>
    <t xml:space="preserve"> CARGA FALLIDA POR LECTOR</t>
  </si>
  <si>
    <t>3335927697</t>
  </si>
  <si>
    <t>3335927696</t>
  </si>
  <si>
    <t>3335927694</t>
  </si>
  <si>
    <t>3335927692</t>
  </si>
  <si>
    <t>3335927691</t>
  </si>
  <si>
    <t>3335927690</t>
  </si>
  <si>
    <t>3335927689</t>
  </si>
  <si>
    <t>3335927687</t>
  </si>
  <si>
    <t>3335927685</t>
  </si>
  <si>
    <t>GAVETAS VACIAS + GAVETAS F...</t>
  </si>
  <si>
    <t>3335927684</t>
  </si>
  <si>
    <t>GAVETAS VACIAS + GAVETAS FALL...</t>
  </si>
  <si>
    <t>3335927683</t>
  </si>
  <si>
    <t>3335927682</t>
  </si>
  <si>
    <t>21/06/2021 22:11</t>
  </si>
  <si>
    <t>21/06/2021 22:43</t>
  </si>
  <si>
    <t>21/06/2021 21:11</t>
  </si>
  <si>
    <t>21/06/2021 18:03</t>
  </si>
  <si>
    <t>21/06/2021 22:42</t>
  </si>
  <si>
    <t>21/06/2021 19:00</t>
  </si>
  <si>
    <t>21/06/2021 20:02</t>
  </si>
  <si>
    <t>21/06/2021 21:14</t>
  </si>
  <si>
    <t>21/06/2021 20:03</t>
  </si>
  <si>
    <t>21/06/2021 23:05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</si>
</sst>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39" borderId="56" xfId="0" applyFont="1" applyFill="1" applyBorder="1" applyAlignment="1">
      <alignment horizontal="center" vertical="center" wrapText="1"/>
    </xf>
    <xf numFmtId="22" fontId="7" fillId="0" borderId="70" xfId="0" applyNumberFormat="1" applyFont="1" applyBorder="1" applyAlignment="1">
      <alignment horizontal="center" vertical="center" wrapText="1"/>
    </xf>
    <xf numFmtId="0" fontId="41" fillId="39" borderId="40" xfId="0" applyFont="1" applyFill="1" applyBorder="1" applyAlignment="1">
      <alignment horizontal="center" vertical="center" wrapText="1"/>
    </xf>
    <xf numFmtId="22" fontId="7" fillId="0" borderId="71" xfId="0" applyNumberFormat="1" applyFont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7" priority="99275"/>
  </conditionalFormatting>
  <conditionalFormatting sqref="B7">
    <cfRule type="duplicateValues" dxfId="56" priority="59"/>
    <cfRule type="duplicateValues" dxfId="55" priority="60"/>
    <cfRule type="duplicateValues" dxfId="54" priority="61"/>
  </conditionalFormatting>
  <conditionalFormatting sqref="B7">
    <cfRule type="duplicateValues" dxfId="53" priority="58"/>
  </conditionalFormatting>
  <conditionalFormatting sqref="B7">
    <cfRule type="duplicateValues" dxfId="52" priority="56"/>
    <cfRule type="duplicateValues" dxfId="51" priority="57"/>
  </conditionalFormatting>
  <conditionalFormatting sqref="B7">
    <cfRule type="duplicateValues" dxfId="50" priority="53"/>
    <cfRule type="duplicateValues" dxfId="49" priority="54"/>
    <cfRule type="duplicateValues" dxfId="48" priority="55"/>
  </conditionalFormatting>
  <conditionalFormatting sqref="B7">
    <cfRule type="duplicateValues" dxfId="47" priority="52"/>
  </conditionalFormatting>
  <conditionalFormatting sqref="B7">
    <cfRule type="duplicateValues" dxfId="46" priority="50"/>
    <cfRule type="duplicateValues" dxfId="45" priority="51"/>
  </conditionalFormatting>
  <conditionalFormatting sqref="B7">
    <cfRule type="duplicateValues" dxfId="44" priority="49"/>
  </conditionalFormatting>
  <conditionalFormatting sqref="B7">
    <cfRule type="duplicateValues" dxfId="43" priority="46"/>
    <cfRule type="duplicateValues" dxfId="42" priority="47"/>
    <cfRule type="duplicateValues" dxfId="41" priority="48"/>
  </conditionalFormatting>
  <conditionalFormatting sqref="B7">
    <cfRule type="duplicateValues" dxfId="40" priority="45"/>
  </conditionalFormatting>
  <conditionalFormatting sqref="B7">
    <cfRule type="duplicateValues" dxfId="39" priority="44"/>
  </conditionalFormatting>
  <conditionalFormatting sqref="B9">
    <cfRule type="duplicateValues" dxfId="38" priority="43"/>
  </conditionalFormatting>
  <conditionalFormatting sqref="B9">
    <cfRule type="duplicateValues" dxfId="37" priority="40"/>
    <cfRule type="duplicateValues" dxfId="36" priority="41"/>
    <cfRule type="duplicateValues" dxfId="35" priority="42"/>
  </conditionalFormatting>
  <conditionalFormatting sqref="B9">
    <cfRule type="duplicateValues" dxfId="34" priority="38"/>
    <cfRule type="duplicateValues" dxfId="33" priority="39"/>
  </conditionalFormatting>
  <conditionalFormatting sqref="B9">
    <cfRule type="duplicateValues" dxfId="32" priority="35"/>
    <cfRule type="duplicateValues" dxfId="31" priority="36"/>
    <cfRule type="duplicateValues" dxfId="30" priority="37"/>
  </conditionalFormatting>
  <conditionalFormatting sqref="B9">
    <cfRule type="duplicateValues" dxfId="29" priority="34"/>
  </conditionalFormatting>
  <conditionalFormatting sqref="B9">
    <cfRule type="duplicateValues" dxfId="28" priority="33"/>
  </conditionalFormatting>
  <conditionalFormatting sqref="B9">
    <cfRule type="duplicateValues" dxfId="27" priority="32"/>
  </conditionalFormatting>
  <conditionalFormatting sqref="B9">
    <cfRule type="duplicateValues" dxfId="26" priority="29"/>
    <cfRule type="duplicateValues" dxfId="25" priority="30"/>
    <cfRule type="duplicateValues" dxfId="24" priority="31"/>
  </conditionalFormatting>
  <conditionalFormatting sqref="B9">
    <cfRule type="duplicateValues" dxfId="23" priority="27"/>
    <cfRule type="duplicateValues" dxfId="22" priority="28"/>
  </conditionalFormatting>
  <conditionalFormatting sqref="C9">
    <cfRule type="duplicateValues" dxfId="21" priority="26"/>
  </conditionalFormatting>
  <conditionalFormatting sqref="E3">
    <cfRule type="duplicateValues" dxfId="20" priority="121638"/>
  </conditionalFormatting>
  <conditionalFormatting sqref="E3">
    <cfRule type="duplicateValues" dxfId="19" priority="121639"/>
    <cfRule type="duplicateValues" dxfId="18" priority="121640"/>
  </conditionalFormatting>
  <conditionalFormatting sqref="E3">
    <cfRule type="duplicateValues" dxfId="17" priority="121641"/>
    <cfRule type="duplicateValues" dxfId="16" priority="121642"/>
    <cfRule type="duplicateValues" dxfId="15" priority="121643"/>
    <cfRule type="duplicateValues" dxfId="14" priority="121644"/>
  </conditionalFormatting>
  <conditionalFormatting sqref="B3">
    <cfRule type="duplicateValues" dxfId="1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S213"/>
  <sheetViews>
    <sheetView topLeftCell="H1" zoomScale="70" zoomScaleNormal="70" workbookViewId="0">
      <pane ySplit="4" topLeftCell="A97" activePane="bottomLeft" state="frozen"/>
      <selection pane="bottomLeft" activeCell="O171" sqref="O171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57.8554687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2628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.75" customHeight="1" x14ac:dyDescent="0.25">
      <c r="A5" s="117" t="str">
        <f>VLOOKUP(E5,'LISTADO ATM'!$A$2:$C$898,3,0)</f>
        <v>DISTRITO NACIONAL</v>
      </c>
      <c r="B5" s="138" t="s">
        <v>2740</v>
      </c>
      <c r="C5" s="110">
        <v>44368.742025462961</v>
      </c>
      <c r="D5" s="110" t="s">
        <v>2470</v>
      </c>
      <c r="E5" s="134">
        <v>973</v>
      </c>
      <c r="F5" s="117" t="str">
        <f>VLOOKUP(E5,VIP!$A$2:$O13874,2,0)</f>
        <v>DRBR912</v>
      </c>
      <c r="G5" s="117" t="str">
        <f>VLOOKUP(E5,'LISTADO ATM'!$A$2:$B$897,2,0)</f>
        <v xml:space="preserve">ATM Oficina Sabana de la Mar </v>
      </c>
      <c r="H5" s="117" t="str">
        <f>VLOOKUP(E5,VIP!$A$2:$O18835,7,FALSE)</f>
        <v>Si</v>
      </c>
      <c r="I5" s="117" t="str">
        <f>VLOOKUP(E5,VIP!$A$2:$O10800,8,FALSE)</f>
        <v>Si</v>
      </c>
      <c r="J5" s="117" t="str">
        <f>VLOOKUP(E5,VIP!$A$2:$O10750,8,FALSE)</f>
        <v>Si</v>
      </c>
      <c r="K5" s="117" t="str">
        <f>VLOOKUP(E5,VIP!$A$2:$O14324,6,0)</f>
        <v>NO</v>
      </c>
      <c r="L5" s="146" t="s">
        <v>2789</v>
      </c>
      <c r="M5" s="148" t="s">
        <v>2550</v>
      </c>
      <c r="N5" s="109" t="s">
        <v>2675</v>
      </c>
      <c r="O5" s="117" t="s">
        <v>2733</v>
      </c>
      <c r="P5" s="117" t="s">
        <v>2680</v>
      </c>
      <c r="Q5" s="149" t="s">
        <v>2781</v>
      </c>
    </row>
    <row r="6" spans="1:17" s="118" customFormat="1" ht="18.75" customHeight="1" x14ac:dyDescent="0.25">
      <c r="A6" s="117" t="str">
        <f>VLOOKUP(E6,'LISTADO ATM'!$A$2:$C$898,3,0)</f>
        <v>DISTRITO NACIONAL</v>
      </c>
      <c r="B6" s="138" t="s">
        <v>2664</v>
      </c>
      <c r="C6" s="110">
        <v>44368.42827546296</v>
      </c>
      <c r="D6" s="110" t="s">
        <v>2470</v>
      </c>
      <c r="E6" s="134">
        <v>2</v>
      </c>
      <c r="F6" s="117" t="str">
        <f>VLOOKUP(E6,VIP!$A$2:$O13839,2,0)</f>
        <v>DRBR002</v>
      </c>
      <c r="G6" s="117" t="str">
        <f>VLOOKUP(E6,'LISTADO ATM'!$A$2:$B$897,2,0)</f>
        <v>ATM Autoservicio Padre Castellano</v>
      </c>
      <c r="H6" s="117" t="str">
        <f>VLOOKUP(E6,VIP!$A$2:$O18800,7,FALSE)</f>
        <v>Si</v>
      </c>
      <c r="I6" s="117" t="str">
        <f>VLOOKUP(E6,VIP!$A$2:$O10765,8,FALSE)</f>
        <v>Si</v>
      </c>
      <c r="J6" s="117" t="str">
        <f>VLOOKUP(E6,VIP!$A$2:$O10715,8,FALSE)</f>
        <v>Si</v>
      </c>
      <c r="K6" s="117" t="str">
        <f>VLOOKUP(E6,VIP!$A$2:$O14289,6,0)</f>
        <v>NO</v>
      </c>
      <c r="L6" s="110" t="s">
        <v>2674</v>
      </c>
      <c r="M6" s="148" t="s">
        <v>2550</v>
      </c>
      <c r="N6" s="109" t="s">
        <v>2675</v>
      </c>
      <c r="O6" s="117" t="s">
        <v>2676</v>
      </c>
      <c r="P6" s="117" t="s">
        <v>2680</v>
      </c>
      <c r="Q6" s="149" t="s">
        <v>2674</v>
      </c>
    </row>
    <row r="7" spans="1:17" s="118" customFormat="1" ht="18.75" customHeight="1" x14ac:dyDescent="0.25">
      <c r="A7" s="117" t="str">
        <f>VLOOKUP(E7,'LISTADO ATM'!$A$2:$C$898,3,0)</f>
        <v>NORTE</v>
      </c>
      <c r="B7" s="138" t="s">
        <v>2669</v>
      </c>
      <c r="C7" s="110">
        <v>44368.408842592595</v>
      </c>
      <c r="D7" s="110" t="s">
        <v>2470</v>
      </c>
      <c r="E7" s="134">
        <v>52</v>
      </c>
      <c r="F7" s="117" t="str">
        <f>VLOOKUP(E7,VIP!$A$2:$O13844,2,0)</f>
        <v>DRBR052</v>
      </c>
      <c r="G7" s="117" t="str">
        <f>VLOOKUP(E7,'LISTADO ATM'!$A$2:$B$897,2,0)</f>
        <v xml:space="preserve">ATM Oficina Jarabacoa </v>
      </c>
      <c r="H7" s="117" t="str">
        <f>VLOOKUP(E7,VIP!$A$2:$O18805,7,FALSE)</f>
        <v>Si</v>
      </c>
      <c r="I7" s="117" t="str">
        <f>VLOOKUP(E7,VIP!$A$2:$O10770,8,FALSE)</f>
        <v>Si</v>
      </c>
      <c r="J7" s="117" t="str">
        <f>VLOOKUP(E7,VIP!$A$2:$O10720,8,FALSE)</f>
        <v>Si</v>
      </c>
      <c r="K7" s="117" t="str">
        <f>VLOOKUP(E7,VIP!$A$2:$O14294,6,0)</f>
        <v>NO</v>
      </c>
      <c r="L7" s="110" t="s">
        <v>2674</v>
      </c>
      <c r="M7" s="148" t="s">
        <v>2550</v>
      </c>
      <c r="N7" s="109" t="s">
        <v>2675</v>
      </c>
      <c r="O7" s="117" t="s">
        <v>2678</v>
      </c>
      <c r="P7" s="117" t="s">
        <v>2680</v>
      </c>
      <c r="Q7" s="149" t="s">
        <v>2674</v>
      </c>
    </row>
    <row r="8" spans="1:17" s="118" customFormat="1" ht="18.75" customHeight="1" x14ac:dyDescent="0.25">
      <c r="A8" s="117" t="str">
        <f>VLOOKUP(E8,'LISTADO ATM'!$A$2:$C$898,3,0)</f>
        <v>NORTE</v>
      </c>
      <c r="B8" s="138" t="s">
        <v>2708</v>
      </c>
      <c r="C8" s="110">
        <v>44368.609409722223</v>
      </c>
      <c r="D8" s="110" t="s">
        <v>2470</v>
      </c>
      <c r="E8" s="134">
        <v>63</v>
      </c>
      <c r="F8" s="117" t="str">
        <f>VLOOKUP(E8,VIP!$A$2:$O13857,2,0)</f>
        <v>DRBR063</v>
      </c>
      <c r="G8" s="117" t="str">
        <f>VLOOKUP(E8,'LISTADO ATM'!$A$2:$B$897,2,0)</f>
        <v xml:space="preserve">ATM Oficina Villa Vásquez (Montecristi) </v>
      </c>
      <c r="H8" s="117" t="str">
        <f>VLOOKUP(E8,VIP!$A$2:$O18818,7,FALSE)</f>
        <v>Si</v>
      </c>
      <c r="I8" s="117" t="str">
        <f>VLOOKUP(E8,VIP!$A$2:$O10783,8,FALSE)</f>
        <v>Si</v>
      </c>
      <c r="J8" s="117" t="str">
        <f>VLOOKUP(E8,VIP!$A$2:$O10733,8,FALSE)</f>
        <v>Si</v>
      </c>
      <c r="K8" s="117" t="str">
        <f>VLOOKUP(E8,VIP!$A$2:$O14307,6,0)</f>
        <v>NO</v>
      </c>
      <c r="L8" s="110" t="s">
        <v>2674</v>
      </c>
      <c r="M8" s="148" t="s">
        <v>2550</v>
      </c>
      <c r="N8" s="109" t="s">
        <v>2675</v>
      </c>
      <c r="O8" s="117" t="s">
        <v>2677</v>
      </c>
      <c r="P8" s="117" t="s">
        <v>2680</v>
      </c>
      <c r="Q8" s="149" t="s">
        <v>2674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38" t="s">
        <v>2668</v>
      </c>
      <c r="C9" s="110">
        <v>44368.41065972222</v>
      </c>
      <c r="D9" s="110" t="s">
        <v>2470</v>
      </c>
      <c r="E9" s="134">
        <v>153</v>
      </c>
      <c r="F9" s="117" t="str">
        <f>VLOOKUP(E9,VIP!$A$2:$O13843,2,0)</f>
        <v>DRBR153</v>
      </c>
      <c r="G9" s="117" t="str">
        <f>VLOOKUP(E9,'LISTADO ATM'!$A$2:$B$897,2,0)</f>
        <v xml:space="preserve">ATM Rehabilitación </v>
      </c>
      <c r="H9" s="117" t="str">
        <f>VLOOKUP(E9,VIP!$A$2:$O18804,7,FALSE)</f>
        <v>No</v>
      </c>
      <c r="I9" s="117" t="str">
        <f>VLOOKUP(E9,VIP!$A$2:$O10769,8,FALSE)</f>
        <v>No</v>
      </c>
      <c r="J9" s="117" t="str">
        <f>VLOOKUP(E9,VIP!$A$2:$O10719,8,FALSE)</f>
        <v>No</v>
      </c>
      <c r="K9" s="117" t="str">
        <f>VLOOKUP(E9,VIP!$A$2:$O14293,6,0)</f>
        <v>NO</v>
      </c>
      <c r="L9" s="110" t="s">
        <v>2674</v>
      </c>
      <c r="M9" s="148" t="s">
        <v>2550</v>
      </c>
      <c r="N9" s="109" t="s">
        <v>2675</v>
      </c>
      <c r="O9" s="117" t="s">
        <v>2677</v>
      </c>
      <c r="P9" s="117" t="s">
        <v>2680</v>
      </c>
      <c r="Q9" s="149" t="s">
        <v>2674</v>
      </c>
    </row>
    <row r="10" spans="1:17" s="118" customFormat="1" ht="18.75" customHeight="1" x14ac:dyDescent="0.25">
      <c r="A10" s="117" t="str">
        <f>VLOOKUP(E10,'LISTADO ATM'!$A$2:$C$898,3,0)</f>
        <v>NORTE</v>
      </c>
      <c r="B10" s="138" t="s">
        <v>2711</v>
      </c>
      <c r="C10" s="110">
        <v>44368.51363425926</v>
      </c>
      <c r="D10" s="110" t="s">
        <v>2470</v>
      </c>
      <c r="E10" s="134">
        <v>172</v>
      </c>
      <c r="F10" s="117" t="str">
        <f>VLOOKUP(E10,VIP!$A$2:$O13860,2,0)</f>
        <v>DRBR172</v>
      </c>
      <c r="G10" s="117" t="str">
        <f>VLOOKUP(E10,'LISTADO ATM'!$A$2:$B$897,2,0)</f>
        <v xml:space="preserve">ATM UNP Guaucí </v>
      </c>
      <c r="H10" s="117" t="str">
        <f>VLOOKUP(E10,VIP!$A$2:$O18821,7,FALSE)</f>
        <v>Si</v>
      </c>
      <c r="I10" s="117" t="str">
        <f>VLOOKUP(E10,VIP!$A$2:$O10786,8,FALSE)</f>
        <v>Si</v>
      </c>
      <c r="J10" s="117" t="str">
        <f>VLOOKUP(E10,VIP!$A$2:$O10736,8,FALSE)</f>
        <v>Si</v>
      </c>
      <c r="K10" s="117" t="str">
        <f>VLOOKUP(E10,VIP!$A$2:$O14310,6,0)</f>
        <v>NO</v>
      </c>
      <c r="L10" s="110" t="s">
        <v>2674</v>
      </c>
      <c r="M10" s="148" t="s">
        <v>2550</v>
      </c>
      <c r="N10" s="109" t="s">
        <v>2675</v>
      </c>
      <c r="O10" s="117" t="s">
        <v>2678</v>
      </c>
      <c r="P10" s="117" t="s">
        <v>2680</v>
      </c>
      <c r="Q10" s="149" t="s">
        <v>2674</v>
      </c>
    </row>
    <row r="11" spans="1:17" s="118" customFormat="1" ht="18.75" customHeight="1" x14ac:dyDescent="0.25">
      <c r="A11" s="117" t="str">
        <f>VLOOKUP(E11,'LISTADO ATM'!$A$2:$C$898,3,0)</f>
        <v>NORTE</v>
      </c>
      <c r="B11" s="138" t="s">
        <v>2666</v>
      </c>
      <c r="C11" s="110">
        <v>44368.411770833336</v>
      </c>
      <c r="D11" s="110" t="s">
        <v>2470</v>
      </c>
      <c r="E11" s="134">
        <v>304</v>
      </c>
      <c r="F11" s="117" t="str">
        <f>VLOOKUP(E11,VIP!$A$2:$O13841,2,0)</f>
        <v>DRBR304</v>
      </c>
      <c r="G11" s="117" t="str">
        <f>VLOOKUP(E11,'LISTADO ATM'!$A$2:$B$897,2,0)</f>
        <v xml:space="preserve">ATM Multicentro La Sirena Estrella Sadhala </v>
      </c>
      <c r="H11" s="117" t="str">
        <f>VLOOKUP(E11,VIP!$A$2:$O18802,7,FALSE)</f>
        <v>Si</v>
      </c>
      <c r="I11" s="117" t="str">
        <f>VLOOKUP(E11,VIP!$A$2:$O10767,8,FALSE)</f>
        <v>Si</v>
      </c>
      <c r="J11" s="117" t="str">
        <f>VLOOKUP(E11,VIP!$A$2:$O10717,8,FALSE)</f>
        <v>Si</v>
      </c>
      <c r="K11" s="117" t="str">
        <f>VLOOKUP(E11,VIP!$A$2:$O14291,6,0)</f>
        <v>NO</v>
      </c>
      <c r="L11" s="110" t="s">
        <v>2674</v>
      </c>
      <c r="M11" s="148" t="s">
        <v>2550</v>
      </c>
      <c r="N11" s="109" t="s">
        <v>2675</v>
      </c>
      <c r="O11" s="117" t="s">
        <v>2677</v>
      </c>
      <c r="P11" s="117" t="s">
        <v>2680</v>
      </c>
      <c r="Q11" s="149" t="s">
        <v>2674</v>
      </c>
    </row>
    <row r="12" spans="1:17" s="118" customFormat="1" ht="18.75" customHeight="1" x14ac:dyDescent="0.25">
      <c r="A12" s="117" t="str">
        <f>VLOOKUP(E12,'LISTADO ATM'!$A$2:$C$898,3,0)</f>
        <v>NORTE</v>
      </c>
      <c r="B12" s="138" t="s">
        <v>2665</v>
      </c>
      <c r="C12" s="110">
        <v>44368.413159722222</v>
      </c>
      <c r="D12" s="110" t="s">
        <v>2470</v>
      </c>
      <c r="E12" s="134">
        <v>463</v>
      </c>
      <c r="F12" s="117" t="str">
        <f>VLOOKUP(E12,VIP!$A$2:$O13840,2,0)</f>
        <v>DRBR463</v>
      </c>
      <c r="G12" s="117" t="str">
        <f>VLOOKUP(E12,'LISTADO ATM'!$A$2:$B$897,2,0)</f>
        <v xml:space="preserve">ATM La Sirena El Embrujo </v>
      </c>
      <c r="H12" s="117" t="str">
        <f>VLOOKUP(E12,VIP!$A$2:$O18801,7,FALSE)</f>
        <v>Si</v>
      </c>
      <c r="I12" s="117" t="str">
        <f>VLOOKUP(E12,VIP!$A$2:$O10766,8,FALSE)</f>
        <v>Si</v>
      </c>
      <c r="J12" s="117" t="str">
        <f>VLOOKUP(E12,VIP!$A$2:$O10716,8,FALSE)</f>
        <v>Si</v>
      </c>
      <c r="K12" s="117" t="str">
        <f>VLOOKUP(E12,VIP!$A$2:$O14290,6,0)</f>
        <v>NO</v>
      </c>
      <c r="L12" s="110" t="s">
        <v>2674</v>
      </c>
      <c r="M12" s="148" t="s">
        <v>2550</v>
      </c>
      <c r="N12" s="109" t="s">
        <v>2675</v>
      </c>
      <c r="O12" s="117" t="s">
        <v>2677</v>
      </c>
      <c r="P12" s="117" t="s">
        <v>2680</v>
      </c>
      <c r="Q12" s="149" t="s">
        <v>2674</v>
      </c>
    </row>
    <row r="13" spans="1:17" s="118" customFormat="1" ht="18.75" customHeight="1" x14ac:dyDescent="0.25">
      <c r="A13" s="117" t="str">
        <f>VLOOKUP(E13,'LISTADO ATM'!$A$2:$C$898,3,0)</f>
        <v>NORTE</v>
      </c>
      <c r="B13" s="138" t="s">
        <v>2663</v>
      </c>
      <c r="C13" s="110">
        <v>44368.452604166669</v>
      </c>
      <c r="D13" s="110" t="s">
        <v>2470</v>
      </c>
      <c r="E13" s="134">
        <v>606</v>
      </c>
      <c r="F13" s="117" t="str">
        <f>VLOOKUP(E13,VIP!$A$2:$O13838,2,0)</f>
        <v>DRBR704</v>
      </c>
      <c r="G13" s="117" t="str">
        <f>VLOOKUP(E13,'LISTADO ATM'!$A$2:$B$897,2,0)</f>
        <v xml:space="preserve">ATM UNP Manolo Tavarez Justo </v>
      </c>
      <c r="H13" s="117" t="str">
        <f>VLOOKUP(E13,VIP!$A$2:$O18799,7,FALSE)</f>
        <v>Si</v>
      </c>
      <c r="I13" s="117" t="str">
        <f>VLOOKUP(E13,VIP!$A$2:$O10764,8,FALSE)</f>
        <v>Si</v>
      </c>
      <c r="J13" s="117" t="str">
        <f>VLOOKUP(E13,VIP!$A$2:$O10714,8,FALSE)</f>
        <v>Si</v>
      </c>
      <c r="K13" s="117" t="str">
        <f>VLOOKUP(E13,VIP!$A$2:$O14288,6,0)</f>
        <v>NO</v>
      </c>
      <c r="L13" s="110" t="s">
        <v>2674</v>
      </c>
      <c r="M13" s="148" t="s">
        <v>2550</v>
      </c>
      <c r="N13" s="109" t="s">
        <v>2675</v>
      </c>
      <c r="O13" s="117" t="s">
        <v>2676</v>
      </c>
      <c r="P13" s="117" t="s">
        <v>2680</v>
      </c>
      <c r="Q13" s="149" t="s">
        <v>2674</v>
      </c>
    </row>
    <row r="14" spans="1:17" s="118" customFormat="1" ht="18.75" customHeight="1" x14ac:dyDescent="0.25">
      <c r="A14" s="117" t="str">
        <f>VLOOKUP(E14,'LISTADO ATM'!$A$2:$C$898,3,0)</f>
        <v>NORTE</v>
      </c>
      <c r="B14" s="138" t="s">
        <v>2672</v>
      </c>
      <c r="C14" s="110">
        <v>44368.390370370369</v>
      </c>
      <c r="D14" s="110" t="s">
        <v>2470</v>
      </c>
      <c r="E14" s="134">
        <v>763</v>
      </c>
      <c r="F14" s="117" t="str">
        <f>VLOOKUP(E14,VIP!$A$2:$O13847,2,0)</f>
        <v>DRBR439</v>
      </c>
      <c r="G14" s="117" t="str">
        <f>VLOOKUP(E14,'LISTADO ATM'!$A$2:$B$897,2,0)</f>
        <v xml:space="preserve">ATM UNP Montellano </v>
      </c>
      <c r="H14" s="117" t="str">
        <f>VLOOKUP(E14,VIP!$A$2:$O18808,7,FALSE)</f>
        <v>Si</v>
      </c>
      <c r="I14" s="117" t="str">
        <f>VLOOKUP(E14,VIP!$A$2:$O10773,8,FALSE)</f>
        <v>Si</v>
      </c>
      <c r="J14" s="117" t="str">
        <f>VLOOKUP(E14,VIP!$A$2:$O10723,8,FALSE)</f>
        <v>Si</v>
      </c>
      <c r="K14" s="117" t="str">
        <f>VLOOKUP(E14,VIP!$A$2:$O14297,6,0)</f>
        <v>NO</v>
      </c>
      <c r="L14" s="110" t="s">
        <v>2674</v>
      </c>
      <c r="M14" s="148" t="s">
        <v>2550</v>
      </c>
      <c r="N14" s="109" t="s">
        <v>2675</v>
      </c>
      <c r="O14" s="117" t="s">
        <v>2678</v>
      </c>
      <c r="P14" s="117" t="s">
        <v>2680</v>
      </c>
      <c r="Q14" s="149" t="s">
        <v>2674</v>
      </c>
    </row>
    <row r="15" spans="1:17" s="118" customFormat="1" ht="18.75" customHeight="1" x14ac:dyDescent="0.25">
      <c r="A15" s="117" t="str">
        <f>VLOOKUP(E15,'LISTADO ATM'!$A$2:$C$898,3,0)</f>
        <v>DISTRITO NACIONAL</v>
      </c>
      <c r="B15" s="138" t="s">
        <v>2667</v>
      </c>
      <c r="C15" s="110">
        <v>44368.410844907405</v>
      </c>
      <c r="D15" s="110" t="s">
        <v>2470</v>
      </c>
      <c r="E15" s="134">
        <v>818</v>
      </c>
      <c r="F15" s="117" t="str">
        <f>VLOOKUP(E15,VIP!$A$2:$O13842,2,0)</f>
        <v>DRBR818</v>
      </c>
      <c r="G15" s="117" t="str">
        <f>VLOOKUP(E15,'LISTADO ATM'!$A$2:$B$897,2,0)</f>
        <v xml:space="preserve">ATM Juridicción Inmobiliaria </v>
      </c>
      <c r="H15" s="117" t="str">
        <f>VLOOKUP(E15,VIP!$A$2:$O18803,7,FALSE)</f>
        <v>No</v>
      </c>
      <c r="I15" s="117" t="str">
        <f>VLOOKUP(E15,VIP!$A$2:$O10768,8,FALSE)</f>
        <v>No</v>
      </c>
      <c r="J15" s="117" t="str">
        <f>VLOOKUP(E15,VIP!$A$2:$O10718,8,FALSE)</f>
        <v>No</v>
      </c>
      <c r="K15" s="117" t="str">
        <f>VLOOKUP(E15,VIP!$A$2:$O14292,6,0)</f>
        <v>NO</v>
      </c>
      <c r="L15" s="110" t="s">
        <v>2674</v>
      </c>
      <c r="M15" s="148" t="s">
        <v>2550</v>
      </c>
      <c r="N15" s="109" t="s">
        <v>2675</v>
      </c>
      <c r="O15" s="117" t="s">
        <v>2678</v>
      </c>
      <c r="P15" s="117" t="s">
        <v>2680</v>
      </c>
      <c r="Q15" s="149" t="s">
        <v>2674</v>
      </c>
    </row>
    <row r="16" spans="1:17" s="118" customFormat="1" ht="18.75" customHeight="1" x14ac:dyDescent="0.25">
      <c r="A16" s="117" t="str">
        <f>VLOOKUP(E16,'LISTADO ATM'!$A$2:$C$898,3,0)</f>
        <v>ESTE</v>
      </c>
      <c r="B16" s="138" t="s">
        <v>2709</v>
      </c>
      <c r="C16" s="110">
        <v>44368.608090277776</v>
      </c>
      <c r="D16" s="110" t="s">
        <v>2470</v>
      </c>
      <c r="E16" s="134">
        <v>630</v>
      </c>
      <c r="F16" s="117" t="str">
        <f>VLOOKUP(E16,VIP!$A$2:$O13903,2,0)</f>
        <v>DRBR112</v>
      </c>
      <c r="G16" s="117" t="str">
        <f>VLOOKUP(E16,'LISTADO ATM'!$A$2:$B$897,2,0)</f>
        <v xml:space="preserve">ATM Oficina Plaza Zaglul (SPM) </v>
      </c>
      <c r="H16" s="117" t="str">
        <f>VLOOKUP(E16,VIP!$A$2:$O18864,7,FALSE)</f>
        <v>Si</v>
      </c>
      <c r="I16" s="117" t="str">
        <f>VLOOKUP(E16,VIP!$A$2:$O10829,8,FALSE)</f>
        <v>Si</v>
      </c>
      <c r="J16" s="117" t="str">
        <f>VLOOKUP(E16,VIP!$A$2:$O10779,8,FALSE)</f>
        <v>Si</v>
      </c>
      <c r="K16" s="117" t="str">
        <f>VLOOKUP(E16,VIP!$A$2:$O14353,6,0)</f>
        <v>NO</v>
      </c>
      <c r="L16" s="146" t="s">
        <v>2791</v>
      </c>
      <c r="M16" s="109" t="s">
        <v>2446</v>
      </c>
      <c r="N16" s="109" t="s">
        <v>2675</v>
      </c>
      <c r="O16" s="117" t="s">
        <v>2677</v>
      </c>
      <c r="P16" s="117" t="s">
        <v>2680</v>
      </c>
      <c r="Q16" s="109" t="s">
        <v>2418</v>
      </c>
    </row>
    <row r="17" spans="1:17" s="118" customFormat="1" ht="18.75" customHeight="1" x14ac:dyDescent="0.25">
      <c r="A17" s="117" t="str">
        <f>VLOOKUP(E17,'LISTADO ATM'!$A$2:$C$898,3,0)</f>
        <v>SUR</v>
      </c>
      <c r="B17" s="138" t="s">
        <v>2708</v>
      </c>
      <c r="C17" s="110">
        <v>44368.609409722223</v>
      </c>
      <c r="D17" s="110" t="s">
        <v>2470</v>
      </c>
      <c r="E17" s="134">
        <v>6</v>
      </c>
      <c r="F17" s="117" t="str">
        <f>VLOOKUP(E17,VIP!$A$2:$O13902,2,0)</f>
        <v>DRBR006</v>
      </c>
      <c r="G17" s="117" t="str">
        <f>VLOOKUP(E17,'LISTADO ATM'!$A$2:$B$897,2,0)</f>
        <v xml:space="preserve">ATM Plaza WAO San Juan </v>
      </c>
      <c r="H17" s="117" t="str">
        <f>VLOOKUP(E17,VIP!$A$2:$O18863,7,FALSE)</f>
        <v>N/A</v>
      </c>
      <c r="I17" s="117" t="str">
        <f>VLOOKUP(E17,VIP!$A$2:$O10828,8,FALSE)</f>
        <v>N/A</v>
      </c>
      <c r="J17" s="117" t="str">
        <f>VLOOKUP(E17,VIP!$A$2:$O10778,8,FALSE)</f>
        <v>N/A</v>
      </c>
      <c r="K17" s="117" t="str">
        <f>VLOOKUP(E17,VIP!$A$2:$O14352,6,0)</f>
        <v/>
      </c>
      <c r="L17" s="146" t="s">
        <v>2792</v>
      </c>
      <c r="M17" s="109" t="s">
        <v>2446</v>
      </c>
      <c r="N17" s="109" t="s">
        <v>2675</v>
      </c>
      <c r="O17" s="117" t="s">
        <v>2677</v>
      </c>
      <c r="P17" s="117" t="s">
        <v>2793</v>
      </c>
      <c r="Q17" s="109" t="s">
        <v>2219</v>
      </c>
    </row>
    <row r="18" spans="1:17" s="118" customFormat="1" ht="18.75" customHeight="1" x14ac:dyDescent="0.25">
      <c r="A18" s="117" t="str">
        <f>VLOOKUP(E18,'LISTADO ATM'!$A$2:$C$898,3,0)</f>
        <v>DISTRITO NACIONAL</v>
      </c>
      <c r="B18" s="138" t="s">
        <v>2741</v>
      </c>
      <c r="C18" s="110">
        <v>44368.741620370369</v>
      </c>
      <c r="D18" s="110" t="s">
        <v>2180</v>
      </c>
      <c r="E18" s="134">
        <v>738</v>
      </c>
      <c r="F18" s="117" t="str">
        <f>VLOOKUP(E18,VIP!$A$2:$O13875,2,0)</f>
        <v>DRBR24S</v>
      </c>
      <c r="G18" s="117" t="str">
        <f>VLOOKUP(E18,'LISTADO ATM'!$A$2:$B$897,2,0)</f>
        <v xml:space="preserve">ATM Zona Franca Los Alcarrizos </v>
      </c>
      <c r="H18" s="117" t="str">
        <f>VLOOKUP(E18,VIP!$A$2:$O18836,7,FALSE)</f>
        <v>Si</v>
      </c>
      <c r="I18" s="117" t="str">
        <f>VLOOKUP(E18,VIP!$A$2:$O10801,8,FALSE)</f>
        <v>Si</v>
      </c>
      <c r="J18" s="117" t="str">
        <f>VLOOKUP(E18,VIP!$A$2:$O10751,8,FALSE)</f>
        <v>Si</v>
      </c>
      <c r="K18" s="117" t="str">
        <f>VLOOKUP(E18,VIP!$A$2:$O14325,6,0)</f>
        <v>NO</v>
      </c>
      <c r="L18" s="146" t="s">
        <v>2790</v>
      </c>
      <c r="M18" s="109" t="s">
        <v>2446</v>
      </c>
      <c r="N18" s="109" t="s">
        <v>2453</v>
      </c>
      <c r="O18" s="117" t="s">
        <v>2455</v>
      </c>
      <c r="P18" s="117" t="s">
        <v>2793</v>
      </c>
      <c r="Q18" s="109" t="s">
        <v>2572</v>
      </c>
    </row>
    <row r="19" spans="1:17" s="118" customFormat="1" ht="18.75" customHeight="1" x14ac:dyDescent="0.25">
      <c r="A19" s="117" t="str">
        <f>VLOOKUP(E19,'LISTADO ATM'!$A$2:$C$898,3,0)</f>
        <v>ESTE</v>
      </c>
      <c r="B19" s="138" t="s">
        <v>2732</v>
      </c>
      <c r="C19" s="110">
        <v>44368.778078703705</v>
      </c>
      <c r="D19" s="110" t="s">
        <v>2470</v>
      </c>
      <c r="E19" s="134">
        <v>804</v>
      </c>
      <c r="F19" s="117" t="str">
        <f>VLOOKUP(E19,VIP!$A$2:$O13867,2,0)</f>
        <v>DRBR804</v>
      </c>
      <c r="G19" s="117" t="str">
        <f>VLOOKUP(E19,'LISTADO ATM'!$A$2:$B$897,2,0)</f>
        <v xml:space="preserve">ATM Hotel Be Live Punta Cana (Cabeza de Toro) </v>
      </c>
      <c r="H19" s="117" t="str">
        <f>VLOOKUP(E19,VIP!$A$2:$O18828,7,FALSE)</f>
        <v>Si</v>
      </c>
      <c r="I19" s="117" t="str">
        <f>VLOOKUP(E19,VIP!$A$2:$O10793,8,FALSE)</f>
        <v>Si</v>
      </c>
      <c r="J19" s="117" t="str">
        <f>VLOOKUP(E19,VIP!$A$2:$O10743,8,FALSE)</f>
        <v>Si</v>
      </c>
      <c r="K19" s="117" t="str">
        <f>VLOOKUP(E19,VIP!$A$2:$O14317,6,0)</f>
        <v>NO</v>
      </c>
      <c r="L19" s="146" t="s">
        <v>2794</v>
      </c>
      <c r="M19" s="148" t="s">
        <v>2550</v>
      </c>
      <c r="N19" s="109" t="s">
        <v>2675</v>
      </c>
      <c r="O19" s="117" t="s">
        <v>2733</v>
      </c>
      <c r="P19" s="117" t="s">
        <v>2795</v>
      </c>
      <c r="Q19" s="149" t="s">
        <v>2780</v>
      </c>
    </row>
    <row r="20" spans="1:17" s="118" customFormat="1" ht="18.75" customHeight="1" x14ac:dyDescent="0.25">
      <c r="A20" s="117" t="str">
        <f>VLOOKUP(E20,'LISTADO ATM'!$A$2:$C$898,3,0)</f>
        <v>DISTRITO NACIONAL</v>
      </c>
      <c r="B20" s="138" t="s">
        <v>2671</v>
      </c>
      <c r="C20" s="110">
        <v>44368.393900462965</v>
      </c>
      <c r="D20" s="110" t="s">
        <v>2180</v>
      </c>
      <c r="E20" s="134">
        <v>149</v>
      </c>
      <c r="F20" s="117" t="str">
        <f>VLOOKUP(E20,VIP!$A$2:$O13846,2,0)</f>
        <v>DRBR149</v>
      </c>
      <c r="G20" s="117" t="str">
        <f>VLOOKUP(E20,'LISTADO ATM'!$A$2:$B$897,2,0)</f>
        <v>ATM Estación Metro Concepción</v>
      </c>
      <c r="H20" s="117" t="str">
        <f>VLOOKUP(E20,VIP!$A$2:$O18807,7,FALSE)</f>
        <v>N/A</v>
      </c>
      <c r="I20" s="117" t="str">
        <f>VLOOKUP(E20,VIP!$A$2:$O10772,8,FALSE)</f>
        <v>N/A</v>
      </c>
      <c r="J20" s="117" t="str">
        <f>VLOOKUP(E20,VIP!$A$2:$O10722,8,FALSE)</f>
        <v>N/A</v>
      </c>
      <c r="K20" s="117" t="str">
        <f>VLOOKUP(E20,VIP!$A$2:$O14296,6,0)</f>
        <v>N/A</v>
      </c>
      <c r="L20" s="110" t="s">
        <v>2219</v>
      </c>
      <c r="M20" s="109" t="s">
        <v>2446</v>
      </c>
      <c r="N20" s="109" t="s">
        <v>2675</v>
      </c>
      <c r="O20" s="117" t="s">
        <v>2455</v>
      </c>
      <c r="P20" s="117" t="s">
        <v>2576</v>
      </c>
      <c r="Q20" s="109" t="s">
        <v>2219</v>
      </c>
    </row>
    <row r="21" spans="1:17" s="118" customFormat="1" ht="18.75" customHeight="1" x14ac:dyDescent="0.25">
      <c r="A21" s="117" t="str">
        <f>VLOOKUP(E21,'LISTADO ATM'!$A$2:$C$898,3,0)</f>
        <v>NORTE</v>
      </c>
      <c r="B21" s="138" t="s">
        <v>2730</v>
      </c>
      <c r="C21" s="110">
        <v>44368.780555555553</v>
      </c>
      <c r="D21" s="110" t="s">
        <v>2181</v>
      </c>
      <c r="E21" s="134">
        <v>351</v>
      </c>
      <c r="F21" s="117" t="str">
        <f>VLOOKUP(E21,VIP!$A$2:$O13866,2,0)</f>
        <v>DRBR351</v>
      </c>
      <c r="G21" s="117" t="str">
        <f>VLOOKUP(E21,'LISTADO ATM'!$A$2:$B$897,2,0)</f>
        <v xml:space="preserve">ATM S/M José Luís (Puerto Plata) </v>
      </c>
      <c r="H21" s="117" t="str">
        <f>VLOOKUP(E21,VIP!$A$2:$O18827,7,FALSE)</f>
        <v>Si</v>
      </c>
      <c r="I21" s="117" t="str">
        <f>VLOOKUP(E21,VIP!$A$2:$O10792,8,FALSE)</f>
        <v>Si</v>
      </c>
      <c r="J21" s="117" t="str">
        <f>VLOOKUP(E21,VIP!$A$2:$O10742,8,FALSE)</f>
        <v>Si</v>
      </c>
      <c r="K21" s="117" t="str">
        <f>VLOOKUP(E21,VIP!$A$2:$O14316,6,0)</f>
        <v>NO</v>
      </c>
      <c r="L21" s="146" t="s">
        <v>2731</v>
      </c>
      <c r="M21" s="109" t="s">
        <v>2446</v>
      </c>
      <c r="N21" s="109" t="s">
        <v>2453</v>
      </c>
      <c r="O21" s="117" t="s">
        <v>2567</v>
      </c>
      <c r="P21" s="117" t="s">
        <v>2576</v>
      </c>
      <c r="Q21" s="109" t="s">
        <v>2466</v>
      </c>
    </row>
    <row r="22" spans="1:17" s="118" customFormat="1" ht="18.75" customHeight="1" x14ac:dyDescent="0.25">
      <c r="A22" s="117" t="str">
        <f>VLOOKUP(E22,'LISTADO ATM'!$A$2:$C$898,3,0)</f>
        <v>DISTRITO NACIONAL</v>
      </c>
      <c r="B22" s="138" t="s">
        <v>2637</v>
      </c>
      <c r="C22" s="110">
        <v>44368.015601851854</v>
      </c>
      <c r="D22" s="110" t="s">
        <v>2180</v>
      </c>
      <c r="E22" s="134">
        <v>57</v>
      </c>
      <c r="F22" s="117" t="str">
        <f>VLOOKUP(E22,VIP!$A$2:$O13723,2,0)</f>
        <v>DRBR057</v>
      </c>
      <c r="G22" s="117" t="str">
        <f>VLOOKUP(E22,'LISTADO ATM'!$A$2:$B$897,2,0)</f>
        <v xml:space="preserve">ATM Oficina Malecon Center </v>
      </c>
      <c r="H22" s="117" t="str">
        <f>VLOOKUP(E22,VIP!$A$2:$O18857,7,FALSE)</f>
        <v>Si</v>
      </c>
      <c r="I22" s="117" t="str">
        <f>VLOOKUP(E22,VIP!$A$2:$O10822,8,FALSE)</f>
        <v>Si</v>
      </c>
      <c r="J22" s="117" t="str">
        <f>VLOOKUP(E22,VIP!$A$2:$O10772,8,FALSE)</f>
        <v>Si</v>
      </c>
      <c r="K22" s="117" t="str">
        <f>VLOOKUP(E22,VIP!$A$2:$O14346,6,0)</f>
        <v>NO</v>
      </c>
      <c r="L22" s="110" t="s">
        <v>2219</v>
      </c>
      <c r="M22" s="148" t="s">
        <v>2550</v>
      </c>
      <c r="N22" s="109" t="s">
        <v>2453</v>
      </c>
      <c r="O22" s="117" t="s">
        <v>2455</v>
      </c>
      <c r="P22" s="117"/>
      <c r="Q22" s="149">
        <v>44368.435231481482</v>
      </c>
    </row>
    <row r="23" spans="1:17" ht="18" x14ac:dyDescent="0.25">
      <c r="A23" s="117" t="str">
        <f>VLOOKUP(E23,'LISTADO ATM'!$A$2:$C$898,3,0)</f>
        <v>DISTRITO NACIONAL</v>
      </c>
      <c r="B23" s="138" t="s">
        <v>2590</v>
      </c>
      <c r="C23" s="110">
        <v>44367.542847222219</v>
      </c>
      <c r="D23" s="110" t="s">
        <v>2180</v>
      </c>
      <c r="E23" s="134">
        <v>559</v>
      </c>
      <c r="F23" s="117" t="str">
        <f>VLOOKUP(E23,VIP!$A$2:$O13700,2,0)</f>
        <v>DRBR559</v>
      </c>
      <c r="G23" s="117" t="str">
        <f>VLOOKUP(E23,'LISTADO ATM'!$A$2:$B$897,2,0)</f>
        <v xml:space="preserve">ATM UNP Metro I </v>
      </c>
      <c r="H23" s="117" t="str">
        <f>VLOOKUP(E23,VIP!$A$2:$O18834,7,FALSE)</f>
        <v>Si</v>
      </c>
      <c r="I23" s="117" t="str">
        <f>VLOOKUP(E23,VIP!$A$2:$O10799,8,FALSE)</f>
        <v>Si</v>
      </c>
      <c r="J23" s="117" t="str">
        <f>VLOOKUP(E23,VIP!$A$2:$O10749,8,FALSE)</f>
        <v>Si</v>
      </c>
      <c r="K23" s="117" t="str">
        <f>VLOOKUP(E23,VIP!$A$2:$O14323,6,0)</f>
        <v>SI</v>
      </c>
      <c r="L23" s="110" t="s">
        <v>2219</v>
      </c>
      <c r="M23" s="148" t="s">
        <v>2550</v>
      </c>
      <c r="N23" s="109" t="s">
        <v>2453</v>
      </c>
      <c r="O23" s="117" t="s">
        <v>2455</v>
      </c>
      <c r="P23" s="117"/>
      <c r="Q23" s="149">
        <v>44368.435231481482</v>
      </c>
    </row>
    <row r="24" spans="1:17" ht="18" x14ac:dyDescent="0.25">
      <c r="A24" s="117" t="str">
        <f>VLOOKUP(E24,'LISTADO ATM'!$A$2:$C$898,3,0)</f>
        <v>NORTE</v>
      </c>
      <c r="B24" s="138" t="s">
        <v>2654</v>
      </c>
      <c r="C24" s="110">
        <v>44368.397569444445</v>
      </c>
      <c r="D24" s="110" t="s">
        <v>2181</v>
      </c>
      <c r="E24" s="134">
        <v>606</v>
      </c>
      <c r="F24" s="117" t="str">
        <f>VLOOKUP(E24,VIP!$A$2:$O13840,2,0)</f>
        <v>DRBR704</v>
      </c>
      <c r="G24" s="117" t="str">
        <f>VLOOKUP(E24,'LISTADO ATM'!$A$2:$B$897,2,0)</f>
        <v xml:space="preserve">ATM UNP Manolo Tavarez Justo </v>
      </c>
      <c r="H24" s="117" t="str">
        <f>VLOOKUP(E24,VIP!$A$2:$O18801,7,FALSE)</f>
        <v>Si</v>
      </c>
      <c r="I24" s="117" t="str">
        <f>VLOOKUP(E24,VIP!$A$2:$O10766,8,FALSE)</f>
        <v>Si</v>
      </c>
      <c r="J24" s="117" t="str">
        <f>VLOOKUP(E24,VIP!$A$2:$O10716,8,FALSE)</f>
        <v>Si</v>
      </c>
      <c r="K24" s="117" t="str">
        <f>VLOOKUP(E24,VIP!$A$2:$O14290,6,0)</f>
        <v>NO</v>
      </c>
      <c r="L24" s="146" t="s">
        <v>2219</v>
      </c>
      <c r="M24" s="148" t="s">
        <v>2550</v>
      </c>
      <c r="N24" s="109" t="s">
        <v>2453</v>
      </c>
      <c r="O24" s="117" t="s">
        <v>2567</v>
      </c>
      <c r="P24" s="117"/>
      <c r="Q24" s="149">
        <v>44368.435231481482</v>
      </c>
    </row>
    <row r="25" spans="1:17" ht="18" x14ac:dyDescent="0.25">
      <c r="A25" s="117" t="str">
        <f>VLOOKUP(E25,'LISTADO ATM'!$A$2:$C$898,3,0)</f>
        <v>DISTRITO NACIONAL</v>
      </c>
      <c r="B25" s="138" t="s">
        <v>2624</v>
      </c>
      <c r="C25" s="110">
        <v>44367.900891203702</v>
      </c>
      <c r="D25" s="110" t="s">
        <v>2180</v>
      </c>
      <c r="E25" s="134">
        <v>858</v>
      </c>
      <c r="F25" s="117" t="str">
        <f>VLOOKUP(E25,VIP!$A$2:$O13713,2,0)</f>
        <v>DRBR858</v>
      </c>
      <c r="G25" s="117" t="str">
        <f>VLOOKUP(E25,'LISTADO ATM'!$A$2:$B$897,2,0)</f>
        <v xml:space="preserve">ATM Cooperativa Maestros (COOPNAMA) </v>
      </c>
      <c r="H25" s="117" t="str">
        <f>VLOOKUP(E25,VIP!$A$2:$O18847,7,FALSE)</f>
        <v>Si</v>
      </c>
      <c r="I25" s="117" t="str">
        <f>VLOOKUP(E25,VIP!$A$2:$O10812,8,FALSE)</f>
        <v>No</v>
      </c>
      <c r="J25" s="117" t="str">
        <f>VLOOKUP(E25,VIP!$A$2:$O10762,8,FALSE)</f>
        <v>No</v>
      </c>
      <c r="K25" s="117" t="str">
        <f>VLOOKUP(E25,VIP!$A$2:$O14336,6,0)</f>
        <v>NO</v>
      </c>
      <c r="L25" s="110" t="s">
        <v>2219</v>
      </c>
      <c r="M25" s="148" t="s">
        <v>2550</v>
      </c>
      <c r="N25" s="109" t="s">
        <v>2453</v>
      </c>
      <c r="O25" s="117" t="s">
        <v>2455</v>
      </c>
      <c r="P25" s="117"/>
      <c r="Q25" s="149">
        <v>44368.435231481482</v>
      </c>
    </row>
    <row r="26" spans="1:17" ht="18" x14ac:dyDescent="0.25">
      <c r="A26" s="117" t="str">
        <f>VLOOKUP(E26,'LISTADO ATM'!$A$2:$C$898,3,0)</f>
        <v>DISTRITO NACIONAL</v>
      </c>
      <c r="B26" s="138" t="s">
        <v>2605</v>
      </c>
      <c r="C26" s="110">
        <v>44367.682939814818</v>
      </c>
      <c r="D26" s="110" t="s">
        <v>2180</v>
      </c>
      <c r="E26" s="134">
        <v>31</v>
      </c>
      <c r="F26" s="117" t="str">
        <f>VLOOKUP(E26,VIP!$A$2:$O13721,2,0)</f>
        <v>DRBR031</v>
      </c>
      <c r="G26" s="117" t="str">
        <f>VLOOKUP(E26,'LISTADO ATM'!$A$2:$B$897,2,0)</f>
        <v xml:space="preserve">ATM Oficina San Martín I </v>
      </c>
      <c r="H26" s="117" t="str">
        <f>VLOOKUP(E26,VIP!$A$2:$O18855,7,FALSE)</f>
        <v>Si</v>
      </c>
      <c r="I26" s="117" t="str">
        <f>VLOOKUP(E26,VIP!$A$2:$O10820,8,FALSE)</f>
        <v>Si</v>
      </c>
      <c r="J26" s="117" t="str">
        <f>VLOOKUP(E26,VIP!$A$2:$O10770,8,FALSE)</f>
        <v>Si</v>
      </c>
      <c r="K26" s="117" t="str">
        <f>VLOOKUP(E26,VIP!$A$2:$O14344,6,0)</f>
        <v>NO</v>
      </c>
      <c r="L26" s="110" t="s">
        <v>2219</v>
      </c>
      <c r="M26" s="148" t="s">
        <v>2550</v>
      </c>
      <c r="N26" s="109" t="s">
        <v>2453</v>
      </c>
      <c r="O26" s="117" t="s">
        <v>2455</v>
      </c>
      <c r="P26" s="117"/>
      <c r="Q26" s="149">
        <v>44368.605543981481</v>
      </c>
    </row>
    <row r="27" spans="1:17" ht="18" x14ac:dyDescent="0.25">
      <c r="A27" s="117" t="str">
        <f>VLOOKUP(E27,'LISTADO ATM'!$A$2:$C$898,3,0)</f>
        <v>NORTE</v>
      </c>
      <c r="B27" s="138" t="s">
        <v>2655</v>
      </c>
      <c r="C27" s="110">
        <v>44368.38925925926</v>
      </c>
      <c r="D27" s="110" t="s">
        <v>2181</v>
      </c>
      <c r="E27" s="134">
        <v>105</v>
      </c>
      <c r="F27" s="117" t="str">
        <f>VLOOKUP(E27,VIP!$A$2:$O13841,2,0)</f>
        <v>DRBR105</v>
      </c>
      <c r="G27" s="117" t="str">
        <f>VLOOKUP(E27,'LISTADO ATM'!$A$2:$B$897,2,0)</f>
        <v xml:space="preserve">ATM Autobanco Estancia Nueva (Moca) </v>
      </c>
      <c r="H27" s="117" t="str">
        <f>VLOOKUP(E27,VIP!$A$2:$O18802,7,FALSE)</f>
        <v>Si</v>
      </c>
      <c r="I27" s="117" t="str">
        <f>VLOOKUP(E27,VIP!$A$2:$O10767,8,FALSE)</f>
        <v>Si</v>
      </c>
      <c r="J27" s="117" t="str">
        <f>VLOOKUP(E27,VIP!$A$2:$O10717,8,FALSE)</f>
        <v>Si</v>
      </c>
      <c r="K27" s="117" t="str">
        <f>VLOOKUP(E27,VIP!$A$2:$O14291,6,0)</f>
        <v>NO</v>
      </c>
      <c r="L27" s="146" t="s">
        <v>2219</v>
      </c>
      <c r="M27" s="148" t="s">
        <v>2550</v>
      </c>
      <c r="N27" s="109" t="s">
        <v>2453</v>
      </c>
      <c r="O27" s="117" t="s">
        <v>2567</v>
      </c>
      <c r="P27" s="117"/>
      <c r="Q27" s="149">
        <v>44368.605543981481</v>
      </c>
    </row>
    <row r="28" spans="1:17" ht="18" x14ac:dyDescent="0.25">
      <c r="A28" s="117" t="str">
        <f>VLOOKUP(E28,'LISTADO ATM'!$A$2:$C$898,3,0)</f>
        <v>DISTRITO NACIONAL</v>
      </c>
      <c r="B28" s="138">
        <v>3335925840</v>
      </c>
      <c r="C28" s="110">
        <v>44366.647731481484</v>
      </c>
      <c r="D28" s="110" t="s">
        <v>2180</v>
      </c>
      <c r="E28" s="134">
        <v>160</v>
      </c>
      <c r="F28" s="117" t="str">
        <f>VLOOKUP(E28,VIP!$A$2:$O13924,2,0)</f>
        <v>DRBR160</v>
      </c>
      <c r="G28" s="117" t="str">
        <f>VLOOKUP(E28,'LISTADO ATM'!$A$2:$B$897,2,0)</f>
        <v xml:space="preserve">ATM Oficina Herrera </v>
      </c>
      <c r="H28" s="117" t="str">
        <f>VLOOKUP(E28,VIP!$A$2:$O18762,7,FALSE)</f>
        <v>Si</v>
      </c>
      <c r="I28" s="117" t="str">
        <f>VLOOKUP(E28,VIP!$A$2:$O10727,8,FALSE)</f>
        <v>Si</v>
      </c>
      <c r="J28" s="117" t="str">
        <f>VLOOKUP(E28,VIP!$A$2:$O10677,8,FALSE)</f>
        <v>Si</v>
      </c>
      <c r="K28" s="117" t="str">
        <f>VLOOKUP(E28,VIP!$A$2:$O14251,6,0)</f>
        <v>NO</v>
      </c>
      <c r="L28" s="146" t="s">
        <v>2219</v>
      </c>
      <c r="M28" s="148" t="s">
        <v>2550</v>
      </c>
      <c r="N28" s="109" t="s">
        <v>2453</v>
      </c>
      <c r="O28" s="117" t="s">
        <v>2455</v>
      </c>
      <c r="P28" s="117"/>
      <c r="Q28" s="149">
        <v>44368.605543981481</v>
      </c>
    </row>
    <row r="29" spans="1:17" ht="18" x14ac:dyDescent="0.25">
      <c r="A29" s="117" t="str">
        <f>VLOOKUP(E29,'LISTADO ATM'!$A$2:$C$898,3,0)</f>
        <v>NORTE</v>
      </c>
      <c r="B29" s="138">
        <v>3335926032</v>
      </c>
      <c r="C29" s="110">
        <v>44368.195138888892</v>
      </c>
      <c r="D29" s="110" t="s">
        <v>2181</v>
      </c>
      <c r="E29" s="134">
        <v>257</v>
      </c>
      <c r="F29" s="117" t="str">
        <f>VLOOKUP(E29,VIP!$A$2:$O13730,2,0)</f>
        <v>DRBR257</v>
      </c>
      <c r="G29" s="117" t="str">
        <f>VLOOKUP(E29,'LISTADO ATM'!$A$2:$B$897,2,0)</f>
        <v xml:space="preserve">ATM S/M Pola (Santiago) </v>
      </c>
      <c r="H29" s="117" t="str">
        <f>VLOOKUP(E29,VIP!$A$2:$O18864,7,FALSE)</f>
        <v>Si</v>
      </c>
      <c r="I29" s="117" t="str">
        <f>VLOOKUP(E29,VIP!$A$2:$O10829,8,FALSE)</f>
        <v>Si</v>
      </c>
      <c r="J29" s="117" t="str">
        <f>VLOOKUP(E29,VIP!$A$2:$O10779,8,FALSE)</f>
        <v>Si</v>
      </c>
      <c r="K29" s="117" t="str">
        <f>VLOOKUP(E29,VIP!$A$2:$O14353,6,0)</f>
        <v>NO</v>
      </c>
      <c r="L29" s="146" t="s">
        <v>2219</v>
      </c>
      <c r="M29" s="148" t="s">
        <v>2550</v>
      </c>
      <c r="N29" s="109" t="s">
        <v>2453</v>
      </c>
      <c r="O29" s="117" t="s">
        <v>2643</v>
      </c>
      <c r="P29" s="117"/>
      <c r="Q29" s="149">
        <v>44368.605543981481</v>
      </c>
    </row>
    <row r="30" spans="1:17" s="118" customFormat="1" ht="18" x14ac:dyDescent="0.25">
      <c r="A30" s="117" t="str">
        <f>VLOOKUP(E30,'LISTADO ATM'!$A$2:$C$898,3,0)</f>
        <v>NORTE</v>
      </c>
      <c r="B30" s="138" t="s">
        <v>2652</v>
      </c>
      <c r="C30" s="110">
        <v>44368.402048611111</v>
      </c>
      <c r="D30" s="110" t="s">
        <v>2181</v>
      </c>
      <c r="E30" s="134">
        <v>518</v>
      </c>
      <c r="F30" s="117" t="str">
        <f>VLOOKUP(E30,VIP!$A$2:$O13838,2,0)</f>
        <v>DRBR518</v>
      </c>
      <c r="G30" s="117" t="str">
        <f>VLOOKUP(E30,'LISTADO ATM'!$A$2:$B$897,2,0)</f>
        <v xml:space="preserve">ATM Autobanco Los Alamos </v>
      </c>
      <c r="H30" s="117" t="str">
        <f>VLOOKUP(E30,VIP!$A$2:$O18799,7,FALSE)</f>
        <v>Si</v>
      </c>
      <c r="I30" s="117" t="str">
        <f>VLOOKUP(E30,VIP!$A$2:$O10764,8,FALSE)</f>
        <v>Si</v>
      </c>
      <c r="J30" s="117" t="str">
        <f>VLOOKUP(E30,VIP!$A$2:$O10714,8,FALSE)</f>
        <v>Si</v>
      </c>
      <c r="K30" s="117" t="str">
        <f>VLOOKUP(E30,VIP!$A$2:$O14288,6,0)</f>
        <v>NO</v>
      </c>
      <c r="L30" s="146" t="s">
        <v>2219</v>
      </c>
      <c r="M30" s="148" t="s">
        <v>2550</v>
      </c>
      <c r="N30" s="109" t="s">
        <v>2453</v>
      </c>
      <c r="O30" s="117" t="s">
        <v>2567</v>
      </c>
      <c r="P30" s="117"/>
      <c r="Q30" s="149">
        <v>44368.605543981481</v>
      </c>
    </row>
    <row r="31" spans="1:17" s="118" customFormat="1" ht="18" x14ac:dyDescent="0.25">
      <c r="A31" s="117" t="str">
        <f>VLOOKUP(E31,'LISTADO ATM'!$A$2:$C$898,3,0)</f>
        <v>NORTE</v>
      </c>
      <c r="B31" s="138" t="s">
        <v>2582</v>
      </c>
      <c r="C31" s="110">
        <v>44367.421944444446</v>
      </c>
      <c r="D31" s="110" t="s">
        <v>2181</v>
      </c>
      <c r="E31" s="134">
        <v>595</v>
      </c>
      <c r="F31" s="117" t="str">
        <f>VLOOKUP(E31,VIP!$A$2:$O13696,2,0)</f>
        <v>DRBR595</v>
      </c>
      <c r="G31" s="117" t="str">
        <f>VLOOKUP(E31,'LISTADO ATM'!$A$2:$B$897,2,0)</f>
        <v xml:space="preserve">ATM S/M Central I (Santiago) </v>
      </c>
      <c r="H31" s="117" t="str">
        <f>VLOOKUP(E31,VIP!$A$2:$O18830,7,FALSE)</f>
        <v>Si</v>
      </c>
      <c r="I31" s="117" t="str">
        <f>VLOOKUP(E31,VIP!$A$2:$O10795,8,FALSE)</f>
        <v>Si</v>
      </c>
      <c r="J31" s="117" t="str">
        <f>VLOOKUP(E31,VIP!$A$2:$O10745,8,FALSE)</f>
        <v>Si</v>
      </c>
      <c r="K31" s="117" t="str">
        <f>VLOOKUP(E31,VIP!$A$2:$O14319,6,0)</f>
        <v>NO</v>
      </c>
      <c r="L31" s="110" t="s">
        <v>2219</v>
      </c>
      <c r="M31" s="148" t="s">
        <v>2550</v>
      </c>
      <c r="N31" s="109" t="s">
        <v>2453</v>
      </c>
      <c r="O31" s="117" t="s">
        <v>2567</v>
      </c>
      <c r="P31" s="117"/>
      <c r="Q31" s="149">
        <v>44368.605543981481</v>
      </c>
    </row>
    <row r="32" spans="1:17" s="118" customFormat="1" ht="18" x14ac:dyDescent="0.25">
      <c r="A32" s="117" t="str">
        <f>VLOOKUP(E32,'LISTADO ATM'!$A$2:$C$898,3,0)</f>
        <v>DISTRITO NACIONAL</v>
      </c>
      <c r="B32" s="138">
        <v>3335922570</v>
      </c>
      <c r="C32" s="110">
        <v>44363.597233796296</v>
      </c>
      <c r="D32" s="110" t="s">
        <v>2180</v>
      </c>
      <c r="E32" s="134">
        <v>686</v>
      </c>
      <c r="F32" s="117" t="str">
        <f>VLOOKUP(E32,VIP!$A$2:$O13825,2,0)</f>
        <v>DRBR686</v>
      </c>
      <c r="G32" s="117" t="str">
        <f>VLOOKUP(E32,'LISTADO ATM'!$A$2:$B$897,2,0)</f>
        <v>ATM Autoservicio Oficina Máximo Gómez</v>
      </c>
      <c r="H32" s="117" t="str">
        <f>VLOOKUP(E32,VIP!$A$2:$O18821,7,FALSE)</f>
        <v>Si</v>
      </c>
      <c r="I32" s="117" t="str">
        <f>VLOOKUP(E32,VIP!$A$2:$O10786,8,FALSE)</f>
        <v>Si</v>
      </c>
      <c r="J32" s="117" t="str">
        <f>VLOOKUP(E32,VIP!$A$2:$O10736,8,FALSE)</f>
        <v>Si</v>
      </c>
      <c r="K32" s="117" t="str">
        <f>VLOOKUP(E32,VIP!$A$2:$O14310,6,0)</f>
        <v>NO</v>
      </c>
      <c r="L32" s="146" t="s">
        <v>2219</v>
      </c>
      <c r="M32" s="148" t="s">
        <v>2550</v>
      </c>
      <c r="N32" s="109" t="s">
        <v>2558</v>
      </c>
      <c r="O32" s="117" t="s">
        <v>2455</v>
      </c>
      <c r="P32" s="117"/>
      <c r="Q32" s="149">
        <v>44368.605543981481</v>
      </c>
    </row>
    <row r="33" spans="1:17" s="118" customFormat="1" ht="18" x14ac:dyDescent="0.25">
      <c r="A33" s="117" t="str">
        <f>VLOOKUP(E33,'LISTADO ATM'!$A$2:$C$898,3,0)</f>
        <v>NORTE</v>
      </c>
      <c r="B33" s="138">
        <v>3335925042</v>
      </c>
      <c r="C33" s="110">
        <v>44365.562743055554</v>
      </c>
      <c r="D33" s="110" t="s">
        <v>2181</v>
      </c>
      <c r="E33" s="134">
        <v>746</v>
      </c>
      <c r="F33" s="117" t="str">
        <f>VLOOKUP(E33,VIP!$A$2:$O13861,2,0)</f>
        <v>DRBR156</v>
      </c>
      <c r="G33" s="117" t="str">
        <f>VLOOKUP(E33,'LISTADO ATM'!$A$2:$B$897,2,0)</f>
        <v xml:space="preserve">ATM Oficina Las Terrenas </v>
      </c>
      <c r="H33" s="117" t="str">
        <f>VLOOKUP(E33,VIP!$A$2:$O18781,7,FALSE)</f>
        <v>Si</v>
      </c>
      <c r="I33" s="117" t="str">
        <f>VLOOKUP(E33,VIP!$A$2:$O10746,8,FALSE)</f>
        <v>Si</v>
      </c>
      <c r="J33" s="117" t="str">
        <f>VLOOKUP(E33,VIP!$A$2:$O10696,8,FALSE)</f>
        <v>Si</v>
      </c>
      <c r="K33" s="117" t="str">
        <f>VLOOKUP(E33,VIP!$A$2:$O14270,6,0)</f>
        <v>SI</v>
      </c>
      <c r="L33" s="146" t="s">
        <v>2219</v>
      </c>
      <c r="M33" s="148" t="s">
        <v>2550</v>
      </c>
      <c r="N33" s="109" t="s">
        <v>2453</v>
      </c>
      <c r="O33" s="117" t="s">
        <v>2567</v>
      </c>
      <c r="P33" s="117"/>
      <c r="Q33" s="149">
        <v>44368.605543981481</v>
      </c>
    </row>
    <row r="34" spans="1:17" s="118" customFormat="1" ht="18" x14ac:dyDescent="0.25">
      <c r="A34" s="117" t="str">
        <f>VLOOKUP(E34,'LISTADO ATM'!$A$2:$C$898,3,0)</f>
        <v>SUR</v>
      </c>
      <c r="B34" s="138" t="s">
        <v>2659</v>
      </c>
      <c r="C34" s="110">
        <v>44368.378819444442</v>
      </c>
      <c r="D34" s="110" t="s">
        <v>2180</v>
      </c>
      <c r="E34" s="134">
        <v>780</v>
      </c>
      <c r="F34" s="117" t="str">
        <f>VLOOKUP(E34,VIP!$A$2:$O13845,2,0)</f>
        <v>DRBR041</v>
      </c>
      <c r="G34" s="117" t="str">
        <f>VLOOKUP(E34,'LISTADO ATM'!$A$2:$B$897,2,0)</f>
        <v xml:space="preserve">ATM Oficina Barahona I </v>
      </c>
      <c r="H34" s="117" t="str">
        <f>VLOOKUP(E34,VIP!$A$2:$O18806,7,FALSE)</f>
        <v>Si</v>
      </c>
      <c r="I34" s="117" t="str">
        <f>VLOOKUP(E34,VIP!$A$2:$O10771,8,FALSE)</f>
        <v>Si</v>
      </c>
      <c r="J34" s="117" t="str">
        <f>VLOOKUP(E34,VIP!$A$2:$O10721,8,FALSE)</f>
        <v>Si</v>
      </c>
      <c r="K34" s="117" t="str">
        <f>VLOOKUP(E34,VIP!$A$2:$O14295,6,0)</f>
        <v>SI</v>
      </c>
      <c r="L34" s="146" t="s">
        <v>2219</v>
      </c>
      <c r="M34" s="148" t="s">
        <v>2550</v>
      </c>
      <c r="N34" s="109" t="s">
        <v>2558</v>
      </c>
      <c r="O34" s="117" t="s">
        <v>2455</v>
      </c>
      <c r="P34" s="117"/>
      <c r="Q34" s="149">
        <v>44368.605543981481</v>
      </c>
    </row>
    <row r="35" spans="1:17" s="118" customFormat="1" ht="18" x14ac:dyDescent="0.25">
      <c r="A35" s="117" t="str">
        <f>VLOOKUP(E35,'LISTADO ATM'!$A$2:$C$898,3,0)</f>
        <v>DISTRITO NACIONAL</v>
      </c>
      <c r="B35" s="138">
        <v>3335925513</v>
      </c>
      <c r="C35" s="110">
        <v>44366.34983796296</v>
      </c>
      <c r="D35" s="110" t="s">
        <v>2180</v>
      </c>
      <c r="E35" s="134">
        <v>810</v>
      </c>
      <c r="F35" s="117" t="str">
        <f>VLOOKUP(E35,VIP!$A$2:$O13882,2,0)</f>
        <v>DRBR810</v>
      </c>
      <c r="G35" s="117" t="str">
        <f>VLOOKUP(E35,'LISTADO ATM'!$A$2:$B$897,2,0)</f>
        <v xml:space="preserve">ATM UNP Multicentro La Sirena José Contreras </v>
      </c>
      <c r="H35" s="117" t="str">
        <f>VLOOKUP(E35,VIP!$A$2:$O18837,7,FALSE)</f>
        <v>Si</v>
      </c>
      <c r="I35" s="117" t="str">
        <f>VLOOKUP(E35,VIP!$A$2:$O10802,8,FALSE)</f>
        <v>Si</v>
      </c>
      <c r="J35" s="117" t="str">
        <f>VLOOKUP(E35,VIP!$A$2:$O10752,8,FALSE)</f>
        <v>Si</v>
      </c>
      <c r="K35" s="117" t="str">
        <f>VLOOKUP(E35,VIP!$A$2:$O14326,6,0)</f>
        <v>NO</v>
      </c>
      <c r="L35" s="146" t="s">
        <v>2219</v>
      </c>
      <c r="M35" s="148" t="s">
        <v>2550</v>
      </c>
      <c r="N35" s="109" t="s">
        <v>2453</v>
      </c>
      <c r="O35" s="117" t="s">
        <v>2455</v>
      </c>
      <c r="P35" s="117"/>
      <c r="Q35" s="149">
        <v>44368.605543981481</v>
      </c>
    </row>
    <row r="36" spans="1:17" s="118" customFormat="1" ht="18" x14ac:dyDescent="0.25">
      <c r="A36" s="117" t="str">
        <f>VLOOKUP(E36,'LISTADO ATM'!$A$2:$C$898,3,0)</f>
        <v>DISTRITO NACIONAL</v>
      </c>
      <c r="B36" s="138" t="s">
        <v>2698</v>
      </c>
      <c r="C36" s="110">
        <v>44368.593344907407</v>
      </c>
      <c r="D36" s="110" t="s">
        <v>2180</v>
      </c>
      <c r="E36" s="134">
        <v>24</v>
      </c>
      <c r="F36" s="117" t="str">
        <f>VLOOKUP(E36,VIP!$A$2:$O13914,2,0)</f>
        <v>DRBR024</v>
      </c>
      <c r="G36" s="117" t="str">
        <f>VLOOKUP(E36,'LISTADO ATM'!$A$2:$B$897,2,0)</f>
        <v xml:space="preserve">ATM Oficina Eusebio Manzueta </v>
      </c>
      <c r="H36" s="117" t="str">
        <f>VLOOKUP(E36,VIP!$A$2:$O18875,7,FALSE)</f>
        <v>No</v>
      </c>
      <c r="I36" s="117" t="str">
        <f>VLOOKUP(E36,VIP!$A$2:$O10840,8,FALSE)</f>
        <v>No</v>
      </c>
      <c r="J36" s="117" t="str">
        <f>VLOOKUP(E36,VIP!$A$2:$O10790,8,FALSE)</f>
        <v>No</v>
      </c>
      <c r="K36" s="117" t="str">
        <f>VLOOKUP(E36,VIP!$A$2:$O14364,6,0)</f>
        <v>NO</v>
      </c>
      <c r="L36" s="146" t="s">
        <v>2219</v>
      </c>
      <c r="M36" s="148" t="s">
        <v>2550</v>
      </c>
      <c r="N36" s="109" t="s">
        <v>2453</v>
      </c>
      <c r="O36" s="117" t="s">
        <v>2455</v>
      </c>
      <c r="P36" s="117"/>
      <c r="Q36" s="149" t="s">
        <v>2777</v>
      </c>
    </row>
    <row r="37" spans="1:17" s="118" customFormat="1" ht="18" x14ac:dyDescent="0.25">
      <c r="A37" s="117" t="str">
        <f>VLOOKUP(E37,'LISTADO ATM'!$A$2:$C$898,3,0)</f>
        <v>DISTRITO NACIONAL</v>
      </c>
      <c r="B37" s="138" t="s">
        <v>2683</v>
      </c>
      <c r="C37" s="110">
        <v>44368.538912037038</v>
      </c>
      <c r="D37" s="110" t="s">
        <v>2180</v>
      </c>
      <c r="E37" s="134">
        <v>425</v>
      </c>
      <c r="F37" s="117" t="str">
        <f>VLOOKUP(E37,VIP!$A$2:$O13841,2,0)</f>
        <v>DRBR425</v>
      </c>
      <c r="G37" s="117" t="str">
        <f>VLOOKUP(E37,'LISTADO ATM'!$A$2:$B$897,2,0)</f>
        <v xml:space="preserve">ATM UNP Jumbo Luperón II </v>
      </c>
      <c r="H37" s="117" t="str">
        <f>VLOOKUP(E37,VIP!$A$2:$O18802,7,FALSE)</f>
        <v>Si</v>
      </c>
      <c r="I37" s="117" t="str">
        <f>VLOOKUP(E37,VIP!$A$2:$O10767,8,FALSE)</f>
        <v>Si</v>
      </c>
      <c r="J37" s="117" t="str">
        <f>VLOOKUP(E37,VIP!$A$2:$O10717,8,FALSE)</f>
        <v>Si</v>
      </c>
      <c r="K37" s="117" t="str">
        <f>VLOOKUP(E37,VIP!$A$2:$O14291,6,0)</f>
        <v>NO</v>
      </c>
      <c r="L37" s="146" t="s">
        <v>2219</v>
      </c>
      <c r="M37" s="148" t="s">
        <v>2550</v>
      </c>
      <c r="N37" s="109" t="s">
        <v>2558</v>
      </c>
      <c r="O37" s="117" t="s">
        <v>2455</v>
      </c>
      <c r="P37" s="117"/>
      <c r="Q37" s="149" t="s">
        <v>2760</v>
      </c>
    </row>
    <row r="38" spans="1:17" s="118" customFormat="1" ht="18" x14ac:dyDescent="0.25">
      <c r="A38" s="117" t="str">
        <f>VLOOKUP(E38,'LISTADO ATM'!$A$2:$C$898,3,0)</f>
        <v>ESTE</v>
      </c>
      <c r="B38" s="138" t="s">
        <v>2705</v>
      </c>
      <c r="C38" s="110">
        <v>44368.577303240738</v>
      </c>
      <c r="D38" s="110" t="s">
        <v>2180</v>
      </c>
      <c r="E38" s="134">
        <v>830</v>
      </c>
      <c r="F38" s="117" t="str">
        <f>VLOOKUP(E38,VIP!$A$2:$O13856,2,0)</f>
        <v>DRBR830</v>
      </c>
      <c r="G38" s="117" t="str">
        <f>VLOOKUP(E38,'LISTADO ATM'!$A$2:$B$897,2,0)</f>
        <v xml:space="preserve">ATM UNP Sabana Grande de Boyá </v>
      </c>
      <c r="H38" s="117" t="str">
        <f>VLOOKUP(E38,VIP!$A$2:$O18817,7,FALSE)</f>
        <v>Si</v>
      </c>
      <c r="I38" s="117" t="str">
        <f>VLOOKUP(E38,VIP!$A$2:$O10782,8,FALSE)</f>
        <v>Si</v>
      </c>
      <c r="J38" s="117" t="str">
        <f>VLOOKUP(E38,VIP!$A$2:$O10732,8,FALSE)</f>
        <v>Si</v>
      </c>
      <c r="K38" s="117" t="str">
        <f>VLOOKUP(E38,VIP!$A$2:$O14306,6,0)</f>
        <v>NO</v>
      </c>
      <c r="L38" s="146" t="s">
        <v>2219</v>
      </c>
      <c r="M38" s="148" t="s">
        <v>2550</v>
      </c>
      <c r="N38" s="109" t="s">
        <v>2453</v>
      </c>
      <c r="O38" s="117" t="s">
        <v>2455</v>
      </c>
      <c r="P38" s="117"/>
      <c r="Q38" s="149" t="s">
        <v>2762</v>
      </c>
    </row>
    <row r="39" spans="1:17" s="118" customFormat="1" ht="18" x14ac:dyDescent="0.25">
      <c r="A39" s="117" t="str">
        <f>VLOOKUP(E39,'LISTADO ATM'!$A$2:$C$898,3,0)</f>
        <v>DISTRITO NACIONAL</v>
      </c>
      <c r="B39" s="138">
        <v>3335924309</v>
      </c>
      <c r="C39" s="110">
        <v>44364.817673611113</v>
      </c>
      <c r="D39" s="110" t="s">
        <v>2180</v>
      </c>
      <c r="E39" s="134">
        <v>722</v>
      </c>
      <c r="F39" s="117" t="str">
        <f>VLOOKUP(E39,VIP!$A$2:$O13826,2,0)</f>
        <v>DRBR393</v>
      </c>
      <c r="G39" s="117" t="str">
        <f>VLOOKUP(E39,'LISTADO ATM'!$A$2:$B$897,2,0)</f>
        <v xml:space="preserve">ATM Oficina Charles de Gaulle III </v>
      </c>
      <c r="H39" s="117" t="str">
        <f>VLOOKUP(E39,VIP!$A$2:$O18827,7,FALSE)</f>
        <v>Si</v>
      </c>
      <c r="I39" s="117" t="str">
        <f>VLOOKUP(E39,VIP!$A$2:$O10792,8,FALSE)</f>
        <v>Si</v>
      </c>
      <c r="J39" s="117" t="str">
        <f>VLOOKUP(E39,VIP!$A$2:$O10742,8,FALSE)</f>
        <v>Si</v>
      </c>
      <c r="K39" s="117" t="str">
        <f>VLOOKUP(E39,VIP!$A$2:$O14316,6,0)</f>
        <v>SI</v>
      </c>
      <c r="L39" s="146" t="s">
        <v>2219</v>
      </c>
      <c r="M39" s="148" t="s">
        <v>2550</v>
      </c>
      <c r="N39" s="109" t="s">
        <v>2453</v>
      </c>
      <c r="O39" s="117" t="s">
        <v>2455</v>
      </c>
      <c r="P39" s="117"/>
      <c r="Q39" s="149" t="s">
        <v>2761</v>
      </c>
    </row>
    <row r="40" spans="1:17" s="118" customFormat="1" ht="18" x14ac:dyDescent="0.25">
      <c r="A40" s="117" t="str">
        <f>VLOOKUP(E40,'LISTADO ATM'!$A$2:$C$898,3,0)</f>
        <v>DISTRITO NACIONAL</v>
      </c>
      <c r="B40" s="138" t="s">
        <v>2816</v>
      </c>
      <c r="C40" s="110">
        <v>44368.875034722223</v>
      </c>
      <c r="D40" s="110" t="s">
        <v>2180</v>
      </c>
      <c r="E40" s="134">
        <v>639</v>
      </c>
      <c r="F40" s="117" t="str">
        <f>VLOOKUP(E40,VIP!$A$2:$O13888,2,0)</f>
        <v>DRBR639</v>
      </c>
      <c r="G40" s="117" t="str">
        <f>VLOOKUP(E40,'LISTADO ATM'!$A$2:$B$897,2,0)</f>
        <v xml:space="preserve">ATM Comisión Militar MOPC </v>
      </c>
      <c r="H40" s="117" t="str">
        <f>VLOOKUP(E40,VIP!$A$2:$O18849,7,FALSE)</f>
        <v>Si</v>
      </c>
      <c r="I40" s="117" t="str">
        <f>VLOOKUP(E40,VIP!$A$2:$O10814,8,FALSE)</f>
        <v>Si</v>
      </c>
      <c r="J40" s="117" t="str">
        <f>VLOOKUP(E40,VIP!$A$2:$O10764,8,FALSE)</f>
        <v>Si</v>
      </c>
      <c r="K40" s="117" t="str">
        <f>VLOOKUP(E40,VIP!$A$2:$O14338,6,0)</f>
        <v>NO</v>
      </c>
      <c r="L40" s="146" t="s">
        <v>2219</v>
      </c>
      <c r="M40" s="148" t="s">
        <v>2550</v>
      </c>
      <c r="N40" s="109" t="s">
        <v>2453</v>
      </c>
      <c r="O40" s="117" t="s">
        <v>2455</v>
      </c>
      <c r="P40" s="117"/>
      <c r="Q40" s="149" t="s">
        <v>2836</v>
      </c>
    </row>
    <row r="41" spans="1:17" s="118" customFormat="1" ht="18" x14ac:dyDescent="0.25">
      <c r="A41" s="117" t="str">
        <f>VLOOKUP(E41,'LISTADO ATM'!$A$2:$C$898,3,0)</f>
        <v>DISTRITO NACIONAL</v>
      </c>
      <c r="B41" s="138" t="s">
        <v>2694</v>
      </c>
      <c r="C41" s="110">
        <v>44368.59920138889</v>
      </c>
      <c r="D41" s="110" t="s">
        <v>2180</v>
      </c>
      <c r="E41" s="134">
        <v>239</v>
      </c>
      <c r="F41" s="117" t="str">
        <f>VLOOKUP(E41,VIP!$A$2:$O13910,2,0)</f>
        <v>DRBR239</v>
      </c>
      <c r="G41" s="117" t="str">
        <f>VLOOKUP(E41,'LISTADO ATM'!$A$2:$B$897,2,0)</f>
        <v xml:space="preserve">ATM Autobanco Charles de Gaulle </v>
      </c>
      <c r="H41" s="117" t="str">
        <f>VLOOKUP(E41,VIP!$A$2:$O18871,7,FALSE)</f>
        <v>Si</v>
      </c>
      <c r="I41" s="117" t="str">
        <f>VLOOKUP(E41,VIP!$A$2:$O10836,8,FALSE)</f>
        <v>Si</v>
      </c>
      <c r="J41" s="117" t="str">
        <f>VLOOKUP(E41,VIP!$A$2:$O10786,8,FALSE)</f>
        <v>Si</v>
      </c>
      <c r="K41" s="117" t="str">
        <f>VLOOKUP(E41,VIP!$A$2:$O14360,6,0)</f>
        <v>SI</v>
      </c>
      <c r="L41" s="146" t="s">
        <v>2219</v>
      </c>
      <c r="M41" s="148" t="s">
        <v>2550</v>
      </c>
      <c r="N41" s="109" t="s">
        <v>2453</v>
      </c>
      <c r="O41" s="117" t="s">
        <v>2455</v>
      </c>
      <c r="P41" s="117"/>
      <c r="Q41" s="149" t="s">
        <v>2830</v>
      </c>
    </row>
    <row r="42" spans="1:17" s="118" customFormat="1" ht="18" x14ac:dyDescent="0.25">
      <c r="A42" s="117" t="str">
        <f>VLOOKUP(E42,'LISTADO ATM'!$A$2:$C$898,3,0)</f>
        <v>ESTE</v>
      </c>
      <c r="B42" s="138" t="s">
        <v>2670</v>
      </c>
      <c r="C42" s="110">
        <v>44368.401053240741</v>
      </c>
      <c r="D42" s="110" t="s">
        <v>2180</v>
      </c>
      <c r="E42" s="134">
        <v>188</v>
      </c>
      <c r="F42" s="117" t="str">
        <f>VLOOKUP(E42,VIP!$A$2:$O13845,2,0)</f>
        <v>DRBR188</v>
      </c>
      <c r="G42" s="117" t="str">
        <f>VLOOKUP(E42,'LISTADO ATM'!$A$2:$B$897,2,0)</f>
        <v xml:space="preserve">ATM UNP Miches </v>
      </c>
      <c r="H42" s="117" t="str">
        <f>VLOOKUP(E42,VIP!$A$2:$O18806,7,FALSE)</f>
        <v>Si</v>
      </c>
      <c r="I42" s="117" t="str">
        <f>VLOOKUP(E42,VIP!$A$2:$O10771,8,FALSE)</f>
        <v>Si</v>
      </c>
      <c r="J42" s="117" t="str">
        <f>VLOOKUP(E42,VIP!$A$2:$O10721,8,FALSE)</f>
        <v>Si</v>
      </c>
      <c r="K42" s="117" t="str">
        <f>VLOOKUP(E42,VIP!$A$2:$O14295,6,0)</f>
        <v>NO</v>
      </c>
      <c r="L42" s="110" t="s">
        <v>2219</v>
      </c>
      <c r="M42" s="148" t="s">
        <v>2550</v>
      </c>
      <c r="N42" s="109" t="s">
        <v>2675</v>
      </c>
      <c r="O42" s="117" t="s">
        <v>2455</v>
      </c>
      <c r="P42" s="117"/>
      <c r="Q42" s="149" t="s">
        <v>2828</v>
      </c>
    </row>
    <row r="43" spans="1:17" s="118" customFormat="1" ht="18" x14ac:dyDescent="0.25">
      <c r="A43" s="117" t="str">
        <f>VLOOKUP(E43,'LISTADO ATM'!$A$2:$C$898,3,0)</f>
        <v>DISTRITO NACIONAL</v>
      </c>
      <c r="B43" s="138" t="s">
        <v>2648</v>
      </c>
      <c r="C43" s="110">
        <v>44368.34716435185</v>
      </c>
      <c r="D43" s="110" t="s">
        <v>2180</v>
      </c>
      <c r="E43" s="134">
        <v>522</v>
      </c>
      <c r="F43" s="117" t="str">
        <f>VLOOKUP(E43,VIP!$A$2:$O13838,2,0)</f>
        <v>DRBR522</v>
      </c>
      <c r="G43" s="117" t="str">
        <f>VLOOKUP(E43,'LISTADO ATM'!$A$2:$B$897,2,0)</f>
        <v xml:space="preserve">ATM Oficina Galería 360 </v>
      </c>
      <c r="H43" s="117" t="str">
        <f>VLOOKUP(E43,VIP!$A$2:$O18799,7,FALSE)</f>
        <v>Si</v>
      </c>
      <c r="I43" s="117" t="str">
        <f>VLOOKUP(E43,VIP!$A$2:$O10764,8,FALSE)</f>
        <v>Si</v>
      </c>
      <c r="J43" s="117" t="str">
        <f>VLOOKUP(E43,VIP!$A$2:$O10714,8,FALSE)</f>
        <v>Si</v>
      </c>
      <c r="K43" s="117" t="str">
        <f>VLOOKUP(E43,VIP!$A$2:$O14288,6,0)</f>
        <v>SI</v>
      </c>
      <c r="L43" s="146" t="s">
        <v>2219</v>
      </c>
      <c r="M43" s="148" t="s">
        <v>2550</v>
      </c>
      <c r="N43" s="109" t="s">
        <v>2453</v>
      </c>
      <c r="O43" s="117" t="s">
        <v>2455</v>
      </c>
      <c r="P43" s="117"/>
      <c r="Q43" s="149" t="s">
        <v>2829</v>
      </c>
    </row>
    <row r="44" spans="1:17" s="118" customFormat="1" ht="18" x14ac:dyDescent="0.25">
      <c r="A44" s="117" t="str">
        <f>VLOOKUP(E44,'LISTADO ATM'!$A$2:$C$898,3,0)</f>
        <v>ESTE</v>
      </c>
      <c r="B44" s="138" t="s">
        <v>2642</v>
      </c>
      <c r="C44" s="110">
        <v>44367.968726851854</v>
      </c>
      <c r="D44" s="110" t="s">
        <v>2180</v>
      </c>
      <c r="E44" s="134">
        <v>345</v>
      </c>
      <c r="F44" s="117" t="str">
        <f>VLOOKUP(E44,VIP!$A$2:$O13730,2,0)</f>
        <v>DRBR345</v>
      </c>
      <c r="G44" s="117" t="str">
        <f>VLOOKUP(E44,'LISTADO ATM'!$A$2:$B$897,2,0)</f>
        <v>ATM Oficina Yamasá  II</v>
      </c>
      <c r="H44" s="117" t="str">
        <f>VLOOKUP(E44,VIP!$A$2:$O18864,7,FALSE)</f>
        <v>N/A</v>
      </c>
      <c r="I44" s="117" t="str">
        <f>VLOOKUP(E44,VIP!$A$2:$O10829,8,FALSE)</f>
        <v>N/A</v>
      </c>
      <c r="J44" s="117" t="str">
        <f>VLOOKUP(E44,VIP!$A$2:$O10779,8,FALSE)</f>
        <v>N/A</v>
      </c>
      <c r="K44" s="117" t="str">
        <f>VLOOKUP(E44,VIP!$A$2:$O14353,6,0)</f>
        <v>N/A</v>
      </c>
      <c r="L44" s="110" t="s">
        <v>2245</v>
      </c>
      <c r="M44" s="148" t="s">
        <v>2550</v>
      </c>
      <c r="N44" s="109" t="s">
        <v>2453</v>
      </c>
      <c r="O44" s="117" t="s">
        <v>2455</v>
      </c>
      <c r="P44" s="117"/>
      <c r="Q44" s="149">
        <v>44368.435231481482</v>
      </c>
    </row>
    <row r="45" spans="1:17" s="118" customFormat="1" ht="18" x14ac:dyDescent="0.25">
      <c r="A45" s="117" t="str">
        <f>VLOOKUP(E45,'LISTADO ATM'!$A$2:$C$898,3,0)</f>
        <v>ESTE</v>
      </c>
      <c r="B45" s="138" t="s">
        <v>2641</v>
      </c>
      <c r="C45" s="110">
        <v>44367.969710648147</v>
      </c>
      <c r="D45" s="110" t="s">
        <v>2180</v>
      </c>
      <c r="E45" s="134">
        <v>609</v>
      </c>
      <c r="F45" s="117" t="str">
        <f>VLOOKUP(E45,VIP!$A$2:$O13893,2,0)</f>
        <v>DRBR120</v>
      </c>
      <c r="G45" s="117" t="str">
        <f>VLOOKUP(E45,'LISTADO ATM'!$A$2:$B$897,2,0)</f>
        <v xml:space="preserve">ATM S/M Jumbo (San Pedro) </v>
      </c>
      <c r="H45" s="117" t="str">
        <f>VLOOKUP(E45,VIP!$A$2:$O18812,7,FALSE)</f>
        <v>Si</v>
      </c>
      <c r="I45" s="117" t="str">
        <f>VLOOKUP(E45,VIP!$A$2:$O10777,8,FALSE)</f>
        <v>Si</v>
      </c>
      <c r="J45" s="117" t="str">
        <f>VLOOKUP(E45,VIP!$A$2:$O10727,8,FALSE)</f>
        <v>Si</v>
      </c>
      <c r="K45" s="117" t="str">
        <f>VLOOKUP(E45,VIP!$A$2:$O14301,6,0)</f>
        <v>NO</v>
      </c>
      <c r="L45" s="110" t="s">
        <v>2245</v>
      </c>
      <c r="M45" s="148" t="s">
        <v>2550</v>
      </c>
      <c r="N45" s="109" t="s">
        <v>2453</v>
      </c>
      <c r="O45" s="117" t="s">
        <v>2455</v>
      </c>
      <c r="P45" s="117"/>
      <c r="Q45" s="149">
        <v>44368.605543981481</v>
      </c>
    </row>
    <row r="46" spans="1:17" s="118" customFormat="1" ht="18" x14ac:dyDescent="0.25">
      <c r="A46" s="117" t="str">
        <f>VLOOKUP(E46,'LISTADO ATM'!$A$2:$C$898,3,0)</f>
        <v>DISTRITO NACIONAL</v>
      </c>
      <c r="B46" s="138" t="s">
        <v>2593</v>
      </c>
      <c r="C46" s="110">
        <v>44367.498703703706</v>
      </c>
      <c r="D46" s="110" t="s">
        <v>2180</v>
      </c>
      <c r="E46" s="134">
        <v>672</v>
      </c>
      <c r="F46" s="117" t="str">
        <f>VLOOKUP(E46,VIP!$A$2:$O13703,2,0)</f>
        <v>DRBR672</v>
      </c>
      <c r="G46" s="117" t="str">
        <f>VLOOKUP(E46,'LISTADO ATM'!$A$2:$B$897,2,0)</f>
        <v>ATM Destacamento Policía Nacional La Victoria</v>
      </c>
      <c r="H46" s="117" t="str">
        <f>VLOOKUP(E46,VIP!$A$2:$O18837,7,FALSE)</f>
        <v>Si</v>
      </c>
      <c r="I46" s="117" t="str">
        <f>VLOOKUP(E46,VIP!$A$2:$O10802,8,FALSE)</f>
        <v>Si</v>
      </c>
      <c r="J46" s="117" t="str">
        <f>VLOOKUP(E46,VIP!$A$2:$O10752,8,FALSE)</f>
        <v>Si</v>
      </c>
      <c r="K46" s="117" t="str">
        <f>VLOOKUP(E46,VIP!$A$2:$O14326,6,0)</f>
        <v>SI</v>
      </c>
      <c r="L46" s="110" t="s">
        <v>2245</v>
      </c>
      <c r="M46" s="148" t="s">
        <v>2550</v>
      </c>
      <c r="N46" s="109" t="s">
        <v>2453</v>
      </c>
      <c r="O46" s="117" t="s">
        <v>2455</v>
      </c>
      <c r="P46" s="117"/>
      <c r="Q46" s="149">
        <v>44368.605543981481</v>
      </c>
    </row>
    <row r="47" spans="1:17" s="118" customFormat="1" ht="18" x14ac:dyDescent="0.25">
      <c r="A47" s="117" t="str">
        <f>VLOOKUP(E47,'LISTADO ATM'!$A$2:$C$898,3,0)</f>
        <v>ESTE</v>
      </c>
      <c r="B47" s="138" t="s">
        <v>2580</v>
      </c>
      <c r="C47" s="110">
        <v>44367.311574074076</v>
      </c>
      <c r="D47" s="110" t="s">
        <v>2180</v>
      </c>
      <c r="E47" s="134">
        <v>822</v>
      </c>
      <c r="F47" s="117" t="str">
        <f>VLOOKUP(E47,VIP!$A$2:$O13700,2,0)</f>
        <v>DRBR822</v>
      </c>
      <c r="G47" s="117" t="str">
        <f>VLOOKUP(E47,'LISTADO ATM'!$A$2:$B$897,2,0)</f>
        <v xml:space="preserve">ATM INDUSPALMA </v>
      </c>
      <c r="H47" s="117" t="str">
        <f>VLOOKUP(E47,VIP!$A$2:$O18834,7,FALSE)</f>
        <v>Si</v>
      </c>
      <c r="I47" s="117" t="str">
        <f>VLOOKUP(E47,VIP!$A$2:$O10799,8,FALSE)</f>
        <v>Si</v>
      </c>
      <c r="J47" s="117" t="str">
        <f>VLOOKUP(E47,VIP!$A$2:$O10749,8,FALSE)</f>
        <v>Si</v>
      </c>
      <c r="K47" s="117" t="str">
        <f>VLOOKUP(E47,VIP!$A$2:$O14323,6,0)</f>
        <v>NO</v>
      </c>
      <c r="L47" s="146" t="s">
        <v>2245</v>
      </c>
      <c r="M47" s="148" t="s">
        <v>2550</v>
      </c>
      <c r="N47" s="109" t="s">
        <v>2453</v>
      </c>
      <c r="O47" s="117" t="s">
        <v>2455</v>
      </c>
      <c r="P47" s="117"/>
      <c r="Q47" s="149">
        <v>44368.605543981481</v>
      </c>
    </row>
    <row r="48" spans="1:17" s="118" customFormat="1" ht="18" x14ac:dyDescent="0.25">
      <c r="A48" s="117" t="str">
        <f>VLOOKUP(E48,'LISTADO ATM'!$A$2:$C$898,3,0)</f>
        <v>DISTRITO NACIONAL</v>
      </c>
      <c r="B48" s="138" t="s">
        <v>2583</v>
      </c>
      <c r="C48" s="110">
        <v>44367.417268518519</v>
      </c>
      <c r="D48" s="110" t="s">
        <v>2180</v>
      </c>
      <c r="E48" s="134">
        <v>671</v>
      </c>
      <c r="F48" s="117" t="str">
        <f>VLOOKUP(E48,VIP!$A$2:$O13698,2,0)</f>
        <v>DRBR671</v>
      </c>
      <c r="G48" s="117" t="str">
        <f>VLOOKUP(E48,'LISTADO ATM'!$A$2:$B$897,2,0)</f>
        <v>ATM Ayuntamiento Sto. Dgo. Norte</v>
      </c>
      <c r="H48" s="117" t="str">
        <f>VLOOKUP(E48,VIP!$A$2:$O18832,7,FALSE)</f>
        <v>Si</v>
      </c>
      <c r="I48" s="117" t="str">
        <f>VLOOKUP(E48,VIP!$A$2:$O10797,8,FALSE)</f>
        <v>Si</v>
      </c>
      <c r="J48" s="117" t="str">
        <f>VLOOKUP(E48,VIP!$A$2:$O10747,8,FALSE)</f>
        <v>Si</v>
      </c>
      <c r="K48" s="117" t="str">
        <f>VLOOKUP(E48,VIP!$A$2:$O14321,6,0)</f>
        <v>NO</v>
      </c>
      <c r="L48" s="110" t="s">
        <v>2245</v>
      </c>
      <c r="M48" s="148" t="s">
        <v>2550</v>
      </c>
      <c r="N48" s="109" t="s">
        <v>2453</v>
      </c>
      <c r="O48" s="117" t="s">
        <v>2455</v>
      </c>
      <c r="P48" s="117"/>
      <c r="Q48" s="149" t="s">
        <v>2763</v>
      </c>
    </row>
    <row r="49" spans="1:17" s="118" customFormat="1" ht="18" x14ac:dyDescent="0.25">
      <c r="A49" s="117" t="str">
        <f>VLOOKUP(E49,'LISTADO ATM'!$A$2:$C$898,3,0)</f>
        <v>DISTRITO NACIONAL</v>
      </c>
      <c r="B49" s="138" t="s">
        <v>2736</v>
      </c>
      <c r="C49" s="110">
        <v>44368.768969907411</v>
      </c>
      <c r="D49" s="110" t="s">
        <v>2180</v>
      </c>
      <c r="E49" s="134">
        <v>718</v>
      </c>
      <c r="F49" s="117" t="str">
        <f>VLOOKUP(E49,VIP!$A$2:$O13870,2,0)</f>
        <v>DRBR24Y</v>
      </c>
      <c r="G49" s="117" t="str">
        <f>VLOOKUP(E49,'LISTADO ATM'!$A$2:$B$897,2,0)</f>
        <v xml:space="preserve">ATM Feria Ganadera </v>
      </c>
      <c r="H49" s="117" t="str">
        <f>VLOOKUP(E49,VIP!$A$2:$O18831,7,FALSE)</f>
        <v>Si</v>
      </c>
      <c r="I49" s="117" t="str">
        <f>VLOOKUP(E49,VIP!$A$2:$O10796,8,FALSE)</f>
        <v>Si</v>
      </c>
      <c r="J49" s="117" t="str">
        <f>VLOOKUP(E49,VIP!$A$2:$O10746,8,FALSE)</f>
        <v>Si</v>
      </c>
      <c r="K49" s="117" t="str">
        <f>VLOOKUP(E49,VIP!$A$2:$O14320,6,0)</f>
        <v>NO</v>
      </c>
      <c r="L49" s="146" t="s">
        <v>2245</v>
      </c>
      <c r="M49" s="148" t="s">
        <v>2550</v>
      </c>
      <c r="N49" s="109" t="s">
        <v>2453</v>
      </c>
      <c r="O49" s="117" t="s">
        <v>2455</v>
      </c>
      <c r="P49" s="117"/>
      <c r="Q49" s="149" t="s">
        <v>2764</v>
      </c>
    </row>
    <row r="50" spans="1:17" s="118" customFormat="1" ht="18" x14ac:dyDescent="0.25">
      <c r="A50" s="117" t="str">
        <f>VLOOKUP(E50,'LISTADO ATM'!$A$2:$C$898,3,0)</f>
        <v>SUR</v>
      </c>
      <c r="B50" s="138" t="s">
        <v>2810</v>
      </c>
      <c r="C50" s="110">
        <v>44368.886423611111</v>
      </c>
      <c r="D50" s="110" t="s">
        <v>2180</v>
      </c>
      <c r="E50" s="134">
        <v>885</v>
      </c>
      <c r="F50" s="117" t="str">
        <f>VLOOKUP(E50,VIP!$A$2:$O13883,2,0)</f>
        <v>DRBR885</v>
      </c>
      <c r="G50" s="117" t="str">
        <f>VLOOKUP(E50,'LISTADO ATM'!$A$2:$B$897,2,0)</f>
        <v xml:space="preserve">ATM UNP Rancho Arriba </v>
      </c>
      <c r="H50" s="117" t="str">
        <f>VLOOKUP(E50,VIP!$A$2:$O18844,7,FALSE)</f>
        <v>Si</v>
      </c>
      <c r="I50" s="117" t="str">
        <f>VLOOKUP(E50,VIP!$A$2:$O10809,8,FALSE)</f>
        <v>Si</v>
      </c>
      <c r="J50" s="117" t="str">
        <f>VLOOKUP(E50,VIP!$A$2:$O10759,8,FALSE)</f>
        <v>Si</v>
      </c>
      <c r="K50" s="117" t="str">
        <f>VLOOKUP(E50,VIP!$A$2:$O14333,6,0)</f>
        <v>NO</v>
      </c>
      <c r="L50" s="146" t="s">
        <v>2245</v>
      </c>
      <c r="M50" s="148" t="s">
        <v>2550</v>
      </c>
      <c r="N50" s="109" t="s">
        <v>2453</v>
      </c>
      <c r="O50" s="117" t="s">
        <v>2455</v>
      </c>
      <c r="P50" s="117"/>
      <c r="Q50" s="149" t="s">
        <v>2834</v>
      </c>
    </row>
    <row r="51" spans="1:17" s="118" customFormat="1" ht="18" x14ac:dyDescent="0.25">
      <c r="A51" s="117" t="str">
        <f>VLOOKUP(E51,'LISTADO ATM'!$A$2:$C$898,3,0)</f>
        <v>ESTE</v>
      </c>
      <c r="B51" s="138" t="s">
        <v>2811</v>
      </c>
      <c r="C51" s="110">
        <v>44368.883564814816</v>
      </c>
      <c r="D51" s="110" t="s">
        <v>2180</v>
      </c>
      <c r="E51" s="134">
        <v>631</v>
      </c>
      <c r="F51" s="117" t="str">
        <f>VLOOKUP(E51,VIP!$A$2:$O13884,2,0)</f>
        <v>DRBR417</v>
      </c>
      <c r="G51" s="117" t="str">
        <f>VLOOKUP(E51,'LISTADO ATM'!$A$2:$B$897,2,0)</f>
        <v xml:space="preserve">ATM ASOCODEQUI (San Pedro) </v>
      </c>
      <c r="H51" s="117" t="str">
        <f>VLOOKUP(E51,VIP!$A$2:$O18845,7,FALSE)</f>
        <v>Si</v>
      </c>
      <c r="I51" s="117" t="str">
        <f>VLOOKUP(E51,VIP!$A$2:$O10810,8,FALSE)</f>
        <v>Si</v>
      </c>
      <c r="J51" s="117" t="str">
        <f>VLOOKUP(E51,VIP!$A$2:$O10760,8,FALSE)</f>
        <v>Si</v>
      </c>
      <c r="K51" s="117" t="str">
        <f>VLOOKUP(E51,VIP!$A$2:$O14334,6,0)</f>
        <v>NO</v>
      </c>
      <c r="L51" s="146" t="s">
        <v>2245</v>
      </c>
      <c r="M51" s="148" t="s">
        <v>2550</v>
      </c>
      <c r="N51" s="109" t="s">
        <v>2453</v>
      </c>
      <c r="O51" s="117" t="s">
        <v>2455</v>
      </c>
      <c r="P51" s="117"/>
      <c r="Q51" s="149" t="s">
        <v>2835</v>
      </c>
    </row>
    <row r="52" spans="1:17" s="118" customFormat="1" ht="18" x14ac:dyDescent="0.25">
      <c r="A52" s="117" t="str">
        <f>VLOOKUP(E52,'LISTADO ATM'!$A$2:$C$898,3,0)</f>
        <v>DISTRITO NACIONAL</v>
      </c>
      <c r="B52" s="138" t="s">
        <v>2638</v>
      </c>
      <c r="C52" s="110">
        <v>44368.013842592591</v>
      </c>
      <c r="D52" s="110" t="s">
        <v>2449</v>
      </c>
      <c r="E52" s="134">
        <v>540</v>
      </c>
      <c r="F52" s="117" t="str">
        <f>VLOOKUP(E52,VIP!$A$2:$O13698,2,0)</f>
        <v>DRBR540</v>
      </c>
      <c r="G52" s="117" t="str">
        <f>VLOOKUP(E52,'LISTADO ATM'!$A$2:$B$897,2,0)</f>
        <v xml:space="preserve">ATM Autoservicio Sambil I </v>
      </c>
      <c r="H52" s="117" t="str">
        <f>VLOOKUP(E52,VIP!$A$2:$O18832,7,FALSE)</f>
        <v>Si</v>
      </c>
      <c r="I52" s="117" t="str">
        <f>VLOOKUP(E52,VIP!$A$2:$O10797,8,FALSE)</f>
        <v>Si</v>
      </c>
      <c r="J52" s="117" t="str">
        <f>VLOOKUP(E52,VIP!$A$2:$O10747,8,FALSE)</f>
        <v>Si</v>
      </c>
      <c r="K52" s="117" t="str">
        <f>VLOOKUP(E52,VIP!$A$2:$O14321,6,0)</f>
        <v>NO</v>
      </c>
      <c r="L52" s="110" t="s">
        <v>2568</v>
      </c>
      <c r="M52" s="148" t="s">
        <v>2550</v>
      </c>
      <c r="N52" s="109" t="s">
        <v>2453</v>
      </c>
      <c r="O52" s="117" t="s">
        <v>2454</v>
      </c>
      <c r="P52" s="117"/>
      <c r="Q52" s="149">
        <v>44368.435231481482</v>
      </c>
    </row>
    <row r="53" spans="1:17" s="118" customFormat="1" ht="18" x14ac:dyDescent="0.25">
      <c r="A53" s="117" t="str">
        <f>VLOOKUP(E53,'LISTADO ATM'!$A$2:$C$898,3,0)</f>
        <v>SUR</v>
      </c>
      <c r="B53" s="138">
        <v>3335925374</v>
      </c>
      <c r="C53" s="110">
        <v>44365.686666666668</v>
      </c>
      <c r="D53" s="110" t="s">
        <v>2470</v>
      </c>
      <c r="E53" s="134">
        <v>880</v>
      </c>
      <c r="F53" s="117" t="str">
        <f>VLOOKUP(E53,VIP!$A$2:$O13716,2,0)</f>
        <v>DRBR880</v>
      </c>
      <c r="G53" s="117" t="str">
        <f>VLOOKUP(E53,'LISTADO ATM'!$A$2:$B$897,2,0)</f>
        <v xml:space="preserve">ATM Autoservicio Barahona II </v>
      </c>
      <c r="H53" s="117" t="str">
        <f>VLOOKUP(E53,VIP!$A$2:$O18850,7,FALSE)</f>
        <v>Si</v>
      </c>
      <c r="I53" s="117" t="str">
        <f>VLOOKUP(E53,VIP!$A$2:$O10815,8,FALSE)</f>
        <v>Si</v>
      </c>
      <c r="J53" s="117" t="str">
        <f>VLOOKUP(E53,VIP!$A$2:$O10765,8,FALSE)</f>
        <v>Si</v>
      </c>
      <c r="K53" s="117" t="str">
        <f>VLOOKUP(E53,VIP!$A$2:$O14339,6,0)</f>
        <v>SI</v>
      </c>
      <c r="L53" s="146" t="s">
        <v>2568</v>
      </c>
      <c r="M53" s="148" t="s">
        <v>2550</v>
      </c>
      <c r="N53" s="109" t="s">
        <v>2453</v>
      </c>
      <c r="O53" s="117" t="s">
        <v>2471</v>
      </c>
      <c r="P53" s="117"/>
      <c r="Q53" s="149">
        <v>44368.435231481482</v>
      </c>
    </row>
    <row r="54" spans="1:17" s="118" customFormat="1" ht="18" x14ac:dyDescent="0.25">
      <c r="A54" s="117" t="str">
        <f>VLOOKUP(E54,'LISTADO ATM'!$A$2:$C$898,3,0)</f>
        <v>ESTE</v>
      </c>
      <c r="B54" s="138">
        <v>3335925490</v>
      </c>
      <c r="C54" s="110">
        <v>44365.851064814815</v>
      </c>
      <c r="D54" s="110" t="s">
        <v>2470</v>
      </c>
      <c r="E54" s="134">
        <v>158</v>
      </c>
      <c r="F54" s="117" t="str">
        <f>VLOOKUP(E54,VIP!$A$2:$O13883,2,0)</f>
        <v>DRBR158</v>
      </c>
      <c r="G54" s="117" t="str">
        <f>VLOOKUP(E54,'LISTADO ATM'!$A$2:$B$897,2,0)</f>
        <v xml:space="preserve">ATM Oficina Romana Norte </v>
      </c>
      <c r="H54" s="117" t="str">
        <f>VLOOKUP(E54,VIP!$A$2:$O18760,7,FALSE)</f>
        <v>Si</v>
      </c>
      <c r="I54" s="117" t="str">
        <f>VLOOKUP(E54,VIP!$A$2:$O10725,8,FALSE)</f>
        <v>Si</v>
      </c>
      <c r="J54" s="117" t="str">
        <f>VLOOKUP(E54,VIP!$A$2:$O10675,8,FALSE)</f>
        <v>Si</v>
      </c>
      <c r="K54" s="117" t="str">
        <f>VLOOKUP(E54,VIP!$A$2:$O14249,6,0)</f>
        <v>SI</v>
      </c>
      <c r="L54" s="146" t="s">
        <v>2568</v>
      </c>
      <c r="M54" s="148" t="s">
        <v>2550</v>
      </c>
      <c r="N54" s="109" t="s">
        <v>2453</v>
      </c>
      <c r="O54" s="117" t="s">
        <v>2471</v>
      </c>
      <c r="P54" s="117"/>
      <c r="Q54" s="149" t="s">
        <v>2766</v>
      </c>
    </row>
    <row r="55" spans="1:17" s="118" customFormat="1" ht="18" x14ac:dyDescent="0.25">
      <c r="A55" s="117" t="str">
        <f>VLOOKUP(E55,'LISTADO ATM'!$A$2:$C$898,3,0)</f>
        <v>ESTE</v>
      </c>
      <c r="B55" s="138">
        <v>3335925372</v>
      </c>
      <c r="C55" s="110">
        <v>44365.684432870374</v>
      </c>
      <c r="D55" s="110" t="s">
        <v>2470</v>
      </c>
      <c r="E55" s="134">
        <v>117</v>
      </c>
      <c r="F55" s="117" t="str">
        <f>VLOOKUP(E55,VIP!$A$2:$O13900,2,0)</f>
        <v>DRBR117</v>
      </c>
      <c r="G55" s="117" t="str">
        <f>VLOOKUP(E55,'LISTADO ATM'!$A$2:$B$897,2,0)</f>
        <v xml:space="preserve">ATM Oficina El Seybo </v>
      </c>
      <c r="H55" s="117" t="str">
        <f>VLOOKUP(E55,VIP!$A$2:$O18754,7,FALSE)</f>
        <v>Si</v>
      </c>
      <c r="I55" s="117" t="str">
        <f>VLOOKUP(E55,VIP!$A$2:$O10719,8,FALSE)</f>
        <v>Si</v>
      </c>
      <c r="J55" s="117" t="str">
        <f>VLOOKUP(E55,VIP!$A$2:$O10669,8,FALSE)</f>
        <v>Si</v>
      </c>
      <c r="K55" s="117" t="str">
        <f>VLOOKUP(E55,VIP!$A$2:$O14243,6,0)</f>
        <v>SI</v>
      </c>
      <c r="L55" s="146" t="s">
        <v>2568</v>
      </c>
      <c r="M55" s="148" t="s">
        <v>2550</v>
      </c>
      <c r="N55" s="109" t="s">
        <v>2453</v>
      </c>
      <c r="O55" s="117" t="s">
        <v>2471</v>
      </c>
      <c r="P55" s="117"/>
      <c r="Q55" s="149" t="s">
        <v>2765</v>
      </c>
    </row>
    <row r="56" spans="1:17" s="118" customFormat="1" ht="18" x14ac:dyDescent="0.25">
      <c r="A56" s="117" t="str">
        <f>VLOOKUP(E56,'LISTADO ATM'!$A$2:$C$898,3,0)</f>
        <v>NORTE</v>
      </c>
      <c r="B56" s="138" t="s">
        <v>2610</v>
      </c>
      <c r="C56" s="110">
        <v>44367.674259259256</v>
      </c>
      <c r="D56" s="110" t="s">
        <v>2470</v>
      </c>
      <c r="E56" s="134">
        <v>8</v>
      </c>
      <c r="F56" s="117" t="str">
        <f>VLOOKUP(E56,VIP!$A$2:$O13727,2,0)</f>
        <v>DRBR008</v>
      </c>
      <c r="G56" s="117" t="str">
        <f>VLOOKUP(E56,'LISTADO ATM'!$A$2:$B$897,2,0)</f>
        <v>ATM Autoservicio Yaque</v>
      </c>
      <c r="H56" s="117" t="str">
        <f>VLOOKUP(E56,VIP!$A$2:$O18861,7,FALSE)</f>
        <v>Si</v>
      </c>
      <c r="I56" s="117" t="str">
        <f>VLOOKUP(E56,VIP!$A$2:$O10826,8,FALSE)</f>
        <v>Si</v>
      </c>
      <c r="J56" s="117" t="str">
        <f>VLOOKUP(E56,VIP!$A$2:$O10776,8,FALSE)</f>
        <v>Si</v>
      </c>
      <c r="K56" s="117" t="str">
        <f>VLOOKUP(E56,VIP!$A$2:$O14350,6,0)</f>
        <v>NO</v>
      </c>
      <c r="L56" s="110" t="s">
        <v>2568</v>
      </c>
      <c r="M56" s="148" t="s">
        <v>2550</v>
      </c>
      <c r="N56" s="109" t="s">
        <v>2453</v>
      </c>
      <c r="O56" s="117" t="s">
        <v>2471</v>
      </c>
      <c r="P56" s="117"/>
      <c r="Q56" s="149" t="s">
        <v>2765</v>
      </c>
    </row>
    <row r="57" spans="1:17" ht="18" x14ac:dyDescent="0.25">
      <c r="A57" s="117" t="str">
        <f>VLOOKUP(E57,'LISTADO ATM'!$A$2:$C$898,3,0)</f>
        <v>NORTE</v>
      </c>
      <c r="B57" s="138" t="s">
        <v>2742</v>
      </c>
      <c r="C57" s="110">
        <v>44368.73704861111</v>
      </c>
      <c r="D57" s="110" t="s">
        <v>2470</v>
      </c>
      <c r="E57" s="134">
        <v>809</v>
      </c>
      <c r="F57" s="117" t="str">
        <f>VLOOKUP(E57,VIP!$A$2:$O13876,2,0)</f>
        <v>DRBR809</v>
      </c>
      <c r="G57" s="117" t="str">
        <f>VLOOKUP(E57,'LISTADO ATM'!$A$2:$B$897,2,0)</f>
        <v>ATM Yoma (Cotuí)</v>
      </c>
      <c r="H57" s="117" t="str">
        <f>VLOOKUP(E57,VIP!$A$2:$O18837,7,FALSE)</f>
        <v>Si</v>
      </c>
      <c r="I57" s="117" t="str">
        <f>VLOOKUP(E57,VIP!$A$2:$O10802,8,FALSE)</f>
        <v>Si</v>
      </c>
      <c r="J57" s="117" t="str">
        <f>VLOOKUP(E57,VIP!$A$2:$O10752,8,FALSE)</f>
        <v>Si</v>
      </c>
      <c r="K57" s="117" t="str">
        <f>VLOOKUP(E57,VIP!$A$2:$O14326,6,0)</f>
        <v>NO</v>
      </c>
      <c r="L57" s="146" t="s">
        <v>2743</v>
      </c>
      <c r="M57" s="148" t="s">
        <v>2550</v>
      </c>
      <c r="N57" s="109" t="s">
        <v>2453</v>
      </c>
      <c r="O57" s="117" t="s">
        <v>2471</v>
      </c>
      <c r="P57" s="117"/>
      <c r="Q57" s="149" t="s">
        <v>2767</v>
      </c>
    </row>
    <row r="58" spans="1:17" ht="18" x14ac:dyDescent="0.25">
      <c r="A58" s="117" t="str">
        <f>VLOOKUP(E58,'LISTADO ATM'!$A$2:$C$898,3,0)</f>
        <v>ESTE</v>
      </c>
      <c r="B58" s="138" t="s">
        <v>2635</v>
      </c>
      <c r="C58" s="110">
        <v>44368.018078703702</v>
      </c>
      <c r="D58" s="110" t="s">
        <v>2449</v>
      </c>
      <c r="E58" s="134">
        <v>211</v>
      </c>
      <c r="F58" s="117" t="str">
        <f>VLOOKUP(E58,VIP!$A$2:$O13717,2,0)</f>
        <v>DRBR211</v>
      </c>
      <c r="G58" s="117" t="str">
        <f>VLOOKUP(E58,'LISTADO ATM'!$A$2:$B$897,2,0)</f>
        <v xml:space="preserve">ATM Oficina La Romana I </v>
      </c>
      <c r="H58" s="117" t="str">
        <f>VLOOKUP(E58,VIP!$A$2:$O18851,7,FALSE)</f>
        <v>Si</v>
      </c>
      <c r="I58" s="117" t="str">
        <f>VLOOKUP(E58,VIP!$A$2:$O10816,8,FALSE)</f>
        <v>Si</v>
      </c>
      <c r="J58" s="117" t="str">
        <f>VLOOKUP(E58,VIP!$A$2:$O10766,8,FALSE)</f>
        <v>Si</v>
      </c>
      <c r="K58" s="117" t="str">
        <f>VLOOKUP(E58,VIP!$A$2:$O14340,6,0)</f>
        <v>NO</v>
      </c>
      <c r="L58" s="110" t="s">
        <v>2566</v>
      </c>
      <c r="M58" s="148" t="s">
        <v>2550</v>
      </c>
      <c r="N58" s="109" t="s">
        <v>2453</v>
      </c>
      <c r="O58" s="117" t="s">
        <v>2454</v>
      </c>
      <c r="P58" s="117"/>
      <c r="Q58" s="149">
        <v>44368.435231481482</v>
      </c>
    </row>
    <row r="59" spans="1:17" ht="18" x14ac:dyDescent="0.25">
      <c r="A59" s="117" t="str">
        <f>VLOOKUP(E59,'LISTADO ATM'!$A$2:$C$898,3,0)</f>
        <v>ESTE</v>
      </c>
      <c r="B59" s="138" t="s">
        <v>2634</v>
      </c>
      <c r="C59" s="110">
        <v>44368.022094907406</v>
      </c>
      <c r="D59" s="110" t="s">
        <v>2449</v>
      </c>
      <c r="E59" s="134">
        <v>386</v>
      </c>
      <c r="F59" s="117" t="str">
        <f>VLOOKUP(E59,VIP!$A$2:$O13700,2,0)</f>
        <v>DRBR386</v>
      </c>
      <c r="G59" s="117" t="str">
        <f>VLOOKUP(E59,'LISTADO ATM'!$A$2:$B$897,2,0)</f>
        <v xml:space="preserve">ATM Plaza Verón II </v>
      </c>
      <c r="H59" s="117" t="str">
        <f>VLOOKUP(E59,VIP!$A$2:$O18834,7,FALSE)</f>
        <v>Si</v>
      </c>
      <c r="I59" s="117" t="str">
        <f>VLOOKUP(E59,VIP!$A$2:$O10799,8,FALSE)</f>
        <v>Si</v>
      </c>
      <c r="J59" s="117" t="str">
        <f>VLOOKUP(E59,VIP!$A$2:$O10749,8,FALSE)</f>
        <v>Si</v>
      </c>
      <c r="K59" s="117" t="str">
        <f>VLOOKUP(E59,VIP!$A$2:$O14323,6,0)</f>
        <v>NO</v>
      </c>
      <c r="L59" s="110" t="s">
        <v>2566</v>
      </c>
      <c r="M59" s="148" t="s">
        <v>2550</v>
      </c>
      <c r="N59" s="109" t="s">
        <v>2453</v>
      </c>
      <c r="O59" s="117" t="s">
        <v>2454</v>
      </c>
      <c r="P59" s="117"/>
      <c r="Q59" s="149">
        <v>44368.435231481482</v>
      </c>
    </row>
    <row r="60" spans="1:17" ht="18" x14ac:dyDescent="0.25">
      <c r="A60" s="117" t="str">
        <f>VLOOKUP(E60,'LISTADO ATM'!$A$2:$C$898,3,0)</f>
        <v>NORTE</v>
      </c>
      <c r="B60" s="138">
        <v>3335925875</v>
      </c>
      <c r="C60" s="110">
        <v>44366.883356481485</v>
      </c>
      <c r="D60" s="110" t="s">
        <v>2569</v>
      </c>
      <c r="E60" s="134">
        <v>888</v>
      </c>
      <c r="F60" s="117" t="str">
        <f>VLOOKUP(E60,VIP!$A$2:$O13717,2,0)</f>
        <v>DRBR888</v>
      </c>
      <c r="G60" s="117" t="str">
        <f>VLOOKUP(E60,'LISTADO ATM'!$A$2:$B$897,2,0)</f>
        <v>ATM Oficina galeria 56 II (SFM)</v>
      </c>
      <c r="H60" s="117" t="str">
        <f>VLOOKUP(E60,VIP!$A$2:$O18851,7,FALSE)</f>
        <v>Si</v>
      </c>
      <c r="I60" s="117" t="str">
        <f>VLOOKUP(E60,VIP!$A$2:$O10816,8,FALSE)</f>
        <v>Si</v>
      </c>
      <c r="J60" s="117" t="str">
        <f>VLOOKUP(E60,VIP!$A$2:$O10766,8,FALSE)</f>
        <v>Si</v>
      </c>
      <c r="K60" s="117" t="str">
        <f>VLOOKUP(E60,VIP!$A$2:$O14340,6,0)</f>
        <v>SI</v>
      </c>
      <c r="L60" s="146" t="s">
        <v>2566</v>
      </c>
      <c r="M60" s="148" t="s">
        <v>2550</v>
      </c>
      <c r="N60" s="109" t="s">
        <v>2453</v>
      </c>
      <c r="O60" s="117" t="s">
        <v>2578</v>
      </c>
      <c r="P60" s="117"/>
      <c r="Q60" s="149">
        <v>44368.435231481482</v>
      </c>
    </row>
    <row r="61" spans="1:17" ht="18" x14ac:dyDescent="0.25">
      <c r="A61" s="117" t="str">
        <f>VLOOKUP(E61,'LISTADO ATM'!$A$2:$C$898,3,0)</f>
        <v>NORTE</v>
      </c>
      <c r="B61" s="138" t="s">
        <v>2660</v>
      </c>
      <c r="C61" s="110">
        <v>44368.361076388886</v>
      </c>
      <c r="D61" s="110" t="s">
        <v>2569</v>
      </c>
      <c r="E61" s="134">
        <v>88</v>
      </c>
      <c r="F61" s="117" t="str">
        <f>VLOOKUP(E61,VIP!$A$2:$O13846,2,0)</f>
        <v>DRBR088</v>
      </c>
      <c r="G61" s="117" t="str">
        <f>VLOOKUP(E61,'LISTADO ATM'!$A$2:$B$897,2,0)</f>
        <v xml:space="preserve">ATM S/M La Fuente (Santiago) </v>
      </c>
      <c r="H61" s="117" t="str">
        <f>VLOOKUP(E61,VIP!$A$2:$O18807,7,FALSE)</f>
        <v>Si</v>
      </c>
      <c r="I61" s="117" t="str">
        <f>VLOOKUP(E61,VIP!$A$2:$O10772,8,FALSE)</f>
        <v>Si</v>
      </c>
      <c r="J61" s="117" t="str">
        <f>VLOOKUP(E61,VIP!$A$2:$O10722,8,FALSE)</f>
        <v>Si</v>
      </c>
      <c r="K61" s="117" t="str">
        <f>VLOOKUP(E61,VIP!$A$2:$O14296,6,0)</f>
        <v>NO</v>
      </c>
      <c r="L61" s="146" t="s">
        <v>2566</v>
      </c>
      <c r="M61" s="148" t="s">
        <v>2550</v>
      </c>
      <c r="N61" s="109" t="s">
        <v>2453</v>
      </c>
      <c r="O61" s="117" t="s">
        <v>2594</v>
      </c>
      <c r="P61" s="117"/>
      <c r="Q61" s="149">
        <v>44368.605543981481</v>
      </c>
    </row>
    <row r="62" spans="1:17" ht="18" x14ac:dyDescent="0.25">
      <c r="A62" s="117" t="str">
        <f>VLOOKUP(E62,'LISTADO ATM'!$A$2:$C$898,3,0)</f>
        <v>NORTE</v>
      </c>
      <c r="B62" s="138" t="s">
        <v>2633</v>
      </c>
      <c r="C62" s="110">
        <v>44368.029386574075</v>
      </c>
      <c r="D62" s="110" t="s">
        <v>2569</v>
      </c>
      <c r="E62" s="134">
        <v>388</v>
      </c>
      <c r="F62" s="117" t="str">
        <f>VLOOKUP(E62,VIP!$A$2:$O13701,2,0)</f>
        <v>DRBR388</v>
      </c>
      <c r="G62" s="117" t="str">
        <f>VLOOKUP(E62,'LISTADO ATM'!$A$2:$B$897,2,0)</f>
        <v xml:space="preserve">ATM Multicentro La Sirena Puerto Plata </v>
      </c>
      <c r="H62" s="117" t="str">
        <f>VLOOKUP(E62,VIP!$A$2:$O18835,7,FALSE)</f>
        <v>Si</v>
      </c>
      <c r="I62" s="117" t="str">
        <f>VLOOKUP(E62,VIP!$A$2:$O10800,8,FALSE)</f>
        <v>Si</v>
      </c>
      <c r="J62" s="117" t="str">
        <f>VLOOKUP(E62,VIP!$A$2:$O10750,8,FALSE)</f>
        <v>Si</v>
      </c>
      <c r="K62" s="117" t="str">
        <f>VLOOKUP(E62,VIP!$A$2:$O14324,6,0)</f>
        <v>NO</v>
      </c>
      <c r="L62" s="110" t="s">
        <v>2566</v>
      </c>
      <c r="M62" s="148" t="s">
        <v>2550</v>
      </c>
      <c r="N62" s="109" t="s">
        <v>2453</v>
      </c>
      <c r="O62" s="117" t="s">
        <v>2594</v>
      </c>
      <c r="P62" s="117"/>
      <c r="Q62" s="149">
        <v>44368.605543981481</v>
      </c>
    </row>
    <row r="63" spans="1:17" ht="18" x14ac:dyDescent="0.25">
      <c r="A63" s="117" t="str">
        <f>VLOOKUP(E63,'LISTADO ATM'!$A$2:$C$898,3,0)</f>
        <v>DISTRITO NACIONAL</v>
      </c>
      <c r="B63" s="138" t="s">
        <v>2604</v>
      </c>
      <c r="C63" s="110">
        <v>44367.685937499999</v>
      </c>
      <c r="D63" s="110" t="s">
        <v>2449</v>
      </c>
      <c r="E63" s="134">
        <v>441</v>
      </c>
      <c r="F63" s="117" t="str">
        <f>VLOOKUP(E63,VIP!$A$2:$O13719,2,0)</f>
        <v>DRBR441</v>
      </c>
      <c r="G63" s="117" t="str">
        <f>VLOOKUP(E63,'LISTADO ATM'!$A$2:$B$897,2,0)</f>
        <v>ATM Estacion de Servicio Romulo Betancour</v>
      </c>
      <c r="H63" s="117" t="str">
        <f>VLOOKUP(E63,VIP!$A$2:$O18853,7,FALSE)</f>
        <v>NO</v>
      </c>
      <c r="I63" s="117" t="str">
        <f>VLOOKUP(E63,VIP!$A$2:$O10818,8,FALSE)</f>
        <v>NO</v>
      </c>
      <c r="J63" s="117" t="str">
        <f>VLOOKUP(E63,VIP!$A$2:$O10768,8,FALSE)</f>
        <v>NO</v>
      </c>
      <c r="K63" s="117" t="str">
        <f>VLOOKUP(E63,VIP!$A$2:$O14342,6,0)</f>
        <v>NO</v>
      </c>
      <c r="L63" s="110" t="s">
        <v>2566</v>
      </c>
      <c r="M63" s="148" t="s">
        <v>2550</v>
      </c>
      <c r="N63" s="109" t="s">
        <v>2453</v>
      </c>
      <c r="O63" s="117" t="s">
        <v>2454</v>
      </c>
      <c r="P63" s="117"/>
      <c r="Q63" s="149">
        <v>44368.605543981481</v>
      </c>
    </row>
    <row r="64" spans="1:17" ht="18" x14ac:dyDescent="0.25">
      <c r="A64" s="117" t="str">
        <f>VLOOKUP(E64,'LISTADO ATM'!$A$2:$C$898,3,0)</f>
        <v>NORTE</v>
      </c>
      <c r="B64" s="138" t="s">
        <v>2759</v>
      </c>
      <c r="C64" s="110">
        <v>44368.662164351852</v>
      </c>
      <c r="D64" s="110" t="s">
        <v>2470</v>
      </c>
      <c r="E64" s="134">
        <v>95</v>
      </c>
      <c r="F64" s="117" t="str">
        <f>VLOOKUP(E64,VIP!$A$2:$O13890,2,0)</f>
        <v>DRBR095</v>
      </c>
      <c r="G64" s="117" t="str">
        <f>VLOOKUP(E64,'LISTADO ATM'!$A$2:$B$897,2,0)</f>
        <v xml:space="preserve">ATM Oficina Tenares </v>
      </c>
      <c r="H64" s="117" t="str">
        <f>VLOOKUP(E64,VIP!$A$2:$O18851,7,FALSE)</f>
        <v>Si</v>
      </c>
      <c r="I64" s="117" t="str">
        <f>VLOOKUP(E64,VIP!$A$2:$O10816,8,FALSE)</f>
        <v>Si</v>
      </c>
      <c r="J64" s="117" t="str">
        <f>VLOOKUP(E64,VIP!$A$2:$O10766,8,FALSE)</f>
        <v>Si</v>
      </c>
      <c r="K64" s="117" t="str">
        <f>VLOOKUP(E64,VIP!$A$2:$O14340,6,0)</f>
        <v>SI</v>
      </c>
      <c r="L64" s="146" t="s">
        <v>2566</v>
      </c>
      <c r="M64" s="148" t="s">
        <v>2550</v>
      </c>
      <c r="N64" s="109" t="s">
        <v>2453</v>
      </c>
      <c r="O64" s="117" t="s">
        <v>2471</v>
      </c>
      <c r="P64" s="117"/>
      <c r="Q64" s="149" t="s">
        <v>2768</v>
      </c>
    </row>
    <row r="65" spans="1:17" ht="18" x14ac:dyDescent="0.25">
      <c r="A65" s="117" t="str">
        <f>VLOOKUP(E65,'LISTADO ATM'!$A$2:$C$898,3,0)</f>
        <v>SUR</v>
      </c>
      <c r="B65" s="138" t="s">
        <v>2721</v>
      </c>
      <c r="C65" s="110">
        <v>44368.658495370371</v>
      </c>
      <c r="D65" s="110" t="s">
        <v>2470</v>
      </c>
      <c r="E65" s="134">
        <v>576</v>
      </c>
      <c r="F65" s="117" t="str">
        <f>VLOOKUP(E65,VIP!$A$2:$O13860,2,0)</f>
        <v>DRBR576</v>
      </c>
      <c r="G65" s="117" t="str">
        <f>VLOOKUP(E65,'LISTADO ATM'!$A$2:$B$897,2,0)</f>
        <v>ATM Nizao</v>
      </c>
      <c r="H65" s="117">
        <f>VLOOKUP(E65,VIP!$A$2:$O18821,7,FALSE)</f>
        <v>0</v>
      </c>
      <c r="I65" s="117">
        <f>VLOOKUP(E65,VIP!$A$2:$O10786,8,FALSE)</f>
        <v>0</v>
      </c>
      <c r="J65" s="117">
        <f>VLOOKUP(E65,VIP!$A$2:$O10736,8,FALSE)</f>
        <v>0</v>
      </c>
      <c r="K65" s="117">
        <f>VLOOKUP(E65,VIP!$A$2:$O14310,6,0)</f>
        <v>0</v>
      </c>
      <c r="L65" s="146" t="s">
        <v>2566</v>
      </c>
      <c r="M65" s="148" t="s">
        <v>2550</v>
      </c>
      <c r="N65" s="109" t="s">
        <v>2453</v>
      </c>
      <c r="O65" s="117" t="s">
        <v>2471</v>
      </c>
      <c r="P65" s="117"/>
      <c r="Q65" s="149" t="s">
        <v>2764</v>
      </c>
    </row>
    <row r="66" spans="1:17" ht="18" x14ac:dyDescent="0.25">
      <c r="A66" s="117" t="str">
        <f>VLOOKUP(E66,'LISTADO ATM'!$A$2:$C$898,3,0)</f>
        <v>NORTE</v>
      </c>
      <c r="B66" s="138" t="s">
        <v>2824</v>
      </c>
      <c r="C66" s="110">
        <v>44368.823472222219</v>
      </c>
      <c r="D66" s="110" t="s">
        <v>2569</v>
      </c>
      <c r="E66" s="134">
        <v>877</v>
      </c>
      <c r="F66" s="117" t="str">
        <f>VLOOKUP(E66,VIP!$A$2:$O13895,2,0)</f>
        <v>DRBR877</v>
      </c>
      <c r="G66" s="117" t="str">
        <f>VLOOKUP(E66,'LISTADO ATM'!$A$2:$B$897,2,0)</f>
        <v xml:space="preserve">ATM Estación Los Samanes (Ranchito, La Vega) </v>
      </c>
      <c r="H66" s="117" t="str">
        <f>VLOOKUP(E66,VIP!$A$2:$O18856,7,FALSE)</f>
        <v>Si</v>
      </c>
      <c r="I66" s="117" t="str">
        <f>VLOOKUP(E66,VIP!$A$2:$O10821,8,FALSE)</f>
        <v>Si</v>
      </c>
      <c r="J66" s="117" t="str">
        <f>VLOOKUP(E66,VIP!$A$2:$O10771,8,FALSE)</f>
        <v>Si</v>
      </c>
      <c r="K66" s="117" t="str">
        <f>VLOOKUP(E66,VIP!$A$2:$O14345,6,0)</f>
        <v>NO</v>
      </c>
      <c r="L66" s="146" t="s">
        <v>2825</v>
      </c>
      <c r="M66" s="148" t="s">
        <v>2550</v>
      </c>
      <c r="N66" s="109" t="s">
        <v>2453</v>
      </c>
      <c r="O66" s="117" t="s">
        <v>2570</v>
      </c>
      <c r="P66" s="117"/>
      <c r="Q66" s="149" t="s">
        <v>2837</v>
      </c>
    </row>
    <row r="67" spans="1:17" ht="18" x14ac:dyDescent="0.25">
      <c r="A67" s="117" t="str">
        <f>VLOOKUP(E67,'LISTADO ATM'!$A$2:$C$898,3,0)</f>
        <v>ESTE</v>
      </c>
      <c r="B67" s="138">
        <v>3335925891</v>
      </c>
      <c r="C67" s="110">
        <v>44367.050219907411</v>
      </c>
      <c r="D67" s="110" t="s">
        <v>2470</v>
      </c>
      <c r="E67" s="134">
        <v>386</v>
      </c>
      <c r="F67" s="117" t="str">
        <f>VLOOKUP(E67,VIP!$A$2:$O13699,2,0)</f>
        <v>DRBR386</v>
      </c>
      <c r="G67" s="117" t="str">
        <f>VLOOKUP(E67,'LISTADO ATM'!$A$2:$B$897,2,0)</f>
        <v xml:space="preserve">ATM Plaza Verón II </v>
      </c>
      <c r="H67" s="117" t="str">
        <f>VLOOKUP(E67,VIP!$A$2:$O18833,7,FALSE)</f>
        <v>Si</v>
      </c>
      <c r="I67" s="117" t="str">
        <f>VLOOKUP(E67,VIP!$A$2:$O10798,8,FALSE)</f>
        <v>Si</v>
      </c>
      <c r="J67" s="117" t="str">
        <f>VLOOKUP(E67,VIP!$A$2:$O10748,8,FALSE)</f>
        <v>Si</v>
      </c>
      <c r="K67" s="117" t="str">
        <f>VLOOKUP(E67,VIP!$A$2:$O14322,6,0)</f>
        <v>NO</v>
      </c>
      <c r="L67" s="146" t="s">
        <v>2442</v>
      </c>
      <c r="M67" s="148" t="s">
        <v>2550</v>
      </c>
      <c r="N67" s="109" t="s">
        <v>2453</v>
      </c>
      <c r="O67" s="117" t="s">
        <v>2471</v>
      </c>
      <c r="P67" s="117"/>
      <c r="Q67" s="149">
        <v>44368.435231481482</v>
      </c>
    </row>
    <row r="68" spans="1:17" ht="18" x14ac:dyDescent="0.25">
      <c r="A68" s="117" t="str">
        <f>VLOOKUP(E68,'LISTADO ATM'!$A$2:$C$898,3,0)</f>
        <v>DISTRITO NACIONAL</v>
      </c>
      <c r="B68" s="138">
        <v>3335925868</v>
      </c>
      <c r="C68" s="110">
        <v>44366.731145833335</v>
      </c>
      <c r="D68" s="110" t="s">
        <v>2470</v>
      </c>
      <c r="E68" s="134">
        <v>409</v>
      </c>
      <c r="F68" s="117" t="str">
        <f>VLOOKUP(E68,VIP!$A$2:$O13697,2,0)</f>
        <v>DRBR409</v>
      </c>
      <c r="G68" s="117" t="str">
        <f>VLOOKUP(E68,'LISTADO ATM'!$A$2:$B$897,2,0)</f>
        <v xml:space="preserve">ATM Oficina Las Palmas de Herrera I </v>
      </c>
      <c r="H68" s="117" t="str">
        <f>VLOOKUP(E68,VIP!$A$2:$O18831,7,FALSE)</f>
        <v>Si</v>
      </c>
      <c r="I68" s="117" t="str">
        <f>VLOOKUP(E68,VIP!$A$2:$O10796,8,FALSE)</f>
        <v>Si</v>
      </c>
      <c r="J68" s="117" t="str">
        <f>VLOOKUP(E68,VIP!$A$2:$O10746,8,FALSE)</f>
        <v>Si</v>
      </c>
      <c r="K68" s="117" t="str">
        <f>VLOOKUP(E68,VIP!$A$2:$O14320,6,0)</f>
        <v>NO</v>
      </c>
      <c r="L68" s="110" t="s">
        <v>2442</v>
      </c>
      <c r="M68" s="148" t="s">
        <v>2550</v>
      </c>
      <c r="N68" s="109" t="s">
        <v>2453</v>
      </c>
      <c r="O68" s="117" t="s">
        <v>2577</v>
      </c>
      <c r="P68" s="117"/>
      <c r="Q68" s="149">
        <v>44368.435231481482</v>
      </c>
    </row>
    <row r="69" spans="1:17" ht="18" x14ac:dyDescent="0.25">
      <c r="A69" s="117" t="str">
        <f>VLOOKUP(E69,'LISTADO ATM'!$A$2:$C$898,3,0)</f>
        <v>DISTRITO NACIONAL</v>
      </c>
      <c r="B69" s="138">
        <v>3335925368</v>
      </c>
      <c r="C69" s="110">
        <v>44365.681527777779</v>
      </c>
      <c r="D69" s="110" t="s">
        <v>2470</v>
      </c>
      <c r="E69" s="134">
        <v>745</v>
      </c>
      <c r="F69" s="117" t="str">
        <f>VLOOKUP(E69,VIP!$A$2:$O13902,2,0)</f>
        <v>DRBR027</v>
      </c>
      <c r="G69" s="117" t="str">
        <f>VLOOKUP(E69,'LISTADO ATM'!$A$2:$B$897,2,0)</f>
        <v xml:space="preserve">ATM Oficina Ave. Duarte </v>
      </c>
      <c r="H69" s="117" t="str">
        <f>VLOOKUP(E69,VIP!$A$2:$O18829,7,FALSE)</f>
        <v>No</v>
      </c>
      <c r="I69" s="117" t="str">
        <f>VLOOKUP(E69,VIP!$A$2:$O10794,8,FALSE)</f>
        <v>No</v>
      </c>
      <c r="J69" s="117" t="str">
        <f>VLOOKUP(E69,VIP!$A$2:$O10744,8,FALSE)</f>
        <v>No</v>
      </c>
      <c r="K69" s="117" t="str">
        <f>VLOOKUP(E69,VIP!$A$2:$O14318,6,0)</f>
        <v>NO</v>
      </c>
      <c r="L69" s="146" t="s">
        <v>2442</v>
      </c>
      <c r="M69" s="148" t="s">
        <v>2550</v>
      </c>
      <c r="N69" s="109" t="s">
        <v>2453</v>
      </c>
      <c r="O69" s="117" t="s">
        <v>2471</v>
      </c>
      <c r="P69" s="117"/>
      <c r="Q69" s="149">
        <v>44368.435231481482</v>
      </c>
    </row>
    <row r="70" spans="1:17" ht="18" x14ac:dyDescent="0.25">
      <c r="A70" s="117" t="str">
        <f>VLOOKUP(E70,'LISTADO ATM'!$A$2:$C$898,3,0)</f>
        <v>DISTRITO NACIONAL</v>
      </c>
      <c r="B70" s="138">
        <v>3335925894</v>
      </c>
      <c r="C70" s="110">
        <v>44367.060972222222</v>
      </c>
      <c r="D70" s="110" t="s">
        <v>2470</v>
      </c>
      <c r="E70" s="134">
        <v>911</v>
      </c>
      <c r="F70" s="117" t="str">
        <f>VLOOKUP(E70,VIP!$A$2:$O13719,2,0)</f>
        <v>DRBR911</v>
      </c>
      <c r="G70" s="117" t="str">
        <f>VLOOKUP(E70,'LISTADO ATM'!$A$2:$B$897,2,0)</f>
        <v xml:space="preserve">ATM Oficina Venezuela II </v>
      </c>
      <c r="H70" s="117" t="str">
        <f>VLOOKUP(E70,VIP!$A$2:$O18853,7,FALSE)</f>
        <v>Si</v>
      </c>
      <c r="I70" s="117" t="str">
        <f>VLOOKUP(E70,VIP!$A$2:$O10818,8,FALSE)</f>
        <v>Si</v>
      </c>
      <c r="J70" s="117" t="str">
        <f>VLOOKUP(E70,VIP!$A$2:$O10768,8,FALSE)</f>
        <v>Si</v>
      </c>
      <c r="K70" s="117" t="str">
        <f>VLOOKUP(E70,VIP!$A$2:$O14342,6,0)</f>
        <v>SI</v>
      </c>
      <c r="L70" s="146" t="s">
        <v>2442</v>
      </c>
      <c r="M70" s="148" t="s">
        <v>2550</v>
      </c>
      <c r="N70" s="109" t="s">
        <v>2453</v>
      </c>
      <c r="O70" s="117" t="s">
        <v>2471</v>
      </c>
      <c r="P70" s="117"/>
      <c r="Q70" s="149">
        <v>44368.435231481482</v>
      </c>
    </row>
    <row r="71" spans="1:17" ht="18" x14ac:dyDescent="0.25">
      <c r="A71" s="117" t="str">
        <f>VLOOKUP(E71,'LISTADO ATM'!$A$2:$C$898,3,0)</f>
        <v>SUR</v>
      </c>
      <c r="B71" s="138">
        <v>3335925865</v>
      </c>
      <c r="C71" s="110">
        <v>44366.694675925923</v>
      </c>
      <c r="D71" s="110" t="s">
        <v>2470</v>
      </c>
      <c r="E71" s="134">
        <v>962</v>
      </c>
      <c r="F71" s="117" t="str">
        <f>VLOOKUP(E71,VIP!$A$2:$O13724,2,0)</f>
        <v>DRBR962</v>
      </c>
      <c r="G71" s="117" t="str">
        <f>VLOOKUP(E71,'LISTADO ATM'!$A$2:$B$897,2,0)</f>
        <v xml:space="preserve">ATM Oficina Villa Ofelia II (San Juan) </v>
      </c>
      <c r="H71" s="117" t="str">
        <f>VLOOKUP(E71,VIP!$A$2:$O18858,7,FALSE)</f>
        <v>Si</v>
      </c>
      <c r="I71" s="117" t="str">
        <f>VLOOKUP(E71,VIP!$A$2:$O10823,8,FALSE)</f>
        <v>Si</v>
      </c>
      <c r="J71" s="117" t="str">
        <f>VLOOKUP(E71,VIP!$A$2:$O10773,8,FALSE)</f>
        <v>Si</v>
      </c>
      <c r="K71" s="117" t="str">
        <f>VLOOKUP(E71,VIP!$A$2:$O14347,6,0)</f>
        <v>NO</v>
      </c>
      <c r="L71" s="110" t="s">
        <v>2442</v>
      </c>
      <c r="M71" s="148" t="s">
        <v>2550</v>
      </c>
      <c r="N71" s="109" t="s">
        <v>2453</v>
      </c>
      <c r="O71" s="117" t="s">
        <v>2577</v>
      </c>
      <c r="P71" s="117"/>
      <c r="Q71" s="149">
        <v>44368.435231481482</v>
      </c>
    </row>
    <row r="72" spans="1:17" ht="18" x14ac:dyDescent="0.25">
      <c r="A72" s="117" t="str">
        <f>VLOOKUP(E72,'LISTADO ATM'!$A$2:$C$898,3,0)</f>
        <v>NORTE</v>
      </c>
      <c r="B72" s="138" t="s">
        <v>2650</v>
      </c>
      <c r="C72" s="110">
        <v>44368.333055555559</v>
      </c>
      <c r="D72" s="110" t="s">
        <v>2569</v>
      </c>
      <c r="E72" s="134">
        <v>136</v>
      </c>
      <c r="F72" s="117" t="str">
        <f>VLOOKUP(E72,VIP!$A$2:$O13841,2,0)</f>
        <v>DRBR136</v>
      </c>
      <c r="G72" s="117" t="str">
        <f>VLOOKUP(E72,'LISTADO ATM'!$A$2:$B$897,2,0)</f>
        <v>ATM S/M Xtra (Santiago)</v>
      </c>
      <c r="H72" s="117" t="str">
        <f>VLOOKUP(E72,VIP!$A$2:$O18802,7,FALSE)</f>
        <v>Si</v>
      </c>
      <c r="I72" s="117" t="str">
        <f>VLOOKUP(E72,VIP!$A$2:$O10767,8,FALSE)</f>
        <v>Si</v>
      </c>
      <c r="J72" s="117" t="str">
        <f>VLOOKUP(E72,VIP!$A$2:$O10717,8,FALSE)</f>
        <v>Si</v>
      </c>
      <c r="K72" s="117" t="str">
        <f>VLOOKUP(E72,VIP!$A$2:$O14291,6,0)</f>
        <v>NO</v>
      </c>
      <c r="L72" s="146" t="s">
        <v>2442</v>
      </c>
      <c r="M72" s="148" t="s">
        <v>2550</v>
      </c>
      <c r="N72" s="109" t="s">
        <v>2453</v>
      </c>
      <c r="O72" s="117" t="s">
        <v>2594</v>
      </c>
      <c r="P72" s="117"/>
      <c r="Q72" s="149">
        <v>44368.605543981481</v>
      </c>
    </row>
    <row r="73" spans="1:17" ht="18" x14ac:dyDescent="0.25">
      <c r="A73" s="117" t="str">
        <f>VLOOKUP(E73,'LISTADO ATM'!$A$2:$C$898,3,0)</f>
        <v>DISTRITO NACIONAL</v>
      </c>
      <c r="B73" s="138" t="s">
        <v>2607</v>
      </c>
      <c r="C73" s="110">
        <v>44367.681064814817</v>
      </c>
      <c r="D73" s="110" t="s">
        <v>2449</v>
      </c>
      <c r="E73" s="134">
        <v>232</v>
      </c>
      <c r="F73" s="117" t="str">
        <f>VLOOKUP(E73,VIP!$A$2:$O13723,2,0)</f>
        <v>DRBR232</v>
      </c>
      <c r="G73" s="117" t="str">
        <f>VLOOKUP(E73,'LISTADO ATM'!$A$2:$B$897,2,0)</f>
        <v xml:space="preserve">ATM S/M Nacional Charles de Gaulle </v>
      </c>
      <c r="H73" s="117" t="str">
        <f>VLOOKUP(E73,VIP!$A$2:$O18857,7,FALSE)</f>
        <v>Si</v>
      </c>
      <c r="I73" s="117" t="str">
        <f>VLOOKUP(E73,VIP!$A$2:$O10822,8,FALSE)</f>
        <v>Si</v>
      </c>
      <c r="J73" s="117" t="str">
        <f>VLOOKUP(E73,VIP!$A$2:$O10772,8,FALSE)</f>
        <v>Si</v>
      </c>
      <c r="K73" s="117" t="str">
        <f>VLOOKUP(E73,VIP!$A$2:$O14346,6,0)</f>
        <v>SI</v>
      </c>
      <c r="L73" s="110" t="s">
        <v>2442</v>
      </c>
      <c r="M73" s="148" t="s">
        <v>2550</v>
      </c>
      <c r="N73" s="109" t="s">
        <v>2453</v>
      </c>
      <c r="O73" s="117" t="s">
        <v>2454</v>
      </c>
      <c r="P73" s="117"/>
      <c r="Q73" s="149">
        <v>44368.605543981481</v>
      </c>
    </row>
    <row r="74" spans="1:17" ht="18" x14ac:dyDescent="0.25">
      <c r="A74" s="117" t="str">
        <f>VLOOKUP(E74,'LISTADO ATM'!$A$2:$C$898,3,0)</f>
        <v>DISTRITO NACIONAL</v>
      </c>
      <c r="B74" s="138" t="s">
        <v>2661</v>
      </c>
      <c r="C74" s="110">
        <v>44368.358113425929</v>
      </c>
      <c r="D74" s="110" t="s">
        <v>2449</v>
      </c>
      <c r="E74" s="134">
        <v>244</v>
      </c>
      <c r="F74" s="117" t="str">
        <f>VLOOKUP(E74,VIP!$A$2:$O13847,2,0)</f>
        <v>DRBR244</v>
      </c>
      <c r="G74" s="117" t="str">
        <f>VLOOKUP(E74,'LISTADO ATM'!$A$2:$B$897,2,0)</f>
        <v xml:space="preserve">ATM Ministerio de Hacienda (antiguo Finanzas) </v>
      </c>
      <c r="H74" s="117" t="str">
        <f>VLOOKUP(E74,VIP!$A$2:$O18808,7,FALSE)</f>
        <v>Si</v>
      </c>
      <c r="I74" s="117" t="str">
        <f>VLOOKUP(E74,VIP!$A$2:$O10773,8,FALSE)</f>
        <v>Si</v>
      </c>
      <c r="J74" s="117" t="str">
        <f>VLOOKUP(E74,VIP!$A$2:$O10723,8,FALSE)</f>
        <v>Si</v>
      </c>
      <c r="K74" s="117" t="str">
        <f>VLOOKUP(E74,VIP!$A$2:$O14297,6,0)</f>
        <v>NO</v>
      </c>
      <c r="L74" s="146" t="s">
        <v>2442</v>
      </c>
      <c r="M74" s="148" t="s">
        <v>2550</v>
      </c>
      <c r="N74" s="109" t="s">
        <v>2453</v>
      </c>
      <c r="O74" s="117" t="s">
        <v>2454</v>
      </c>
      <c r="P74" s="117"/>
      <c r="Q74" s="149">
        <v>44368.605543981481</v>
      </c>
    </row>
    <row r="75" spans="1:17" ht="18" x14ac:dyDescent="0.25">
      <c r="A75" s="117" t="str">
        <f>VLOOKUP(E75,'LISTADO ATM'!$A$2:$C$898,3,0)</f>
        <v>SUR</v>
      </c>
      <c r="B75" s="138" t="s">
        <v>2630</v>
      </c>
      <c r="C75" s="110">
        <v>44368.11451388889</v>
      </c>
      <c r="D75" s="110" t="s">
        <v>2470</v>
      </c>
      <c r="E75" s="134">
        <v>765</v>
      </c>
      <c r="F75" s="117" t="str">
        <f>VLOOKUP(E75,VIP!$A$2:$O13702,2,0)</f>
        <v>DRBR191</v>
      </c>
      <c r="G75" s="117" t="str">
        <f>VLOOKUP(E75,'LISTADO ATM'!$A$2:$B$897,2,0)</f>
        <v xml:space="preserve">ATM Oficina Azua I </v>
      </c>
      <c r="H75" s="117" t="str">
        <f>VLOOKUP(E75,VIP!$A$2:$O18836,7,FALSE)</f>
        <v>Si</v>
      </c>
      <c r="I75" s="117" t="str">
        <f>VLOOKUP(E75,VIP!$A$2:$O10801,8,FALSE)</f>
        <v>Si</v>
      </c>
      <c r="J75" s="117" t="str">
        <f>VLOOKUP(E75,VIP!$A$2:$O10751,8,FALSE)</f>
        <v>Si</v>
      </c>
      <c r="K75" s="117" t="str">
        <f>VLOOKUP(E75,VIP!$A$2:$O14325,6,0)</f>
        <v>NO</v>
      </c>
      <c r="L75" s="110" t="s">
        <v>2442</v>
      </c>
      <c r="M75" s="148" t="s">
        <v>2550</v>
      </c>
      <c r="N75" s="109" t="s">
        <v>2453</v>
      </c>
      <c r="O75" s="117" t="s">
        <v>2471</v>
      </c>
      <c r="P75" s="117"/>
      <c r="Q75" s="149">
        <v>44368.605543981481</v>
      </c>
    </row>
    <row r="76" spans="1:17" ht="18" x14ac:dyDescent="0.25">
      <c r="A76" s="117" t="str">
        <f>VLOOKUP(E76,'LISTADO ATM'!$A$2:$C$898,3,0)</f>
        <v>SUR</v>
      </c>
      <c r="B76" s="138">
        <v>3335925762</v>
      </c>
      <c r="C76" s="110">
        <v>44366.500138888892</v>
      </c>
      <c r="D76" s="110" t="s">
        <v>2470</v>
      </c>
      <c r="E76" s="134">
        <v>767</v>
      </c>
      <c r="F76" s="117" t="str">
        <f>VLOOKUP(E76,VIP!$A$2:$O13899,2,0)</f>
        <v>DRBR059</v>
      </c>
      <c r="G76" s="117" t="str">
        <f>VLOOKUP(E76,'LISTADO ATM'!$A$2:$B$897,2,0)</f>
        <v xml:space="preserve">ATM S/M Diverso (Azua) </v>
      </c>
      <c r="H76" s="117" t="str">
        <f>VLOOKUP(E76,VIP!$A$2:$O18834,7,FALSE)</f>
        <v>Si</v>
      </c>
      <c r="I76" s="117" t="str">
        <f>VLOOKUP(E76,VIP!$A$2:$O10799,8,FALSE)</f>
        <v>No</v>
      </c>
      <c r="J76" s="117" t="str">
        <f>VLOOKUP(E76,VIP!$A$2:$O10749,8,FALSE)</f>
        <v>No</v>
      </c>
      <c r="K76" s="117" t="str">
        <f>VLOOKUP(E76,VIP!$A$2:$O14323,6,0)</f>
        <v>NO</v>
      </c>
      <c r="L76" s="146" t="s">
        <v>2442</v>
      </c>
      <c r="M76" s="148" t="s">
        <v>2550</v>
      </c>
      <c r="N76" s="109" t="s">
        <v>2453</v>
      </c>
      <c r="O76" s="117" t="s">
        <v>2471</v>
      </c>
      <c r="P76" s="117"/>
      <c r="Q76" s="149">
        <v>44368.605543981481</v>
      </c>
    </row>
    <row r="77" spans="1:17" ht="18" x14ac:dyDescent="0.25">
      <c r="A77" s="117" t="str">
        <f>VLOOKUP(E77,'LISTADO ATM'!$A$2:$C$898,3,0)</f>
        <v>NORTE</v>
      </c>
      <c r="B77" s="138" t="s">
        <v>2609</v>
      </c>
      <c r="C77" s="110">
        <v>44367.674699074072</v>
      </c>
      <c r="D77" s="110" t="s">
        <v>2181</v>
      </c>
      <c r="E77" s="134">
        <v>987</v>
      </c>
      <c r="F77" s="117" t="str">
        <f>VLOOKUP(E77,VIP!$A$2:$O13728,2,0)</f>
        <v>DRBR987</v>
      </c>
      <c r="G77" s="117" t="str">
        <f>VLOOKUP(E77,'LISTADO ATM'!$A$2:$B$897,2,0)</f>
        <v xml:space="preserve">ATM S/M Jumbo (Moca) </v>
      </c>
      <c r="H77" s="117" t="str">
        <f>VLOOKUP(E77,VIP!$A$2:$O18862,7,FALSE)</f>
        <v>Si</v>
      </c>
      <c r="I77" s="117" t="str">
        <f>VLOOKUP(E77,VIP!$A$2:$O10827,8,FALSE)</f>
        <v>Si</v>
      </c>
      <c r="J77" s="117" t="str">
        <f>VLOOKUP(E77,VIP!$A$2:$O10777,8,FALSE)</f>
        <v>Si</v>
      </c>
      <c r="K77" s="117" t="str">
        <f>VLOOKUP(E77,VIP!$A$2:$O14351,6,0)</f>
        <v>NO</v>
      </c>
      <c r="L77" s="110" t="s">
        <v>2442</v>
      </c>
      <c r="M77" s="148" t="s">
        <v>2550</v>
      </c>
      <c r="N77" s="109" t="s">
        <v>2453</v>
      </c>
      <c r="O77" s="117" t="s">
        <v>2612</v>
      </c>
      <c r="P77" s="117"/>
      <c r="Q77" s="149">
        <v>44368.605543981481</v>
      </c>
    </row>
    <row r="78" spans="1:17" ht="18" x14ac:dyDescent="0.25">
      <c r="A78" s="117" t="str">
        <f>VLOOKUP(E78,'LISTADO ATM'!$A$2:$C$898,3,0)</f>
        <v>DISTRITO NACIONAL</v>
      </c>
      <c r="B78" s="138" t="s">
        <v>2662</v>
      </c>
      <c r="C78" s="110">
        <v>44368.356805555559</v>
      </c>
      <c r="D78" s="110" t="s">
        <v>2470</v>
      </c>
      <c r="E78" s="134">
        <v>184</v>
      </c>
      <c r="F78" s="117" t="str">
        <f>VLOOKUP(E78,VIP!$A$2:$O13848,2,0)</f>
        <v>DRBR184</v>
      </c>
      <c r="G78" s="117" t="str">
        <f>VLOOKUP(E78,'LISTADO ATM'!$A$2:$B$897,2,0)</f>
        <v xml:space="preserve">ATM Hermanas Mirabal </v>
      </c>
      <c r="H78" s="117" t="str">
        <f>VLOOKUP(E78,VIP!$A$2:$O18809,7,FALSE)</f>
        <v>Si</v>
      </c>
      <c r="I78" s="117" t="str">
        <f>VLOOKUP(E78,VIP!$A$2:$O10774,8,FALSE)</f>
        <v>Si</v>
      </c>
      <c r="J78" s="117" t="str">
        <f>VLOOKUP(E78,VIP!$A$2:$O10724,8,FALSE)</f>
        <v>Si</v>
      </c>
      <c r="K78" s="117" t="str">
        <f>VLOOKUP(E78,VIP!$A$2:$O14298,6,0)</f>
        <v>SI</v>
      </c>
      <c r="L78" s="146" t="s">
        <v>2442</v>
      </c>
      <c r="M78" s="148" t="s">
        <v>2550</v>
      </c>
      <c r="N78" s="109" t="s">
        <v>2453</v>
      </c>
      <c r="O78" s="117" t="s">
        <v>2471</v>
      </c>
      <c r="P78" s="117"/>
      <c r="Q78" s="149" t="s">
        <v>2771</v>
      </c>
    </row>
    <row r="79" spans="1:17" ht="18" x14ac:dyDescent="0.25">
      <c r="A79" s="117" t="str">
        <f>VLOOKUP(E79,'LISTADO ATM'!$A$2:$C$898,3,0)</f>
        <v>DISTRITO NACIONAL</v>
      </c>
      <c r="B79" s="138" t="s">
        <v>2596</v>
      </c>
      <c r="C79" s="110">
        <v>44367.649861111109</v>
      </c>
      <c r="D79" s="110" t="s">
        <v>2449</v>
      </c>
      <c r="E79" s="134">
        <v>85</v>
      </c>
      <c r="F79" s="117" t="str">
        <f>VLOOKUP(E79,VIP!$A$2:$O13697,2,0)</f>
        <v>DRBR085</v>
      </c>
      <c r="G79" s="117" t="str">
        <f>VLOOKUP(E79,'LISTADO ATM'!$A$2:$B$897,2,0)</f>
        <v xml:space="preserve">ATM Oficina San Isidro (Fuerza Aérea) </v>
      </c>
      <c r="H79" s="117" t="str">
        <f>VLOOKUP(E79,VIP!$A$2:$O18831,7,FALSE)</f>
        <v>Si</v>
      </c>
      <c r="I79" s="117" t="str">
        <f>VLOOKUP(E79,VIP!$A$2:$O10796,8,FALSE)</f>
        <v>Si</v>
      </c>
      <c r="J79" s="117" t="str">
        <f>VLOOKUP(E79,VIP!$A$2:$O10746,8,FALSE)</f>
        <v>Si</v>
      </c>
      <c r="K79" s="117" t="str">
        <f>VLOOKUP(E79,VIP!$A$2:$O14320,6,0)</f>
        <v>NO</v>
      </c>
      <c r="L79" s="110" t="s">
        <v>2442</v>
      </c>
      <c r="M79" s="148" t="s">
        <v>2550</v>
      </c>
      <c r="N79" s="109" t="s">
        <v>2453</v>
      </c>
      <c r="O79" s="117" t="s">
        <v>2454</v>
      </c>
      <c r="P79" s="117"/>
      <c r="Q79" s="149" t="s">
        <v>2770</v>
      </c>
    </row>
    <row r="80" spans="1:17" ht="18" x14ac:dyDescent="0.25">
      <c r="A80" s="117" t="str">
        <f>VLOOKUP(E80,'LISTADO ATM'!$A$2:$C$898,3,0)</f>
        <v>NORTE</v>
      </c>
      <c r="B80" s="138" t="s">
        <v>2695</v>
      </c>
      <c r="C80" s="110">
        <v>44368.597384259258</v>
      </c>
      <c r="D80" s="110" t="s">
        <v>2569</v>
      </c>
      <c r="E80" s="134">
        <v>736</v>
      </c>
      <c r="F80" s="117" t="str">
        <f>VLOOKUP(E80,VIP!$A$2:$O13846,2,0)</f>
        <v>DRBR071</v>
      </c>
      <c r="G80" s="117" t="str">
        <f>VLOOKUP(E80,'LISTADO ATM'!$A$2:$B$897,2,0)</f>
        <v xml:space="preserve">ATM Oficina Puerto Plata I </v>
      </c>
      <c r="H80" s="117" t="str">
        <f>VLOOKUP(E80,VIP!$A$2:$O18807,7,FALSE)</f>
        <v>Si</v>
      </c>
      <c r="I80" s="117" t="str">
        <f>VLOOKUP(E80,VIP!$A$2:$O10772,8,FALSE)</f>
        <v>Si</v>
      </c>
      <c r="J80" s="117" t="str">
        <f>VLOOKUP(E80,VIP!$A$2:$O10722,8,FALSE)</f>
        <v>Si</v>
      </c>
      <c r="K80" s="117" t="str">
        <f>VLOOKUP(E80,VIP!$A$2:$O14296,6,0)</f>
        <v>SI</v>
      </c>
      <c r="L80" s="146" t="s">
        <v>2442</v>
      </c>
      <c r="M80" s="148" t="s">
        <v>2550</v>
      </c>
      <c r="N80" s="109" t="s">
        <v>2453</v>
      </c>
      <c r="O80" s="117" t="s">
        <v>2645</v>
      </c>
      <c r="P80" s="117"/>
      <c r="Q80" s="149" t="s">
        <v>2773</v>
      </c>
    </row>
    <row r="81" spans="1:17" ht="18" x14ac:dyDescent="0.25">
      <c r="A81" s="117" t="str">
        <f>VLOOKUP(E81,'LISTADO ATM'!$A$2:$C$898,3,0)</f>
        <v>DISTRITO NACIONAL</v>
      </c>
      <c r="B81" s="138" t="s">
        <v>2693</v>
      </c>
      <c r="C81" s="110">
        <v>44368.599293981482</v>
      </c>
      <c r="D81" s="110" t="s">
        <v>2470</v>
      </c>
      <c r="E81" s="134">
        <v>194</v>
      </c>
      <c r="F81" s="117" t="str">
        <f>VLOOKUP(E81,VIP!$A$2:$O13909,2,0)</f>
        <v>DRBR194</v>
      </c>
      <c r="G81" s="117" t="str">
        <f>VLOOKUP(E81,'LISTADO ATM'!$A$2:$B$897,2,0)</f>
        <v xml:space="preserve">ATM UNP Pantoja </v>
      </c>
      <c r="H81" s="117" t="str">
        <f>VLOOKUP(E81,VIP!$A$2:$O18870,7,FALSE)</f>
        <v>Si</v>
      </c>
      <c r="I81" s="117" t="str">
        <f>VLOOKUP(E81,VIP!$A$2:$O10835,8,FALSE)</f>
        <v>No</v>
      </c>
      <c r="J81" s="117" t="str">
        <f>VLOOKUP(E81,VIP!$A$2:$O10785,8,FALSE)</f>
        <v>No</v>
      </c>
      <c r="K81" s="117" t="str">
        <f>VLOOKUP(E81,VIP!$A$2:$O14359,6,0)</f>
        <v>NO</v>
      </c>
      <c r="L81" s="146" t="s">
        <v>2442</v>
      </c>
      <c r="M81" s="148" t="s">
        <v>2550</v>
      </c>
      <c r="N81" s="109" t="s">
        <v>2453</v>
      </c>
      <c r="O81" s="117" t="s">
        <v>2471</v>
      </c>
      <c r="P81" s="117"/>
      <c r="Q81" s="149" t="s">
        <v>2769</v>
      </c>
    </row>
    <row r="82" spans="1:17" ht="18" x14ac:dyDescent="0.25">
      <c r="A82" s="117" t="str">
        <f>VLOOKUP(E82,'LISTADO ATM'!$A$2:$C$898,3,0)</f>
        <v>NORTE</v>
      </c>
      <c r="B82" s="138" t="s">
        <v>2729</v>
      </c>
      <c r="C82" s="110">
        <v>44368.646516203706</v>
      </c>
      <c r="D82" s="110" t="s">
        <v>2470</v>
      </c>
      <c r="E82" s="134">
        <v>333</v>
      </c>
      <c r="F82" s="117" t="str">
        <f>VLOOKUP(E82,VIP!$A$2:$O13868,2,0)</f>
        <v>DRBR333</v>
      </c>
      <c r="G82" s="117" t="str">
        <f>VLOOKUP(E82,'LISTADO ATM'!$A$2:$B$897,2,0)</f>
        <v>ATM Oficina Turey Maimón</v>
      </c>
      <c r="H82" s="117" t="str">
        <f>VLOOKUP(E82,VIP!$A$2:$O18829,7,FALSE)</f>
        <v>Si</v>
      </c>
      <c r="I82" s="117" t="str">
        <f>VLOOKUP(E82,VIP!$A$2:$O10794,8,FALSE)</f>
        <v>Si</v>
      </c>
      <c r="J82" s="117" t="str">
        <f>VLOOKUP(E82,VIP!$A$2:$O10744,8,FALSE)</f>
        <v>Si</v>
      </c>
      <c r="K82" s="117" t="str">
        <f>VLOOKUP(E82,VIP!$A$2:$O14318,6,0)</f>
        <v>NO</v>
      </c>
      <c r="L82" s="146" t="s">
        <v>2442</v>
      </c>
      <c r="M82" s="148" t="s">
        <v>2550</v>
      </c>
      <c r="N82" s="109" t="s">
        <v>2453</v>
      </c>
      <c r="O82" s="117" t="s">
        <v>2471</v>
      </c>
      <c r="P82" s="117"/>
      <c r="Q82" s="149" t="s">
        <v>2769</v>
      </c>
    </row>
    <row r="83" spans="1:17" ht="18" x14ac:dyDescent="0.25">
      <c r="A83" s="117" t="str">
        <f>VLOOKUP(E83,'LISTADO ATM'!$A$2:$C$898,3,0)</f>
        <v>NORTE</v>
      </c>
      <c r="B83" s="138" t="s">
        <v>2603</v>
      </c>
      <c r="C83" s="110">
        <v>44367.695405092592</v>
      </c>
      <c r="D83" s="110" t="s">
        <v>2470</v>
      </c>
      <c r="E83" s="134">
        <v>411</v>
      </c>
      <c r="F83" s="117" t="str">
        <f>VLOOKUP(E83,VIP!$A$2:$O13717,2,0)</f>
        <v>DRBR411</v>
      </c>
      <c r="G83" s="117" t="str">
        <f>VLOOKUP(E83,'LISTADO ATM'!$A$2:$B$897,2,0)</f>
        <v xml:space="preserve">ATM UNP Piedra Blanca </v>
      </c>
      <c r="H83" s="117" t="str">
        <f>VLOOKUP(E83,VIP!$A$2:$O18851,7,FALSE)</f>
        <v>Si</v>
      </c>
      <c r="I83" s="117" t="str">
        <f>VLOOKUP(E83,VIP!$A$2:$O10816,8,FALSE)</f>
        <v>Si</v>
      </c>
      <c r="J83" s="117" t="str">
        <f>VLOOKUP(E83,VIP!$A$2:$O10766,8,FALSE)</f>
        <v>Si</v>
      </c>
      <c r="K83" s="117" t="str">
        <f>VLOOKUP(E83,VIP!$A$2:$O14340,6,0)</f>
        <v>NO</v>
      </c>
      <c r="L83" s="110" t="s">
        <v>2442</v>
      </c>
      <c r="M83" s="148" t="s">
        <v>2550</v>
      </c>
      <c r="N83" s="109" t="s">
        <v>2453</v>
      </c>
      <c r="O83" s="117" t="s">
        <v>2577</v>
      </c>
      <c r="P83" s="117"/>
      <c r="Q83" s="149" t="s">
        <v>2772</v>
      </c>
    </row>
    <row r="84" spans="1:17" ht="18" x14ac:dyDescent="0.25">
      <c r="A84" s="117" t="str">
        <f>VLOOKUP(E84,'LISTADO ATM'!$A$2:$C$898,3,0)</f>
        <v>DISTRITO NACIONAL</v>
      </c>
      <c r="B84" s="138" t="s">
        <v>2646</v>
      </c>
      <c r="C84" s="110">
        <v>44368.350925925923</v>
      </c>
      <c r="D84" s="110" t="s">
        <v>2180</v>
      </c>
      <c r="E84" s="134">
        <v>10</v>
      </c>
      <c r="F84" s="117" t="str">
        <f>VLOOKUP(E84,VIP!$A$2:$O13836,2,0)</f>
        <v>DRBR010</v>
      </c>
      <c r="G84" s="117" t="str">
        <f>VLOOKUP(E84,'LISTADO ATM'!$A$2:$B$897,2,0)</f>
        <v xml:space="preserve">ATM Ministerio Salud Pública </v>
      </c>
      <c r="H84" s="117" t="str">
        <f>VLOOKUP(E84,VIP!$A$2:$O18797,7,FALSE)</f>
        <v>Si</v>
      </c>
      <c r="I84" s="117" t="str">
        <f>VLOOKUP(E84,VIP!$A$2:$O10762,8,FALSE)</f>
        <v>Si</v>
      </c>
      <c r="J84" s="117" t="str">
        <f>VLOOKUP(E84,VIP!$A$2:$O10712,8,FALSE)</f>
        <v>Si</v>
      </c>
      <c r="K84" s="117" t="str">
        <f>VLOOKUP(E84,VIP!$A$2:$O14286,6,0)</f>
        <v>NO</v>
      </c>
      <c r="L84" s="146" t="s">
        <v>2644</v>
      </c>
      <c r="M84" s="148" t="s">
        <v>2550</v>
      </c>
      <c r="N84" s="109" t="s">
        <v>2453</v>
      </c>
      <c r="O84" s="117" t="s">
        <v>2455</v>
      </c>
      <c r="P84" s="117"/>
      <c r="Q84" s="149">
        <v>44368.435231481482</v>
      </c>
    </row>
    <row r="85" spans="1:17" ht="18" x14ac:dyDescent="0.25">
      <c r="A85" s="117" t="str">
        <f>VLOOKUP(E85,'LISTADO ATM'!$A$2:$C$898,3,0)</f>
        <v>NORTE</v>
      </c>
      <c r="B85" s="138" t="s">
        <v>2755</v>
      </c>
      <c r="C85" s="110">
        <v>44368.692800925928</v>
      </c>
      <c r="D85" s="110" t="s">
        <v>2181</v>
      </c>
      <c r="E85" s="134">
        <v>4</v>
      </c>
      <c r="F85" s="117" t="str">
        <f>VLOOKUP(E85,VIP!$A$2:$O13887,2,0)</f>
        <v>DRBR004</v>
      </c>
      <c r="G85" s="117" t="str">
        <f>VLOOKUP(E85,'LISTADO ATM'!$A$2:$B$897,2,0)</f>
        <v>ATM Avenida Rivas</v>
      </c>
      <c r="H85" s="117" t="str">
        <f>VLOOKUP(E85,VIP!$A$2:$O18848,7,FALSE)</f>
        <v>Si</v>
      </c>
      <c r="I85" s="117" t="str">
        <f>VLOOKUP(E85,VIP!$A$2:$O10813,8,FALSE)</f>
        <v>Si</v>
      </c>
      <c r="J85" s="117" t="str">
        <f>VLOOKUP(E85,VIP!$A$2:$O10763,8,FALSE)</f>
        <v>Si</v>
      </c>
      <c r="K85" s="117" t="str">
        <f>VLOOKUP(E85,VIP!$A$2:$O14337,6,0)</f>
        <v>NO</v>
      </c>
      <c r="L85" s="146" t="s">
        <v>2644</v>
      </c>
      <c r="M85" s="148" t="s">
        <v>2550</v>
      </c>
      <c r="N85" s="109" t="s">
        <v>2675</v>
      </c>
      <c r="O85" s="117" t="s">
        <v>2756</v>
      </c>
      <c r="P85" s="117"/>
      <c r="Q85" s="149" t="s">
        <v>2776</v>
      </c>
    </row>
    <row r="86" spans="1:17" ht="18" x14ac:dyDescent="0.25">
      <c r="A86" s="117" t="str">
        <f>VLOOKUP(E86,'LISTADO ATM'!$A$2:$C$898,3,0)</f>
        <v>NORTE</v>
      </c>
      <c r="B86" s="138" t="s">
        <v>2581</v>
      </c>
      <c r="C86" s="110">
        <v>44367.426388888889</v>
      </c>
      <c r="D86" s="110" t="s">
        <v>2181</v>
      </c>
      <c r="E86" s="134">
        <v>304</v>
      </c>
      <c r="F86" s="117" t="str">
        <f>VLOOKUP(E86,VIP!$A$2:$O13695,2,0)</f>
        <v>DRBR304</v>
      </c>
      <c r="G86" s="117" t="str">
        <f>VLOOKUP(E86,'LISTADO ATM'!$A$2:$B$897,2,0)</f>
        <v xml:space="preserve">ATM Multicentro La Sirena Estrella Sadhala </v>
      </c>
      <c r="H86" s="117" t="str">
        <f>VLOOKUP(E86,VIP!$A$2:$O18829,7,FALSE)</f>
        <v>Si</v>
      </c>
      <c r="I86" s="117" t="str">
        <f>VLOOKUP(E86,VIP!$A$2:$O10794,8,FALSE)</f>
        <v>Si</v>
      </c>
      <c r="J86" s="117" t="str">
        <f>VLOOKUP(E86,VIP!$A$2:$O10744,8,FALSE)</f>
        <v>Si</v>
      </c>
      <c r="K86" s="117" t="str">
        <f>VLOOKUP(E86,VIP!$A$2:$O14318,6,0)</f>
        <v>NO</v>
      </c>
      <c r="L86" s="110" t="s">
        <v>2572</v>
      </c>
      <c r="M86" s="148" t="s">
        <v>2550</v>
      </c>
      <c r="N86" s="109" t="s">
        <v>2453</v>
      </c>
      <c r="O86" s="117" t="s">
        <v>2567</v>
      </c>
      <c r="P86" s="117"/>
      <c r="Q86" s="149">
        <v>44368.605543981481</v>
      </c>
    </row>
    <row r="87" spans="1:17" ht="18" x14ac:dyDescent="0.25">
      <c r="A87" s="117" t="str">
        <f>VLOOKUP(E87,'LISTADO ATM'!$A$2:$C$898,3,0)</f>
        <v>ESTE</v>
      </c>
      <c r="B87" s="138">
        <v>3335925884</v>
      </c>
      <c r="C87" s="110">
        <v>44366.900810185187</v>
      </c>
      <c r="D87" s="110" t="s">
        <v>2180</v>
      </c>
      <c r="E87" s="134">
        <v>385</v>
      </c>
      <c r="F87" s="117" t="str">
        <f>VLOOKUP(E87,VIP!$A$2:$O13695,2,0)</f>
        <v>DRBR385</v>
      </c>
      <c r="G87" s="117" t="str">
        <f>VLOOKUP(E87,'LISTADO ATM'!$A$2:$B$897,2,0)</f>
        <v xml:space="preserve">ATM Plaza Verón I </v>
      </c>
      <c r="H87" s="117" t="str">
        <f>VLOOKUP(E87,VIP!$A$2:$O18829,7,FALSE)</f>
        <v>Si</v>
      </c>
      <c r="I87" s="117" t="str">
        <f>VLOOKUP(E87,VIP!$A$2:$O10794,8,FALSE)</f>
        <v>Si</v>
      </c>
      <c r="J87" s="117" t="str">
        <f>VLOOKUP(E87,VIP!$A$2:$O10744,8,FALSE)</f>
        <v>Si</v>
      </c>
      <c r="K87" s="117" t="str">
        <f>VLOOKUP(E87,VIP!$A$2:$O14318,6,0)</f>
        <v>NO</v>
      </c>
      <c r="L87" s="146" t="s">
        <v>2572</v>
      </c>
      <c r="M87" s="148" t="s">
        <v>2550</v>
      </c>
      <c r="N87" s="109" t="s">
        <v>2453</v>
      </c>
      <c r="O87" s="117" t="s">
        <v>2455</v>
      </c>
      <c r="P87" s="117"/>
      <c r="Q87" s="149">
        <v>44368.605543981481</v>
      </c>
    </row>
    <row r="88" spans="1:17" ht="18" x14ac:dyDescent="0.25">
      <c r="A88" s="117" t="str">
        <f>VLOOKUP(E88,'LISTADO ATM'!$A$2:$C$898,3,0)</f>
        <v>NORTE</v>
      </c>
      <c r="B88" s="138">
        <v>3335926033</v>
      </c>
      <c r="C88" s="110">
        <v>44368.196527777778</v>
      </c>
      <c r="D88" s="110" t="s">
        <v>2181</v>
      </c>
      <c r="E88" s="134">
        <v>872</v>
      </c>
      <c r="F88" s="117" t="str">
        <f>VLOOKUP(E88,VIP!$A$2:$O13729,2,0)</f>
        <v>DRBR872</v>
      </c>
      <c r="G88" s="117" t="str">
        <f>VLOOKUP(E88,'LISTADO ATM'!$A$2:$B$897,2,0)</f>
        <v xml:space="preserve">ATM Zona Franca Pisano II (Santiago) </v>
      </c>
      <c r="H88" s="117" t="str">
        <f>VLOOKUP(E88,VIP!$A$2:$O18863,7,FALSE)</f>
        <v>Si</v>
      </c>
      <c r="I88" s="117" t="str">
        <f>VLOOKUP(E88,VIP!$A$2:$O10828,8,FALSE)</f>
        <v>Si</v>
      </c>
      <c r="J88" s="117" t="str">
        <f>VLOOKUP(E88,VIP!$A$2:$O10778,8,FALSE)</f>
        <v>Si</v>
      </c>
      <c r="K88" s="117" t="str">
        <f>VLOOKUP(E88,VIP!$A$2:$O14352,6,0)</f>
        <v>NO</v>
      </c>
      <c r="L88" s="110" t="s">
        <v>2572</v>
      </c>
      <c r="M88" s="148" t="s">
        <v>2550</v>
      </c>
      <c r="N88" s="109" t="s">
        <v>2453</v>
      </c>
      <c r="O88" s="117" t="s">
        <v>2643</v>
      </c>
      <c r="P88" s="117"/>
      <c r="Q88" s="149" t="s">
        <v>2775</v>
      </c>
    </row>
    <row r="89" spans="1:17" ht="18" x14ac:dyDescent="0.25">
      <c r="A89" s="117" t="str">
        <f>VLOOKUP(E89,'LISTADO ATM'!$A$2:$C$898,3,0)</f>
        <v>DISTRITO NACIONAL</v>
      </c>
      <c r="B89" s="138" t="s">
        <v>2727</v>
      </c>
      <c r="C89" s="110">
        <v>44368.649027777778</v>
      </c>
      <c r="D89" s="110" t="s">
        <v>2180</v>
      </c>
      <c r="E89" s="134">
        <v>557</v>
      </c>
      <c r="F89" s="117" t="str">
        <f>VLOOKUP(E89,VIP!$A$2:$O13866,2,0)</f>
        <v>DRBR022</v>
      </c>
      <c r="G89" s="117" t="str">
        <f>VLOOKUP(E89,'LISTADO ATM'!$A$2:$B$897,2,0)</f>
        <v xml:space="preserve">ATM Multicentro La Sirena Ave. Mella </v>
      </c>
      <c r="H89" s="117" t="str">
        <f>VLOOKUP(E89,VIP!$A$2:$O18827,7,FALSE)</f>
        <v>Si</v>
      </c>
      <c r="I89" s="117" t="str">
        <f>VLOOKUP(E89,VIP!$A$2:$O10792,8,FALSE)</f>
        <v>Si</v>
      </c>
      <c r="J89" s="117" t="str">
        <f>VLOOKUP(E89,VIP!$A$2:$O10742,8,FALSE)</f>
        <v>Si</v>
      </c>
      <c r="K89" s="117" t="str">
        <f>VLOOKUP(E89,VIP!$A$2:$O14316,6,0)</f>
        <v>SI</v>
      </c>
      <c r="L89" s="146" t="s">
        <v>2572</v>
      </c>
      <c r="M89" s="148" t="s">
        <v>2550</v>
      </c>
      <c r="N89" s="109" t="s">
        <v>2453</v>
      </c>
      <c r="O89" s="117" t="s">
        <v>2455</v>
      </c>
      <c r="P89" s="117"/>
      <c r="Q89" s="149" t="s">
        <v>2774</v>
      </c>
    </row>
    <row r="90" spans="1:17" ht="18" x14ac:dyDescent="0.25">
      <c r="A90" s="117" t="str">
        <f>VLOOKUP(E90,'LISTADO ATM'!$A$2:$C$898,3,0)</f>
        <v>NORTE</v>
      </c>
      <c r="B90" s="138" t="s">
        <v>2710</v>
      </c>
      <c r="C90" s="110">
        <v>44368.605636574073</v>
      </c>
      <c r="D90" s="110" t="s">
        <v>2181</v>
      </c>
      <c r="E90" s="134">
        <v>299</v>
      </c>
      <c r="F90" s="117" t="str">
        <f>VLOOKUP(E90,VIP!$A$2:$O13859,2,0)</f>
        <v>DRBR299</v>
      </c>
      <c r="G90" s="117" t="str">
        <f>VLOOKUP(E90,'LISTADO ATM'!$A$2:$B$897,2,0)</f>
        <v xml:space="preserve">ATM S/M Aprezio Cotui </v>
      </c>
      <c r="H90" s="117" t="str">
        <f>VLOOKUP(E90,VIP!$A$2:$O18820,7,FALSE)</f>
        <v>Si</v>
      </c>
      <c r="I90" s="117" t="str">
        <f>VLOOKUP(E90,VIP!$A$2:$O10785,8,FALSE)</f>
        <v>Si</v>
      </c>
      <c r="J90" s="117" t="str">
        <f>VLOOKUP(E90,VIP!$A$2:$O10735,8,FALSE)</f>
        <v>Si</v>
      </c>
      <c r="K90" s="117" t="str">
        <f>VLOOKUP(E90,VIP!$A$2:$O14309,6,0)</f>
        <v>NO</v>
      </c>
      <c r="L90" s="110" t="s">
        <v>2572</v>
      </c>
      <c r="M90" s="148" t="s">
        <v>2550</v>
      </c>
      <c r="N90" s="109" t="s">
        <v>2675</v>
      </c>
      <c r="O90" s="117" t="s">
        <v>2713</v>
      </c>
      <c r="P90" s="117"/>
      <c r="Q90" s="149" t="s">
        <v>2572</v>
      </c>
    </row>
    <row r="91" spans="1:17" ht="18" x14ac:dyDescent="0.25">
      <c r="A91" s="117" t="str">
        <f>VLOOKUP(E91,'LISTADO ATM'!$A$2:$C$898,3,0)</f>
        <v>SUR</v>
      </c>
      <c r="B91" s="138" t="s">
        <v>2673</v>
      </c>
      <c r="C91" s="110">
        <v>44368.376574074071</v>
      </c>
      <c r="D91" s="110" t="s">
        <v>2180</v>
      </c>
      <c r="E91" s="134">
        <v>764</v>
      </c>
      <c r="F91" s="117" t="str">
        <f>VLOOKUP(E91,VIP!$A$2:$O13848,2,0)</f>
        <v>DRBR451</v>
      </c>
      <c r="G91" s="117" t="str">
        <f>VLOOKUP(E91,'LISTADO ATM'!$A$2:$B$897,2,0)</f>
        <v xml:space="preserve">ATM Oficina Elías Piña </v>
      </c>
      <c r="H91" s="117" t="str">
        <f>VLOOKUP(E91,VIP!$A$2:$O18809,7,FALSE)</f>
        <v>Si</v>
      </c>
      <c r="I91" s="117" t="str">
        <f>VLOOKUP(E91,VIP!$A$2:$O10774,8,FALSE)</f>
        <v>Si</v>
      </c>
      <c r="J91" s="117" t="str">
        <f>VLOOKUP(E91,VIP!$A$2:$O10724,8,FALSE)</f>
        <v>Si</v>
      </c>
      <c r="K91" s="117" t="str">
        <f>VLOOKUP(E91,VIP!$A$2:$O14298,6,0)</f>
        <v>NO</v>
      </c>
      <c r="L91" s="110" t="s">
        <v>2572</v>
      </c>
      <c r="M91" s="148" t="s">
        <v>2550</v>
      </c>
      <c r="N91" s="109" t="s">
        <v>2675</v>
      </c>
      <c r="O91" s="117" t="s">
        <v>2455</v>
      </c>
      <c r="P91" s="117"/>
      <c r="Q91" s="149" t="s">
        <v>2572</v>
      </c>
    </row>
    <row r="92" spans="1:17" ht="18" x14ac:dyDescent="0.25">
      <c r="A92" s="117" t="str">
        <f>VLOOKUP(E92,'LISTADO ATM'!$A$2:$C$898,3,0)</f>
        <v>DISTRITO NACIONAL</v>
      </c>
      <c r="B92" s="138" t="s">
        <v>2597</v>
      </c>
      <c r="C92" s="110">
        <v>44367.645532407405</v>
      </c>
      <c r="D92" s="110" t="s">
        <v>2598</v>
      </c>
      <c r="E92" s="134">
        <v>970</v>
      </c>
      <c r="F92" s="117" t="str">
        <f>VLOOKUP(E92,VIP!$A$2:$O13726,2,0)</f>
        <v>DRBR970</v>
      </c>
      <c r="G92" s="117" t="str">
        <f>VLOOKUP(E92,'LISTADO ATM'!$A$2:$B$897,2,0)</f>
        <v xml:space="preserve">ATM S/M Olé Haina </v>
      </c>
      <c r="H92" s="117" t="str">
        <f>VLOOKUP(E92,VIP!$A$2:$O18860,7,FALSE)</f>
        <v>Si</v>
      </c>
      <c r="I92" s="117" t="str">
        <f>VLOOKUP(E92,VIP!$A$2:$O10825,8,FALSE)</f>
        <v>Si</v>
      </c>
      <c r="J92" s="117" t="str">
        <f>VLOOKUP(E92,VIP!$A$2:$O10775,8,FALSE)</f>
        <v>Si</v>
      </c>
      <c r="K92" s="117" t="str">
        <f>VLOOKUP(E92,VIP!$A$2:$O14349,6,0)</f>
        <v>NO</v>
      </c>
      <c r="L92" s="110" t="s">
        <v>2573</v>
      </c>
      <c r="M92" s="148" t="s">
        <v>2550</v>
      </c>
      <c r="N92" s="109" t="s">
        <v>2453</v>
      </c>
      <c r="O92" s="117" t="s">
        <v>2599</v>
      </c>
      <c r="P92" s="117"/>
      <c r="Q92" s="149">
        <v>44368.435231481482</v>
      </c>
    </row>
    <row r="93" spans="1:17" ht="18" x14ac:dyDescent="0.25">
      <c r="A93" s="117" t="str">
        <f>VLOOKUP(E93,'LISTADO ATM'!$A$2:$C$898,3,0)</f>
        <v>NORTE</v>
      </c>
      <c r="B93" s="138" t="s">
        <v>2586</v>
      </c>
      <c r="C93" s="110">
        <v>44367.363564814812</v>
      </c>
      <c r="D93" s="110" t="s">
        <v>2569</v>
      </c>
      <c r="E93" s="134">
        <v>752</v>
      </c>
      <c r="F93" s="117" t="str">
        <f>VLOOKUP(E93,VIP!$A$2:$O13701,2,0)</f>
        <v>DRBR280</v>
      </c>
      <c r="G93" s="117" t="str">
        <f>VLOOKUP(E93,'LISTADO ATM'!$A$2:$B$897,2,0)</f>
        <v xml:space="preserve">ATM UNP Las Carolinas (La Vega) </v>
      </c>
      <c r="H93" s="117" t="str">
        <f>VLOOKUP(E93,VIP!$A$2:$O18835,7,FALSE)</f>
        <v>Si</v>
      </c>
      <c r="I93" s="117" t="str">
        <f>VLOOKUP(E93,VIP!$A$2:$O10800,8,FALSE)</f>
        <v>Si</v>
      </c>
      <c r="J93" s="117" t="str">
        <f>VLOOKUP(E93,VIP!$A$2:$O10750,8,FALSE)</f>
        <v>Si</v>
      </c>
      <c r="K93" s="117" t="str">
        <f>VLOOKUP(E93,VIP!$A$2:$O14324,6,0)</f>
        <v>SI</v>
      </c>
      <c r="L93" s="110" t="s">
        <v>2418</v>
      </c>
      <c r="M93" s="148" t="s">
        <v>2550</v>
      </c>
      <c r="N93" s="109" t="s">
        <v>2453</v>
      </c>
      <c r="O93" s="117" t="s">
        <v>2578</v>
      </c>
      <c r="P93" s="117"/>
      <c r="Q93" s="149">
        <v>44368.435231481482</v>
      </c>
    </row>
    <row r="94" spans="1:17" ht="18" x14ac:dyDescent="0.25">
      <c r="A94" s="117" t="str">
        <f>VLOOKUP(E94,'LISTADO ATM'!$A$2:$C$898,3,0)</f>
        <v>ESTE</v>
      </c>
      <c r="B94" s="138">
        <v>3335925871</v>
      </c>
      <c r="C94" s="110">
        <v>44366.821828703702</v>
      </c>
      <c r="D94" s="110" t="s">
        <v>2449</v>
      </c>
      <c r="E94" s="134">
        <v>912</v>
      </c>
      <c r="F94" s="117" t="str">
        <f>VLOOKUP(E94,VIP!$A$2:$O13720,2,0)</f>
        <v>DRBR973</v>
      </c>
      <c r="G94" s="117" t="str">
        <f>VLOOKUP(E94,'LISTADO ATM'!$A$2:$B$897,2,0)</f>
        <v xml:space="preserve">ATM Oficina San Pedro II </v>
      </c>
      <c r="H94" s="117" t="str">
        <f>VLOOKUP(E94,VIP!$A$2:$O18854,7,FALSE)</f>
        <v>Si</v>
      </c>
      <c r="I94" s="117" t="str">
        <f>VLOOKUP(E94,VIP!$A$2:$O10819,8,FALSE)</f>
        <v>Si</v>
      </c>
      <c r="J94" s="117" t="str">
        <f>VLOOKUP(E94,VIP!$A$2:$O10769,8,FALSE)</f>
        <v>Si</v>
      </c>
      <c r="K94" s="117" t="str">
        <f>VLOOKUP(E94,VIP!$A$2:$O14343,6,0)</f>
        <v>SI</v>
      </c>
      <c r="L94" s="146" t="s">
        <v>2418</v>
      </c>
      <c r="M94" s="148" t="s">
        <v>2550</v>
      </c>
      <c r="N94" s="109" t="s">
        <v>2453</v>
      </c>
      <c r="O94" s="117" t="s">
        <v>2454</v>
      </c>
      <c r="P94" s="117"/>
      <c r="Q94" s="149">
        <v>44368.435231481482</v>
      </c>
    </row>
    <row r="95" spans="1:17" ht="18" x14ac:dyDescent="0.25">
      <c r="A95" s="117" t="str">
        <f>VLOOKUP(E95,'LISTADO ATM'!$A$2:$C$898,3,0)</f>
        <v>DISTRITO NACIONAL</v>
      </c>
      <c r="B95" s="138" t="s">
        <v>2657</v>
      </c>
      <c r="C95" s="110">
        <v>44368.384583333333</v>
      </c>
      <c r="D95" s="110" t="s">
        <v>2449</v>
      </c>
      <c r="E95" s="134">
        <v>26</v>
      </c>
      <c r="F95" s="117" t="str">
        <f>VLOOKUP(E95,VIP!$A$2:$O13843,2,0)</f>
        <v>DRBR221</v>
      </c>
      <c r="G95" s="117" t="str">
        <f>VLOOKUP(E95,'LISTADO ATM'!$A$2:$B$897,2,0)</f>
        <v>ATM S/M Jumbo San Isidro</v>
      </c>
      <c r="H95" s="117" t="str">
        <f>VLOOKUP(E95,VIP!$A$2:$O18804,7,FALSE)</f>
        <v>Si</v>
      </c>
      <c r="I95" s="117" t="str">
        <f>VLOOKUP(E95,VIP!$A$2:$O10769,8,FALSE)</f>
        <v>Si</v>
      </c>
      <c r="J95" s="117" t="str">
        <f>VLOOKUP(E95,VIP!$A$2:$O10719,8,FALSE)</f>
        <v>Si</v>
      </c>
      <c r="K95" s="117" t="str">
        <f>VLOOKUP(E95,VIP!$A$2:$O14293,6,0)</f>
        <v>NO</v>
      </c>
      <c r="L95" s="146" t="s">
        <v>2418</v>
      </c>
      <c r="M95" s="148" t="s">
        <v>2550</v>
      </c>
      <c r="N95" s="109" t="s">
        <v>2453</v>
      </c>
      <c r="O95" s="117" t="s">
        <v>2454</v>
      </c>
      <c r="P95" s="117"/>
      <c r="Q95" s="149">
        <v>44368.605543981481</v>
      </c>
    </row>
    <row r="96" spans="1:17" ht="18" x14ac:dyDescent="0.25">
      <c r="A96" s="117" t="str">
        <f>VLOOKUP(E96,'LISTADO ATM'!$A$2:$C$898,3,0)</f>
        <v>SUR</v>
      </c>
      <c r="B96" s="138" t="s">
        <v>2639</v>
      </c>
      <c r="C96" s="110">
        <v>44367.978460648148</v>
      </c>
      <c r="D96" s="110" t="s">
        <v>2449</v>
      </c>
      <c r="E96" s="134">
        <v>48</v>
      </c>
      <c r="F96" s="117" t="str">
        <f>VLOOKUP(E96,VIP!$A$2:$O13722,2,0)</f>
        <v>DRBR048</v>
      </c>
      <c r="G96" s="117" t="str">
        <f>VLOOKUP(E96,'LISTADO ATM'!$A$2:$B$897,2,0)</f>
        <v xml:space="preserve">ATM Autoservicio Neiba I </v>
      </c>
      <c r="H96" s="117" t="str">
        <f>VLOOKUP(E96,VIP!$A$2:$O18856,7,FALSE)</f>
        <v>Si</v>
      </c>
      <c r="I96" s="117" t="str">
        <f>VLOOKUP(E96,VIP!$A$2:$O10821,8,FALSE)</f>
        <v>Si</v>
      </c>
      <c r="J96" s="117" t="str">
        <f>VLOOKUP(E96,VIP!$A$2:$O10771,8,FALSE)</f>
        <v>Si</v>
      </c>
      <c r="K96" s="117" t="str">
        <f>VLOOKUP(E96,VIP!$A$2:$O14345,6,0)</f>
        <v>SI</v>
      </c>
      <c r="L96" s="110" t="s">
        <v>2418</v>
      </c>
      <c r="M96" s="148" t="s">
        <v>2550</v>
      </c>
      <c r="N96" s="109" t="s">
        <v>2453</v>
      </c>
      <c r="O96" s="117" t="s">
        <v>2454</v>
      </c>
      <c r="P96" s="117"/>
      <c r="Q96" s="149">
        <v>44368.605543981481</v>
      </c>
    </row>
    <row r="97" spans="1:17" ht="18" x14ac:dyDescent="0.25">
      <c r="A97" s="117" t="str">
        <f>VLOOKUP(E97,'LISTADO ATM'!$A$2:$C$898,3,0)</f>
        <v>SUR</v>
      </c>
      <c r="B97" s="138" t="s">
        <v>2588</v>
      </c>
      <c r="C97" s="110">
        <v>44367.572881944441</v>
      </c>
      <c r="D97" s="110" t="s">
        <v>2449</v>
      </c>
      <c r="E97" s="134">
        <v>84</v>
      </c>
      <c r="F97" s="117" t="str">
        <f>VLOOKUP(E97,VIP!$A$2:$O13697,2,0)</f>
        <v>DRBR084</v>
      </c>
      <c r="G97" s="117" t="str">
        <f>VLOOKUP(E97,'LISTADO ATM'!$A$2:$B$897,2,0)</f>
        <v xml:space="preserve">ATM Oficina Multicentro Sirena San Cristóbal </v>
      </c>
      <c r="H97" s="117" t="str">
        <f>VLOOKUP(E97,VIP!$A$2:$O18831,7,FALSE)</f>
        <v>Si</v>
      </c>
      <c r="I97" s="117" t="str">
        <f>VLOOKUP(E97,VIP!$A$2:$O10796,8,FALSE)</f>
        <v>Si</v>
      </c>
      <c r="J97" s="117" t="str">
        <f>VLOOKUP(E97,VIP!$A$2:$O10746,8,FALSE)</f>
        <v>Si</v>
      </c>
      <c r="K97" s="117" t="str">
        <f>VLOOKUP(E97,VIP!$A$2:$O14320,6,0)</f>
        <v>SI</v>
      </c>
      <c r="L97" s="110" t="s">
        <v>2418</v>
      </c>
      <c r="M97" s="148" t="s">
        <v>2550</v>
      </c>
      <c r="N97" s="109" t="s">
        <v>2453</v>
      </c>
      <c r="O97" s="117" t="s">
        <v>2454</v>
      </c>
      <c r="P97" s="117"/>
      <c r="Q97" s="149">
        <v>44368.605543981481</v>
      </c>
    </row>
    <row r="98" spans="1:17" ht="18" x14ac:dyDescent="0.25">
      <c r="A98" s="117" t="str">
        <f>VLOOKUP(E98,'LISTADO ATM'!$A$2:$C$898,3,0)</f>
        <v>NORTE</v>
      </c>
      <c r="B98" s="138">
        <v>3335925847</v>
      </c>
      <c r="C98" s="110">
        <v>44366.652581018519</v>
      </c>
      <c r="D98" s="110" t="s">
        <v>2470</v>
      </c>
      <c r="E98" s="134">
        <v>142</v>
      </c>
      <c r="F98" s="117" t="str">
        <f>VLOOKUP(E98,VIP!$A$2:$O13917,2,0)</f>
        <v>DRBR142</v>
      </c>
      <c r="G98" s="117" t="str">
        <f>VLOOKUP(E98,'LISTADO ATM'!$A$2:$B$897,2,0)</f>
        <v xml:space="preserve">ATM Centro de Caja Galerías Bonao </v>
      </c>
      <c r="H98" s="117" t="str">
        <f>VLOOKUP(E98,VIP!$A$2:$O18757,7,FALSE)</f>
        <v>Si</v>
      </c>
      <c r="I98" s="117" t="str">
        <f>VLOOKUP(E98,VIP!$A$2:$O10722,8,FALSE)</f>
        <v>Si</v>
      </c>
      <c r="J98" s="117" t="str">
        <f>VLOOKUP(E98,VIP!$A$2:$O10672,8,FALSE)</f>
        <v>Si</v>
      </c>
      <c r="K98" s="117" t="str">
        <f>VLOOKUP(E98,VIP!$A$2:$O14246,6,0)</f>
        <v>SI</v>
      </c>
      <c r="L98" s="146" t="s">
        <v>2418</v>
      </c>
      <c r="M98" s="148" t="s">
        <v>2550</v>
      </c>
      <c r="N98" s="109" t="s">
        <v>2453</v>
      </c>
      <c r="O98" s="117" t="s">
        <v>2471</v>
      </c>
      <c r="P98" s="117"/>
      <c r="Q98" s="149">
        <v>44368.605543981481</v>
      </c>
    </row>
    <row r="99" spans="1:17" s="118" customFormat="1" ht="18" x14ac:dyDescent="0.25">
      <c r="A99" s="117" t="str">
        <f>VLOOKUP(E99,'LISTADO ATM'!$A$2:$C$898,3,0)</f>
        <v>DISTRITO NACIONAL</v>
      </c>
      <c r="B99" s="138" t="s">
        <v>2608</v>
      </c>
      <c r="C99" s="110">
        <v>44367.679375</v>
      </c>
      <c r="D99" s="110" t="s">
        <v>2449</v>
      </c>
      <c r="E99" s="134">
        <v>165</v>
      </c>
      <c r="F99" s="117" t="str">
        <f>VLOOKUP(E99,VIP!$A$2:$O13724,2,0)</f>
        <v>DRBR165</v>
      </c>
      <c r="G99" s="117" t="str">
        <f>VLOOKUP(E99,'LISTADO ATM'!$A$2:$B$897,2,0)</f>
        <v>ATM Autoservicio Megacentro</v>
      </c>
      <c r="H99" s="117" t="str">
        <f>VLOOKUP(E99,VIP!$A$2:$O18858,7,FALSE)</f>
        <v>Si</v>
      </c>
      <c r="I99" s="117" t="str">
        <f>VLOOKUP(E99,VIP!$A$2:$O10823,8,FALSE)</f>
        <v>Si</v>
      </c>
      <c r="J99" s="117" t="str">
        <f>VLOOKUP(E99,VIP!$A$2:$O10773,8,FALSE)</f>
        <v>Si</v>
      </c>
      <c r="K99" s="117" t="str">
        <f>VLOOKUP(E99,VIP!$A$2:$O14347,6,0)</f>
        <v>SI</v>
      </c>
      <c r="L99" s="110" t="s">
        <v>2418</v>
      </c>
      <c r="M99" s="148" t="s">
        <v>2550</v>
      </c>
      <c r="N99" s="109" t="s">
        <v>2453</v>
      </c>
      <c r="O99" s="117" t="s">
        <v>2454</v>
      </c>
      <c r="P99" s="117"/>
      <c r="Q99" s="149">
        <v>44368.605543981481</v>
      </c>
    </row>
    <row r="100" spans="1:17" s="118" customFormat="1" ht="18" x14ac:dyDescent="0.25">
      <c r="A100" s="117" t="str">
        <f>VLOOKUP(E100,'LISTADO ATM'!$A$2:$C$898,3,0)</f>
        <v>DISTRITO NACIONAL</v>
      </c>
      <c r="B100" s="138" t="s">
        <v>2602</v>
      </c>
      <c r="C100" s="110">
        <v>44367.697500000002</v>
      </c>
      <c r="D100" s="110" t="s">
        <v>2470</v>
      </c>
      <c r="E100" s="134">
        <v>192</v>
      </c>
      <c r="F100" s="117" t="str">
        <f>VLOOKUP(E100,VIP!$A$2:$O13716,2,0)</f>
        <v>DRBR192</v>
      </c>
      <c r="G100" s="117" t="str">
        <f>VLOOKUP(E100,'LISTADO ATM'!$A$2:$B$897,2,0)</f>
        <v xml:space="preserve">ATM Autobanco Luperón II </v>
      </c>
      <c r="H100" s="117" t="str">
        <f>VLOOKUP(E100,VIP!$A$2:$O18850,7,FALSE)</f>
        <v>Si</v>
      </c>
      <c r="I100" s="117" t="str">
        <f>VLOOKUP(E100,VIP!$A$2:$O10815,8,FALSE)</f>
        <v>Si</v>
      </c>
      <c r="J100" s="117" t="str">
        <f>VLOOKUP(E100,VIP!$A$2:$O10765,8,FALSE)</f>
        <v>Si</v>
      </c>
      <c r="K100" s="117" t="str">
        <f>VLOOKUP(E100,VIP!$A$2:$O14339,6,0)</f>
        <v>NO</v>
      </c>
      <c r="L100" s="110" t="s">
        <v>2418</v>
      </c>
      <c r="M100" s="148" t="s">
        <v>2550</v>
      </c>
      <c r="N100" s="109" t="s">
        <v>2453</v>
      </c>
      <c r="O100" s="117" t="s">
        <v>2577</v>
      </c>
      <c r="P100" s="117"/>
      <c r="Q100" s="149">
        <v>44368.605543981481</v>
      </c>
    </row>
    <row r="101" spans="1:17" s="118" customFormat="1" ht="18" x14ac:dyDescent="0.25">
      <c r="A101" s="117" t="str">
        <f>VLOOKUP(E101,'LISTADO ATM'!$A$2:$C$898,3,0)</f>
        <v>DISTRITO NACIONAL</v>
      </c>
      <c r="B101" s="138" t="s">
        <v>2606</v>
      </c>
      <c r="C101" s="110">
        <v>44367.682395833333</v>
      </c>
      <c r="D101" s="110" t="s">
        <v>2449</v>
      </c>
      <c r="E101" s="134">
        <v>235</v>
      </c>
      <c r="F101" s="117" t="str">
        <f>VLOOKUP(E101,VIP!$A$2:$O13722,2,0)</f>
        <v>DRBR235</v>
      </c>
      <c r="G101" s="117" t="str">
        <f>VLOOKUP(E101,'LISTADO ATM'!$A$2:$B$897,2,0)</f>
        <v xml:space="preserve">ATM Oficina Multicentro La Sirena San Isidro </v>
      </c>
      <c r="H101" s="117" t="str">
        <f>VLOOKUP(E101,VIP!$A$2:$O18856,7,FALSE)</f>
        <v>Si</v>
      </c>
      <c r="I101" s="117" t="str">
        <f>VLOOKUP(E101,VIP!$A$2:$O10821,8,FALSE)</f>
        <v>Si</v>
      </c>
      <c r="J101" s="117" t="str">
        <f>VLOOKUP(E101,VIP!$A$2:$O10771,8,FALSE)</f>
        <v>Si</v>
      </c>
      <c r="K101" s="117" t="str">
        <f>VLOOKUP(E101,VIP!$A$2:$O14345,6,0)</f>
        <v>SI</v>
      </c>
      <c r="L101" s="110" t="s">
        <v>2418</v>
      </c>
      <c r="M101" s="148" t="s">
        <v>2550</v>
      </c>
      <c r="N101" s="109" t="s">
        <v>2453</v>
      </c>
      <c r="O101" s="117" t="s">
        <v>2454</v>
      </c>
      <c r="P101" s="117"/>
      <c r="Q101" s="149">
        <v>44368.605543981481</v>
      </c>
    </row>
    <row r="102" spans="1:17" s="118" customFormat="1" ht="18" x14ac:dyDescent="0.25">
      <c r="A102" s="117" t="str">
        <f>VLOOKUP(E102,'LISTADO ATM'!$A$2:$C$898,3,0)</f>
        <v>DISTRITO NACIONAL</v>
      </c>
      <c r="B102" s="138" t="s">
        <v>2688</v>
      </c>
      <c r="C102" s="110">
        <v>44368.467557870368</v>
      </c>
      <c r="D102" s="110" t="s">
        <v>2470</v>
      </c>
      <c r="E102" s="134">
        <v>347</v>
      </c>
      <c r="F102" s="117" t="str">
        <f>VLOOKUP(E102,VIP!$A$2:$O13846,2,0)</f>
        <v>DRBR347</v>
      </c>
      <c r="G102" s="117" t="str">
        <f>VLOOKUP(E102,'LISTADO ATM'!$A$2:$B$897,2,0)</f>
        <v>ATM Patio de Colombia</v>
      </c>
      <c r="H102" s="117" t="str">
        <f>VLOOKUP(E102,VIP!$A$2:$O18807,7,FALSE)</f>
        <v>N/A</v>
      </c>
      <c r="I102" s="117" t="str">
        <f>VLOOKUP(E102,VIP!$A$2:$O10772,8,FALSE)</f>
        <v>N/A</v>
      </c>
      <c r="J102" s="117" t="str">
        <f>VLOOKUP(E102,VIP!$A$2:$O10722,8,FALSE)</f>
        <v>N/A</v>
      </c>
      <c r="K102" s="117" t="str">
        <f>VLOOKUP(E102,VIP!$A$2:$O14296,6,0)</f>
        <v>N/A</v>
      </c>
      <c r="L102" s="146" t="s">
        <v>2418</v>
      </c>
      <c r="M102" s="148" t="s">
        <v>2550</v>
      </c>
      <c r="N102" s="109" t="s">
        <v>2453</v>
      </c>
      <c r="O102" s="117" t="s">
        <v>2471</v>
      </c>
      <c r="P102" s="117"/>
      <c r="Q102" s="149">
        <v>44368.605543981481</v>
      </c>
    </row>
    <row r="103" spans="1:17" s="118" customFormat="1" ht="18" x14ac:dyDescent="0.25">
      <c r="A103" s="117" t="str">
        <f>VLOOKUP(E103,'LISTADO ATM'!$A$2:$C$898,3,0)</f>
        <v>NORTE</v>
      </c>
      <c r="B103" s="138" t="s">
        <v>2589</v>
      </c>
      <c r="C103" s="110">
        <v>44367.545312499999</v>
      </c>
      <c r="D103" s="110" t="s">
        <v>2569</v>
      </c>
      <c r="E103" s="134">
        <v>350</v>
      </c>
      <c r="F103" s="117" t="str">
        <f>VLOOKUP(E103,VIP!$A$2:$O13698,2,0)</f>
        <v>DRBR350</v>
      </c>
      <c r="G103" s="117" t="str">
        <f>VLOOKUP(E103,'LISTADO ATM'!$A$2:$B$897,2,0)</f>
        <v xml:space="preserve">ATM Oficina Villa Tapia </v>
      </c>
      <c r="H103" s="117" t="str">
        <f>VLOOKUP(E103,VIP!$A$2:$O18832,7,FALSE)</f>
        <v>Si</v>
      </c>
      <c r="I103" s="117" t="str">
        <f>VLOOKUP(E103,VIP!$A$2:$O10797,8,FALSE)</f>
        <v>Si</v>
      </c>
      <c r="J103" s="117" t="str">
        <f>VLOOKUP(E103,VIP!$A$2:$O10747,8,FALSE)</f>
        <v>Si</v>
      </c>
      <c r="K103" s="117" t="str">
        <f>VLOOKUP(E103,VIP!$A$2:$O14321,6,0)</f>
        <v>NO</v>
      </c>
      <c r="L103" s="110" t="s">
        <v>2418</v>
      </c>
      <c r="M103" s="148" t="s">
        <v>2550</v>
      </c>
      <c r="N103" s="109" t="s">
        <v>2453</v>
      </c>
      <c r="O103" s="117" t="s">
        <v>2594</v>
      </c>
      <c r="P103" s="117"/>
      <c r="Q103" s="149">
        <v>44368.605543981481</v>
      </c>
    </row>
    <row r="104" spans="1:17" s="118" customFormat="1" ht="18" x14ac:dyDescent="0.25">
      <c r="A104" s="117" t="str">
        <f>VLOOKUP(E104,'LISTADO ATM'!$A$2:$C$898,3,0)</f>
        <v>DISTRITO NACIONAL</v>
      </c>
      <c r="B104" s="138" t="s">
        <v>2584</v>
      </c>
      <c r="C104" s="110">
        <v>44367.370393518519</v>
      </c>
      <c r="D104" s="110" t="s">
        <v>2449</v>
      </c>
      <c r="E104" s="134">
        <v>354</v>
      </c>
      <c r="F104" s="117" t="str">
        <f>VLOOKUP(E104,VIP!$A$2:$O13699,2,0)</f>
        <v>DRBR354</v>
      </c>
      <c r="G104" s="117" t="str">
        <f>VLOOKUP(E104,'LISTADO ATM'!$A$2:$B$897,2,0)</f>
        <v xml:space="preserve">ATM Oficina Núñez de Cáceres II </v>
      </c>
      <c r="H104" s="117" t="str">
        <f>VLOOKUP(E104,VIP!$A$2:$O18833,7,FALSE)</f>
        <v>Si</v>
      </c>
      <c r="I104" s="117" t="str">
        <f>VLOOKUP(E104,VIP!$A$2:$O10798,8,FALSE)</f>
        <v>Si</v>
      </c>
      <c r="J104" s="117" t="str">
        <f>VLOOKUP(E104,VIP!$A$2:$O10748,8,FALSE)</f>
        <v>Si</v>
      </c>
      <c r="K104" s="117" t="str">
        <f>VLOOKUP(E104,VIP!$A$2:$O14322,6,0)</f>
        <v>NO</v>
      </c>
      <c r="L104" s="110" t="s">
        <v>2418</v>
      </c>
      <c r="M104" s="148" t="s">
        <v>2550</v>
      </c>
      <c r="N104" s="109" t="s">
        <v>2453</v>
      </c>
      <c r="O104" s="117" t="s">
        <v>2454</v>
      </c>
      <c r="P104" s="117"/>
      <c r="Q104" s="149">
        <v>44368.605543981481</v>
      </c>
    </row>
    <row r="105" spans="1:17" s="118" customFormat="1" ht="18" x14ac:dyDescent="0.25">
      <c r="A105" s="117" t="str">
        <f>VLOOKUP(E105,'LISTADO ATM'!$A$2:$C$898,3,0)</f>
        <v>ESTE</v>
      </c>
      <c r="B105" s="138" t="s">
        <v>2658</v>
      </c>
      <c r="C105" s="110">
        <v>44368.382118055553</v>
      </c>
      <c r="D105" s="110" t="s">
        <v>2449</v>
      </c>
      <c r="E105" s="134">
        <v>427</v>
      </c>
      <c r="F105" s="117" t="str">
        <f>VLOOKUP(E105,VIP!$A$2:$O13844,2,0)</f>
        <v>DRBR427</v>
      </c>
      <c r="G105" s="117" t="str">
        <f>VLOOKUP(E105,'LISTADO ATM'!$A$2:$B$897,2,0)</f>
        <v xml:space="preserve">ATM Almacenes Iberia (Hato Mayor) </v>
      </c>
      <c r="H105" s="117" t="str">
        <f>VLOOKUP(E105,VIP!$A$2:$O18805,7,FALSE)</f>
        <v>Si</v>
      </c>
      <c r="I105" s="117" t="str">
        <f>VLOOKUP(E105,VIP!$A$2:$O10770,8,FALSE)</f>
        <v>Si</v>
      </c>
      <c r="J105" s="117" t="str">
        <f>VLOOKUP(E105,VIP!$A$2:$O10720,8,FALSE)</f>
        <v>Si</v>
      </c>
      <c r="K105" s="117" t="str">
        <f>VLOOKUP(E105,VIP!$A$2:$O14294,6,0)</f>
        <v>NO</v>
      </c>
      <c r="L105" s="146" t="s">
        <v>2418</v>
      </c>
      <c r="M105" s="148" t="s">
        <v>2550</v>
      </c>
      <c r="N105" s="109" t="s">
        <v>2453</v>
      </c>
      <c r="O105" s="117" t="s">
        <v>2454</v>
      </c>
      <c r="P105" s="117"/>
      <c r="Q105" s="149">
        <v>44368.605543981481</v>
      </c>
    </row>
    <row r="106" spans="1:17" s="118" customFormat="1" ht="18" x14ac:dyDescent="0.25">
      <c r="A106" s="117" t="str">
        <f>VLOOKUP(E106,'LISTADO ATM'!$A$2:$C$898,3,0)</f>
        <v>ESTE</v>
      </c>
      <c r="B106" s="138">
        <v>3335925892</v>
      </c>
      <c r="C106" s="110">
        <v>44367.052511574075</v>
      </c>
      <c r="D106" s="110" t="s">
        <v>2470</v>
      </c>
      <c r="E106" s="134">
        <v>480</v>
      </c>
      <c r="F106" s="117" t="str">
        <f>VLOOKUP(E106,VIP!$A$2:$O13698,2,0)</f>
        <v>DRBR480</v>
      </c>
      <c r="G106" s="117" t="str">
        <f>VLOOKUP(E106,'LISTADO ATM'!$A$2:$B$897,2,0)</f>
        <v>ATM UNP Farmaconal Higuey</v>
      </c>
      <c r="H106" s="117" t="str">
        <f>VLOOKUP(E106,VIP!$A$2:$O18832,7,FALSE)</f>
        <v>N/A</v>
      </c>
      <c r="I106" s="117" t="str">
        <f>VLOOKUP(E106,VIP!$A$2:$O10797,8,FALSE)</f>
        <v>N/A</v>
      </c>
      <c r="J106" s="117" t="str">
        <f>VLOOKUP(E106,VIP!$A$2:$O10747,8,FALSE)</f>
        <v>N/A</v>
      </c>
      <c r="K106" s="117" t="str">
        <f>VLOOKUP(E106,VIP!$A$2:$O14321,6,0)</f>
        <v>N/A</v>
      </c>
      <c r="L106" s="146" t="s">
        <v>2418</v>
      </c>
      <c r="M106" s="148" t="s">
        <v>2550</v>
      </c>
      <c r="N106" s="109" t="s">
        <v>2453</v>
      </c>
      <c r="O106" s="117" t="s">
        <v>2471</v>
      </c>
      <c r="P106" s="117"/>
      <c r="Q106" s="149">
        <v>44368.605543981481</v>
      </c>
    </row>
    <row r="107" spans="1:17" s="118" customFormat="1" ht="18" x14ac:dyDescent="0.25">
      <c r="A107" s="117" t="str">
        <f>VLOOKUP(E107,'LISTADO ATM'!$A$2:$C$898,3,0)</f>
        <v>SUR</v>
      </c>
      <c r="B107" s="138" t="s">
        <v>2684</v>
      </c>
      <c r="C107" s="110">
        <v>44368.538680555554</v>
      </c>
      <c r="D107" s="110" t="s">
        <v>2449</v>
      </c>
      <c r="E107" s="134">
        <v>512</v>
      </c>
      <c r="F107" s="117" t="str">
        <f>VLOOKUP(E107,VIP!$A$2:$O13842,2,0)</f>
        <v>DRBR512</v>
      </c>
      <c r="G107" s="117" t="str">
        <f>VLOOKUP(E107,'LISTADO ATM'!$A$2:$B$897,2,0)</f>
        <v>ATM Plaza Jesús Ferreira</v>
      </c>
      <c r="H107" s="117" t="str">
        <f>VLOOKUP(E107,VIP!$A$2:$O18803,7,FALSE)</f>
        <v>N/A</v>
      </c>
      <c r="I107" s="117" t="str">
        <f>VLOOKUP(E107,VIP!$A$2:$O10768,8,FALSE)</f>
        <v>N/A</v>
      </c>
      <c r="J107" s="117" t="str">
        <f>VLOOKUP(E107,VIP!$A$2:$O10718,8,FALSE)</f>
        <v>N/A</v>
      </c>
      <c r="K107" s="117" t="str">
        <f>VLOOKUP(E107,VIP!$A$2:$O14292,6,0)</f>
        <v>N/A</v>
      </c>
      <c r="L107" s="146" t="s">
        <v>2418</v>
      </c>
      <c r="M107" s="148" t="s">
        <v>2550</v>
      </c>
      <c r="N107" s="109" t="s">
        <v>2453</v>
      </c>
      <c r="O107" s="117" t="s">
        <v>2454</v>
      </c>
      <c r="P107" s="117"/>
      <c r="Q107" s="149">
        <v>44368.605543981481</v>
      </c>
    </row>
    <row r="108" spans="1:17" s="118" customFormat="1" ht="18" x14ac:dyDescent="0.25">
      <c r="A108" s="117" t="str">
        <f>VLOOKUP(E108,'LISTADO ATM'!$A$2:$C$898,3,0)</f>
        <v>DISTRITO NACIONAL</v>
      </c>
      <c r="B108" s="138" t="s">
        <v>2595</v>
      </c>
      <c r="C108" s="110">
        <v>44367.651342592595</v>
      </c>
      <c r="D108" s="110" t="s">
        <v>2449</v>
      </c>
      <c r="E108" s="134">
        <v>590</v>
      </c>
      <c r="F108" s="117" t="str">
        <f>VLOOKUP(E108,VIP!$A$2:$O13696,2,0)</f>
        <v>DRBR177</v>
      </c>
      <c r="G108" s="117" t="str">
        <f>VLOOKUP(E108,'LISTADO ATM'!$A$2:$B$897,2,0)</f>
        <v xml:space="preserve">ATM Olé Aut. Las Américas </v>
      </c>
      <c r="H108" s="117" t="str">
        <f>VLOOKUP(E108,VIP!$A$2:$O18830,7,FALSE)</f>
        <v>Si</v>
      </c>
      <c r="I108" s="117" t="str">
        <f>VLOOKUP(E108,VIP!$A$2:$O10795,8,FALSE)</f>
        <v>Si</v>
      </c>
      <c r="J108" s="117" t="str">
        <f>VLOOKUP(E108,VIP!$A$2:$O10745,8,FALSE)</f>
        <v>Si</v>
      </c>
      <c r="K108" s="117" t="str">
        <f>VLOOKUP(E108,VIP!$A$2:$O14319,6,0)</f>
        <v>SI</v>
      </c>
      <c r="L108" s="110" t="s">
        <v>2418</v>
      </c>
      <c r="M108" s="148" t="s">
        <v>2550</v>
      </c>
      <c r="N108" s="109" t="s">
        <v>2453</v>
      </c>
      <c r="O108" s="117" t="s">
        <v>2454</v>
      </c>
      <c r="P108" s="117"/>
      <c r="Q108" s="149">
        <v>44368.605543981481</v>
      </c>
    </row>
    <row r="109" spans="1:17" s="118" customFormat="1" ht="18" x14ac:dyDescent="0.25">
      <c r="A109" s="117" t="str">
        <f>VLOOKUP(E109,'LISTADO ATM'!$A$2:$C$898,3,0)</f>
        <v>NORTE</v>
      </c>
      <c r="B109" s="138" t="s">
        <v>2649</v>
      </c>
      <c r="C109" s="110">
        <v>44368.335219907407</v>
      </c>
      <c r="D109" s="110" t="s">
        <v>2569</v>
      </c>
      <c r="E109" s="134">
        <v>633</v>
      </c>
      <c r="F109" s="117" t="str">
        <f>VLOOKUP(E109,VIP!$A$2:$O13840,2,0)</f>
        <v>DRBR260</v>
      </c>
      <c r="G109" s="117" t="str">
        <f>VLOOKUP(E109,'LISTADO ATM'!$A$2:$B$897,2,0)</f>
        <v xml:space="preserve">ATM Autobanco Las Colinas </v>
      </c>
      <c r="H109" s="117" t="str">
        <f>VLOOKUP(E109,VIP!$A$2:$O18801,7,FALSE)</f>
        <v>Si</v>
      </c>
      <c r="I109" s="117" t="str">
        <f>VLOOKUP(E109,VIP!$A$2:$O10766,8,FALSE)</f>
        <v>Si</v>
      </c>
      <c r="J109" s="117" t="str">
        <f>VLOOKUP(E109,VIP!$A$2:$O10716,8,FALSE)</f>
        <v>Si</v>
      </c>
      <c r="K109" s="117" t="str">
        <f>VLOOKUP(E109,VIP!$A$2:$O14290,6,0)</f>
        <v>SI</v>
      </c>
      <c r="L109" s="146" t="s">
        <v>2418</v>
      </c>
      <c r="M109" s="148" t="s">
        <v>2550</v>
      </c>
      <c r="N109" s="109" t="s">
        <v>2453</v>
      </c>
      <c r="O109" s="117" t="s">
        <v>2645</v>
      </c>
      <c r="P109" s="117"/>
      <c r="Q109" s="149">
        <v>44368.605543981481</v>
      </c>
    </row>
    <row r="110" spans="1:17" s="118" customFormat="1" ht="18" x14ac:dyDescent="0.25">
      <c r="A110" s="117" t="str">
        <f>VLOOKUP(E110,'LISTADO ATM'!$A$2:$C$898,3,0)</f>
        <v>DISTRITO NACIONAL</v>
      </c>
      <c r="B110" s="138">
        <v>3335925756</v>
      </c>
      <c r="C110" s="110">
        <v>44366.498495370368</v>
      </c>
      <c r="D110" s="110" t="s">
        <v>2470</v>
      </c>
      <c r="E110" s="134">
        <v>721</v>
      </c>
      <c r="F110" s="117" t="str">
        <f>VLOOKUP(E110,VIP!$A$2:$O13900,2,0)</f>
        <v>DRBR23A</v>
      </c>
      <c r="G110" s="117" t="str">
        <f>VLOOKUP(E110,'LISTADO ATM'!$A$2:$B$897,2,0)</f>
        <v xml:space="preserve">ATM Oficina Charles de Gaulle II </v>
      </c>
      <c r="H110" s="117" t="str">
        <f>VLOOKUP(E110,VIP!$A$2:$O18826,7,FALSE)</f>
        <v>Si</v>
      </c>
      <c r="I110" s="117" t="str">
        <f>VLOOKUP(E110,VIP!$A$2:$O10791,8,FALSE)</f>
        <v>Si</v>
      </c>
      <c r="J110" s="117" t="str">
        <f>VLOOKUP(E110,VIP!$A$2:$O10741,8,FALSE)</f>
        <v>Si</v>
      </c>
      <c r="K110" s="117" t="str">
        <f>VLOOKUP(E110,VIP!$A$2:$O14315,6,0)</f>
        <v>NO</v>
      </c>
      <c r="L110" s="146" t="s">
        <v>2418</v>
      </c>
      <c r="M110" s="148" t="s">
        <v>2550</v>
      </c>
      <c r="N110" s="109" t="s">
        <v>2453</v>
      </c>
      <c r="O110" s="117" t="s">
        <v>2471</v>
      </c>
      <c r="P110" s="117"/>
      <c r="Q110" s="149">
        <v>44368.605543981481</v>
      </c>
    </row>
    <row r="111" spans="1:17" s="118" customFormat="1" ht="18" x14ac:dyDescent="0.25">
      <c r="A111" s="117" t="str">
        <f>VLOOKUP(E111,'LISTADO ATM'!$A$2:$C$898,3,0)</f>
        <v>DISTRITO NACIONAL</v>
      </c>
      <c r="B111" s="138">
        <v>3335925383</v>
      </c>
      <c r="C111" s="110">
        <v>44365.689027777778</v>
      </c>
      <c r="D111" s="110" t="s">
        <v>2470</v>
      </c>
      <c r="E111" s="134">
        <v>946</v>
      </c>
      <c r="F111" s="117" t="str">
        <f>VLOOKUP(E111,VIP!$A$2:$O13721,2,0)</f>
        <v>DRBR24R</v>
      </c>
      <c r="G111" s="117" t="str">
        <f>VLOOKUP(E111,'LISTADO ATM'!$A$2:$B$897,2,0)</f>
        <v xml:space="preserve">ATM Oficina Núñez de Cáceres I </v>
      </c>
      <c r="H111" s="117" t="str">
        <f>VLOOKUP(E111,VIP!$A$2:$O18855,7,FALSE)</f>
        <v>Si</v>
      </c>
      <c r="I111" s="117" t="str">
        <f>VLOOKUP(E111,VIP!$A$2:$O10820,8,FALSE)</f>
        <v>Si</v>
      </c>
      <c r="J111" s="117" t="str">
        <f>VLOOKUP(E111,VIP!$A$2:$O10770,8,FALSE)</f>
        <v>Si</v>
      </c>
      <c r="K111" s="117" t="str">
        <f>VLOOKUP(E111,VIP!$A$2:$O14344,6,0)</f>
        <v>NO</v>
      </c>
      <c r="L111" s="146" t="s">
        <v>2418</v>
      </c>
      <c r="M111" s="148" t="s">
        <v>2550</v>
      </c>
      <c r="N111" s="109" t="s">
        <v>2453</v>
      </c>
      <c r="O111" s="117" t="s">
        <v>2471</v>
      </c>
      <c r="P111" s="117"/>
      <c r="Q111" s="149">
        <v>44368.605543981481</v>
      </c>
    </row>
    <row r="112" spans="1:17" s="118" customFormat="1" ht="18" x14ac:dyDescent="0.25">
      <c r="A112" s="117" t="str">
        <f>VLOOKUP(E112,'LISTADO ATM'!$A$2:$C$898,3,0)</f>
        <v>ESTE</v>
      </c>
      <c r="B112" s="138">
        <v>3335925867</v>
      </c>
      <c r="C112" s="110">
        <v>44366.728067129632</v>
      </c>
      <c r="D112" s="110" t="s">
        <v>2449</v>
      </c>
      <c r="E112" s="134">
        <v>114</v>
      </c>
      <c r="F112" s="117" t="str">
        <f>VLOOKUP(E112,VIP!$A$2:$O13698,2,0)</f>
        <v>DRBR114</v>
      </c>
      <c r="G112" s="117" t="str">
        <f>VLOOKUP(E112,'LISTADO ATM'!$A$2:$B$897,2,0)</f>
        <v xml:space="preserve">ATM Oficina Hato Mayor </v>
      </c>
      <c r="H112" s="117" t="str">
        <f>VLOOKUP(E112,VIP!$A$2:$O18832,7,FALSE)</f>
        <v>Si</v>
      </c>
      <c r="I112" s="117" t="str">
        <f>VLOOKUP(E112,VIP!$A$2:$O10797,8,FALSE)</f>
        <v>Si</v>
      </c>
      <c r="J112" s="117" t="str">
        <f>VLOOKUP(E112,VIP!$A$2:$O10747,8,FALSE)</f>
        <v>Si</v>
      </c>
      <c r="K112" s="117" t="str">
        <f>VLOOKUP(E112,VIP!$A$2:$O14321,6,0)</f>
        <v>NO</v>
      </c>
      <c r="L112" s="110" t="s">
        <v>2418</v>
      </c>
      <c r="M112" s="148" t="s">
        <v>2550</v>
      </c>
      <c r="N112" s="109" t="s">
        <v>2453</v>
      </c>
      <c r="O112" s="117" t="s">
        <v>2454</v>
      </c>
      <c r="P112" s="117"/>
      <c r="Q112" s="149" t="s">
        <v>2782</v>
      </c>
    </row>
    <row r="113" spans="1:17" s="118" customFormat="1" ht="18" x14ac:dyDescent="0.25">
      <c r="A113" s="117" t="str">
        <f>VLOOKUP(E113,'LISTADO ATM'!$A$2:$C$898,3,0)</f>
        <v>DISTRITO NACIONAL</v>
      </c>
      <c r="B113" s="138" t="s">
        <v>2753</v>
      </c>
      <c r="C113" s="110">
        <v>44368.698217592595</v>
      </c>
      <c r="D113" s="110" t="s">
        <v>2449</v>
      </c>
      <c r="E113" s="134">
        <v>793</v>
      </c>
      <c r="F113" s="117" t="str">
        <f>VLOOKUP(E113,VIP!$A$2:$O13885,2,0)</f>
        <v>DRBR793</v>
      </c>
      <c r="G113" s="117" t="str">
        <f>VLOOKUP(E113,'LISTADO ATM'!$A$2:$B$897,2,0)</f>
        <v xml:space="preserve">ATM Centro de Caja Agora Mall </v>
      </c>
      <c r="H113" s="117" t="str">
        <f>VLOOKUP(E113,VIP!$A$2:$O18846,7,FALSE)</f>
        <v>Si</v>
      </c>
      <c r="I113" s="117" t="str">
        <f>VLOOKUP(E113,VIP!$A$2:$O10811,8,FALSE)</f>
        <v>Si</v>
      </c>
      <c r="J113" s="117" t="str">
        <f>VLOOKUP(E113,VIP!$A$2:$O10761,8,FALSE)</f>
        <v>Si</v>
      </c>
      <c r="K113" s="117" t="str">
        <f>VLOOKUP(E113,VIP!$A$2:$O14335,6,0)</f>
        <v>NO</v>
      </c>
      <c r="L113" s="146" t="s">
        <v>2418</v>
      </c>
      <c r="M113" s="148" t="s">
        <v>2550</v>
      </c>
      <c r="N113" s="109" t="s">
        <v>2453</v>
      </c>
      <c r="O113" s="117" t="s">
        <v>2454</v>
      </c>
      <c r="P113" s="117"/>
      <c r="Q113" s="148" t="s">
        <v>2831</v>
      </c>
    </row>
    <row r="114" spans="1:17" s="118" customFormat="1" ht="18" x14ac:dyDescent="0.25">
      <c r="A114" s="117" t="str">
        <f>VLOOKUP(E114,'LISTADO ATM'!$A$2:$C$898,3,0)</f>
        <v>SUR</v>
      </c>
      <c r="B114" s="138" t="s">
        <v>2656</v>
      </c>
      <c r="C114" s="110">
        <v>44368.387071759258</v>
      </c>
      <c r="D114" s="110" t="s">
        <v>2449</v>
      </c>
      <c r="E114" s="134">
        <v>356</v>
      </c>
      <c r="F114" s="117" t="str">
        <f>VLOOKUP(E114,VIP!$A$2:$O13842,2,0)</f>
        <v>DRBR356</v>
      </c>
      <c r="G114" s="117" t="str">
        <f>VLOOKUP(E114,'LISTADO ATM'!$A$2:$B$897,2,0)</f>
        <v xml:space="preserve">ATM Estación Sigma (San Cristóbal) </v>
      </c>
      <c r="H114" s="117" t="str">
        <f>VLOOKUP(E114,VIP!$A$2:$O18803,7,FALSE)</f>
        <v>Si</v>
      </c>
      <c r="I114" s="117" t="str">
        <f>VLOOKUP(E114,VIP!$A$2:$O10768,8,FALSE)</f>
        <v>Si</v>
      </c>
      <c r="J114" s="117" t="str">
        <f>VLOOKUP(E114,VIP!$A$2:$O10718,8,FALSE)</f>
        <v>Si</v>
      </c>
      <c r="K114" s="117" t="str">
        <f>VLOOKUP(E114,VIP!$A$2:$O14292,6,0)</f>
        <v>NO</v>
      </c>
      <c r="L114" s="146" t="s">
        <v>2418</v>
      </c>
      <c r="M114" s="148" t="s">
        <v>2550</v>
      </c>
      <c r="N114" s="109" t="s">
        <v>2453</v>
      </c>
      <c r="O114" s="117" t="s">
        <v>2454</v>
      </c>
      <c r="P114" s="117"/>
      <c r="Q114" s="149" t="s">
        <v>2783</v>
      </c>
    </row>
    <row r="115" spans="1:17" s="118" customFormat="1" ht="18" x14ac:dyDescent="0.25">
      <c r="A115" s="117" t="str">
        <f>VLOOKUP(E115,'LISTADO ATM'!$A$2:$C$898,3,0)</f>
        <v>DISTRITO NACIONAL</v>
      </c>
      <c r="B115" s="138">
        <v>3335925826</v>
      </c>
      <c r="C115" s="110">
        <v>44366.597662037035</v>
      </c>
      <c r="D115" s="110" t="s">
        <v>2470</v>
      </c>
      <c r="E115" s="134">
        <v>554</v>
      </c>
      <c r="F115" s="117" t="str">
        <f>VLOOKUP(E115,VIP!$A$2:$O13896,2,0)</f>
        <v>DRBR011</v>
      </c>
      <c r="G115" s="117" t="str">
        <f>VLOOKUP(E115,'LISTADO ATM'!$A$2:$B$897,2,0)</f>
        <v xml:space="preserve">ATM Oficina Isabel La Católica I </v>
      </c>
      <c r="H115" s="117" t="str">
        <f>VLOOKUP(E115,VIP!$A$2:$O18807,7,FALSE)</f>
        <v>Si</v>
      </c>
      <c r="I115" s="117" t="str">
        <f>VLOOKUP(E115,VIP!$A$2:$O10772,8,FALSE)</f>
        <v>Si</v>
      </c>
      <c r="J115" s="117" t="str">
        <f>VLOOKUP(E115,VIP!$A$2:$O10722,8,FALSE)</f>
        <v>Si</v>
      </c>
      <c r="K115" s="117" t="str">
        <f>VLOOKUP(E115,VIP!$A$2:$O14296,6,0)</f>
        <v>NO</v>
      </c>
      <c r="L115" s="146" t="s">
        <v>2418</v>
      </c>
      <c r="M115" s="148" t="s">
        <v>2550</v>
      </c>
      <c r="N115" s="109" t="s">
        <v>2453</v>
      </c>
      <c r="O115" s="117" t="s">
        <v>2471</v>
      </c>
      <c r="P115" s="117"/>
      <c r="Q115" s="149" t="s">
        <v>2785</v>
      </c>
    </row>
    <row r="116" spans="1:17" s="118" customFormat="1" ht="18" x14ac:dyDescent="0.25">
      <c r="A116" s="117" t="str">
        <f>VLOOKUP(E116,'LISTADO ATM'!$A$2:$C$898,3,0)</f>
        <v>DISTRITO NACIONAL</v>
      </c>
      <c r="B116" s="138" t="s">
        <v>2601</v>
      </c>
      <c r="C116" s="110">
        <v>44367.729039351849</v>
      </c>
      <c r="D116" s="110" t="s">
        <v>2449</v>
      </c>
      <c r="E116" s="134">
        <v>391</v>
      </c>
      <c r="F116" s="117" t="str">
        <f>VLOOKUP(E116,VIP!$A$2:$O13715,2,0)</f>
        <v>DRBR391</v>
      </c>
      <c r="G116" s="117" t="str">
        <f>VLOOKUP(E116,'LISTADO ATM'!$A$2:$B$897,2,0)</f>
        <v xml:space="preserve">ATM S/M Jumbo Luperón </v>
      </c>
      <c r="H116" s="117" t="str">
        <f>VLOOKUP(E116,VIP!$A$2:$O18849,7,FALSE)</f>
        <v>Si</v>
      </c>
      <c r="I116" s="117" t="str">
        <f>VLOOKUP(E116,VIP!$A$2:$O10814,8,FALSE)</f>
        <v>Si</v>
      </c>
      <c r="J116" s="117" t="str">
        <f>VLOOKUP(E116,VIP!$A$2:$O10764,8,FALSE)</f>
        <v>Si</v>
      </c>
      <c r="K116" s="117" t="str">
        <f>VLOOKUP(E116,VIP!$A$2:$O14338,6,0)</f>
        <v>NO</v>
      </c>
      <c r="L116" s="110" t="s">
        <v>2418</v>
      </c>
      <c r="M116" s="148" t="s">
        <v>2550</v>
      </c>
      <c r="N116" s="109" t="s">
        <v>2453</v>
      </c>
      <c r="O116" s="117" t="s">
        <v>2454</v>
      </c>
      <c r="P116" s="117"/>
      <c r="Q116" s="149" t="s">
        <v>2784</v>
      </c>
    </row>
    <row r="117" spans="1:17" s="118" customFormat="1" ht="18" x14ac:dyDescent="0.25">
      <c r="A117" s="117" t="str">
        <f>VLOOKUP(E117,'LISTADO ATM'!$A$2:$C$898,3,0)</f>
        <v>ESTE</v>
      </c>
      <c r="B117" s="138" t="s">
        <v>2697</v>
      </c>
      <c r="C117" s="110">
        <v>44368.594525462962</v>
      </c>
      <c r="D117" s="110" t="s">
        <v>2449</v>
      </c>
      <c r="E117" s="134">
        <v>608</v>
      </c>
      <c r="F117" s="117" t="str">
        <f>VLOOKUP(E117,VIP!$A$2:$O13848,2,0)</f>
        <v>DRBR305</v>
      </c>
      <c r="G117" s="117" t="str">
        <f>VLOOKUP(E117,'LISTADO ATM'!$A$2:$B$897,2,0)</f>
        <v xml:space="preserve">ATM Oficina Jumbo (San Pedro) </v>
      </c>
      <c r="H117" s="117" t="str">
        <f>VLOOKUP(E117,VIP!$A$2:$O18809,7,FALSE)</f>
        <v>Si</v>
      </c>
      <c r="I117" s="117" t="str">
        <f>VLOOKUP(E117,VIP!$A$2:$O10774,8,FALSE)</f>
        <v>Si</v>
      </c>
      <c r="J117" s="117" t="str">
        <f>VLOOKUP(E117,VIP!$A$2:$O10724,8,FALSE)</f>
        <v>Si</v>
      </c>
      <c r="K117" s="117" t="str">
        <f>VLOOKUP(E117,VIP!$A$2:$O14298,6,0)</f>
        <v>SI</v>
      </c>
      <c r="L117" s="146" t="s">
        <v>2418</v>
      </c>
      <c r="M117" s="148" t="s">
        <v>2550</v>
      </c>
      <c r="N117" s="109" t="s">
        <v>2453</v>
      </c>
      <c r="O117" s="117" t="s">
        <v>2454</v>
      </c>
      <c r="P117" s="117"/>
      <c r="Q117" s="149" t="s">
        <v>2762</v>
      </c>
    </row>
    <row r="118" spans="1:17" s="118" customFormat="1" ht="18" x14ac:dyDescent="0.25">
      <c r="A118" s="117" t="str">
        <f>VLOOKUP(E118,'LISTADO ATM'!$A$2:$C$898,3,0)</f>
        <v>DISTRITO NACIONAL</v>
      </c>
      <c r="B118" s="138" t="s">
        <v>2692</v>
      </c>
      <c r="C118" s="110">
        <v>44368.600821759261</v>
      </c>
      <c r="D118" s="110" t="s">
        <v>2449</v>
      </c>
      <c r="E118" s="134">
        <v>904</v>
      </c>
      <c r="F118" s="117" t="str">
        <f>VLOOKUP(E118,VIP!$A$2:$O13843,2,0)</f>
        <v>DRBR24B</v>
      </c>
      <c r="G118" s="117" t="str">
        <f>VLOOKUP(E118,'LISTADO ATM'!$A$2:$B$897,2,0)</f>
        <v xml:space="preserve">ATM Oficina Multicentro La Sirena Churchill </v>
      </c>
      <c r="H118" s="117" t="str">
        <f>VLOOKUP(E118,VIP!$A$2:$O18804,7,FALSE)</f>
        <v>Si</v>
      </c>
      <c r="I118" s="117" t="str">
        <f>VLOOKUP(E118,VIP!$A$2:$O10769,8,FALSE)</f>
        <v>Si</v>
      </c>
      <c r="J118" s="117" t="str">
        <f>VLOOKUP(E118,VIP!$A$2:$O10719,8,FALSE)</f>
        <v>Si</v>
      </c>
      <c r="K118" s="117" t="str">
        <f>VLOOKUP(E118,VIP!$A$2:$O14293,6,0)</f>
        <v>SI</v>
      </c>
      <c r="L118" s="146" t="s">
        <v>2418</v>
      </c>
      <c r="M118" s="148" t="s">
        <v>2550</v>
      </c>
      <c r="N118" s="109" t="s">
        <v>2453</v>
      </c>
      <c r="O118" s="117" t="s">
        <v>2454</v>
      </c>
      <c r="P118" s="117"/>
      <c r="Q118" s="149" t="s">
        <v>2778</v>
      </c>
    </row>
    <row r="119" spans="1:17" s="118" customFormat="1" ht="18" x14ac:dyDescent="0.25">
      <c r="A119" s="117" t="str">
        <f>VLOOKUP(E119,'LISTADO ATM'!$A$2:$C$898,3,0)</f>
        <v>NORTE</v>
      </c>
      <c r="B119" s="138">
        <v>3335925985</v>
      </c>
      <c r="C119" s="110">
        <v>44367.738888888889</v>
      </c>
      <c r="D119" s="110" t="s">
        <v>2181</v>
      </c>
      <c r="E119" s="134">
        <v>315</v>
      </c>
      <c r="F119" s="117" t="str">
        <f>VLOOKUP(E119,VIP!$A$2:$O13729,2,0)</f>
        <v>DRBR315</v>
      </c>
      <c r="G119" s="117" t="str">
        <f>VLOOKUP(E119,'LISTADO ATM'!$A$2:$B$897,2,0)</f>
        <v xml:space="preserve">ATM Oficina Estrella Sadalá </v>
      </c>
      <c r="H119" s="117" t="str">
        <f>VLOOKUP(E119,VIP!$A$2:$O18863,7,FALSE)</f>
        <v>Si</v>
      </c>
      <c r="I119" s="117" t="str">
        <f>VLOOKUP(E119,VIP!$A$2:$O10828,8,FALSE)</f>
        <v>Si</v>
      </c>
      <c r="J119" s="117" t="str">
        <f>VLOOKUP(E119,VIP!$A$2:$O10778,8,FALSE)</f>
        <v>Si</v>
      </c>
      <c r="K119" s="117" t="str">
        <f>VLOOKUP(E119,VIP!$A$2:$O14352,6,0)</f>
        <v>NO</v>
      </c>
      <c r="L119" s="110" t="s">
        <v>2418</v>
      </c>
      <c r="M119" s="148" t="s">
        <v>2550</v>
      </c>
      <c r="N119" s="109" t="s">
        <v>2453</v>
      </c>
      <c r="O119" s="117" t="s">
        <v>2612</v>
      </c>
      <c r="P119" s="117"/>
      <c r="Q119" s="149" t="s">
        <v>2781</v>
      </c>
    </row>
    <row r="120" spans="1:17" s="118" customFormat="1" ht="18" x14ac:dyDescent="0.25">
      <c r="A120" s="117" t="str">
        <f>VLOOKUP(E120,'LISTADO ATM'!$A$2:$C$898,3,0)</f>
        <v>NORTE</v>
      </c>
      <c r="B120" s="138" t="s">
        <v>2691</v>
      </c>
      <c r="C120" s="110">
        <v>44368.602268518516</v>
      </c>
      <c r="D120" s="110" t="s">
        <v>2470</v>
      </c>
      <c r="E120" s="134">
        <v>605</v>
      </c>
      <c r="F120" s="117" t="str">
        <f>VLOOKUP(E120,VIP!$A$2:$O13842,2,0)</f>
        <v>DRBR141</v>
      </c>
      <c r="G120" s="117" t="str">
        <f>VLOOKUP(E120,'LISTADO ATM'!$A$2:$B$897,2,0)</f>
        <v xml:space="preserve">ATM Oficina Bonao I </v>
      </c>
      <c r="H120" s="117" t="str">
        <f>VLOOKUP(E120,VIP!$A$2:$O18803,7,FALSE)</f>
        <v>Si</v>
      </c>
      <c r="I120" s="117" t="str">
        <f>VLOOKUP(E120,VIP!$A$2:$O10768,8,FALSE)</f>
        <v>Si</v>
      </c>
      <c r="J120" s="117" t="str">
        <f>VLOOKUP(E120,VIP!$A$2:$O10718,8,FALSE)</f>
        <v>Si</v>
      </c>
      <c r="K120" s="117" t="str">
        <f>VLOOKUP(E120,VIP!$A$2:$O14292,6,0)</f>
        <v>SI</v>
      </c>
      <c r="L120" s="146" t="s">
        <v>2418</v>
      </c>
      <c r="M120" s="148" t="s">
        <v>2550</v>
      </c>
      <c r="N120" s="109" t="s">
        <v>2453</v>
      </c>
      <c r="O120" s="117" t="s">
        <v>2471</v>
      </c>
      <c r="P120" s="117"/>
      <c r="Q120" s="149" t="s">
        <v>2787</v>
      </c>
    </row>
    <row r="121" spans="1:17" s="118" customFormat="1" ht="18" x14ac:dyDescent="0.25">
      <c r="A121" s="117" t="str">
        <f>VLOOKUP(E121,'LISTADO ATM'!$A$2:$C$898,3,0)</f>
        <v>SUR</v>
      </c>
      <c r="B121" s="138" t="s">
        <v>2585</v>
      </c>
      <c r="C121" s="110">
        <v>44367.367083333331</v>
      </c>
      <c r="D121" s="110" t="s">
        <v>2449</v>
      </c>
      <c r="E121" s="134">
        <v>582</v>
      </c>
      <c r="F121" s="117" t="str">
        <f>VLOOKUP(E121,VIP!$A$2:$O13700,2,0)</f>
        <v xml:space="preserve">DRBR582 </v>
      </c>
      <c r="G121" s="117" t="str">
        <f>VLOOKUP(E121,'LISTADO ATM'!$A$2:$B$897,2,0)</f>
        <v>ATM Estación Sabana Yegua</v>
      </c>
      <c r="H121" s="117" t="str">
        <f>VLOOKUP(E121,VIP!$A$2:$O18834,7,FALSE)</f>
        <v>N/A</v>
      </c>
      <c r="I121" s="117" t="str">
        <f>VLOOKUP(E121,VIP!$A$2:$O10799,8,FALSE)</f>
        <v>N/A</v>
      </c>
      <c r="J121" s="117" t="str">
        <f>VLOOKUP(E121,VIP!$A$2:$O10749,8,FALSE)</f>
        <v>N/A</v>
      </c>
      <c r="K121" s="117" t="str">
        <f>VLOOKUP(E121,VIP!$A$2:$O14323,6,0)</f>
        <v>N/A</v>
      </c>
      <c r="L121" s="110" t="s">
        <v>2418</v>
      </c>
      <c r="M121" s="148" t="s">
        <v>2550</v>
      </c>
      <c r="N121" s="109" t="s">
        <v>2453</v>
      </c>
      <c r="O121" s="117" t="s">
        <v>2454</v>
      </c>
      <c r="P121" s="117"/>
      <c r="Q121" s="149" t="s">
        <v>2786</v>
      </c>
    </row>
    <row r="122" spans="1:17" s="118" customFormat="1" ht="18" x14ac:dyDescent="0.25">
      <c r="A122" s="117" t="str">
        <f>VLOOKUP(E122,'LISTADO ATM'!$A$2:$C$898,3,0)</f>
        <v>NORTE</v>
      </c>
      <c r="B122" s="138" t="s">
        <v>2611</v>
      </c>
      <c r="C122" s="110">
        <v>44367.672650462962</v>
      </c>
      <c r="D122" s="110" t="s">
        <v>2181</v>
      </c>
      <c r="E122" s="134">
        <v>91</v>
      </c>
      <c r="F122" s="117" t="str">
        <f>VLOOKUP(E122,VIP!$A$2:$O13728,2,0)</f>
        <v>DRBR091</v>
      </c>
      <c r="G122" s="117" t="str">
        <f>VLOOKUP(E122,'LISTADO ATM'!$A$2:$B$897,2,0)</f>
        <v xml:space="preserve">ATM UNP Villa Isabela </v>
      </c>
      <c r="H122" s="117" t="str">
        <f>VLOOKUP(E122,VIP!$A$2:$O18862,7,FALSE)</f>
        <v>Si</v>
      </c>
      <c r="I122" s="117" t="str">
        <f>VLOOKUP(E122,VIP!$A$2:$O10827,8,FALSE)</f>
        <v>Si</v>
      </c>
      <c r="J122" s="117" t="str">
        <f>VLOOKUP(E122,VIP!$A$2:$O10777,8,FALSE)</f>
        <v>Si</v>
      </c>
      <c r="K122" s="117" t="str">
        <f>VLOOKUP(E122,VIP!$A$2:$O14351,6,0)</f>
        <v>NO</v>
      </c>
      <c r="L122" s="110" t="s">
        <v>2466</v>
      </c>
      <c r="M122" s="148" t="s">
        <v>2550</v>
      </c>
      <c r="N122" s="109" t="s">
        <v>2453</v>
      </c>
      <c r="O122" s="117" t="s">
        <v>2567</v>
      </c>
      <c r="P122" s="117"/>
      <c r="Q122" s="149">
        <v>44368.435231481482</v>
      </c>
    </row>
    <row r="123" spans="1:17" s="118" customFormat="1" ht="18" x14ac:dyDescent="0.25">
      <c r="A123" s="117" t="str">
        <f>VLOOKUP(E123,'LISTADO ATM'!$A$2:$C$898,3,0)</f>
        <v>NORTE</v>
      </c>
      <c r="B123" s="138">
        <v>3335925995</v>
      </c>
      <c r="C123" s="110">
        <v>44367.769444444442</v>
      </c>
      <c r="D123" s="110" t="s">
        <v>2470</v>
      </c>
      <c r="E123" s="134">
        <v>292</v>
      </c>
      <c r="F123" s="117" t="str">
        <f>VLOOKUP(E123,VIP!$A$2:$O13712,2,0)</f>
        <v>DRBR292</v>
      </c>
      <c r="G123" s="117" t="str">
        <f>VLOOKUP(E123,'LISTADO ATM'!$A$2:$B$897,2,0)</f>
        <v xml:space="preserve">ATM UNP Castañuelas (Montecristi) </v>
      </c>
      <c r="H123" s="117" t="str">
        <f>VLOOKUP(E123,VIP!$A$2:$O18846,7,FALSE)</f>
        <v>Si</v>
      </c>
      <c r="I123" s="117" t="str">
        <f>VLOOKUP(E123,VIP!$A$2:$O10811,8,FALSE)</f>
        <v>Si</v>
      </c>
      <c r="J123" s="117" t="str">
        <f>VLOOKUP(E123,VIP!$A$2:$O10761,8,FALSE)</f>
        <v>Si</v>
      </c>
      <c r="K123" s="117" t="str">
        <f>VLOOKUP(E123,VIP!$A$2:$O14335,6,0)</f>
        <v>NO</v>
      </c>
      <c r="L123" s="110" t="s">
        <v>2466</v>
      </c>
      <c r="M123" s="148" t="s">
        <v>2550</v>
      </c>
      <c r="N123" s="109" t="s">
        <v>2453</v>
      </c>
      <c r="O123" s="117" t="s">
        <v>2567</v>
      </c>
      <c r="P123" s="117"/>
      <c r="Q123" s="149">
        <v>44368.435231481482</v>
      </c>
    </row>
    <row r="124" spans="1:17" s="118" customFormat="1" ht="18" x14ac:dyDescent="0.25">
      <c r="A124" s="117" t="str">
        <f>VLOOKUP(E124,'LISTADO ATM'!$A$2:$C$898,3,0)</f>
        <v>SUR</v>
      </c>
      <c r="B124" s="138" t="s">
        <v>2686</v>
      </c>
      <c r="C124" s="110">
        <v>44368.511041666665</v>
      </c>
      <c r="D124" s="110" t="s">
        <v>2180</v>
      </c>
      <c r="E124" s="134">
        <v>584</v>
      </c>
      <c r="F124" s="117" t="str">
        <f>VLOOKUP(E124,VIP!$A$2:$O13844,2,0)</f>
        <v>DRBR404</v>
      </c>
      <c r="G124" s="117" t="str">
        <f>VLOOKUP(E124,'LISTADO ATM'!$A$2:$B$897,2,0)</f>
        <v xml:space="preserve">ATM Oficina San Cristóbal I </v>
      </c>
      <c r="H124" s="117" t="str">
        <f>VLOOKUP(E124,VIP!$A$2:$O18805,7,FALSE)</f>
        <v>Si</v>
      </c>
      <c r="I124" s="117" t="str">
        <f>VLOOKUP(E124,VIP!$A$2:$O10770,8,FALSE)</f>
        <v>Si</v>
      </c>
      <c r="J124" s="117" t="str">
        <f>VLOOKUP(E124,VIP!$A$2:$O10720,8,FALSE)</f>
        <v>Si</v>
      </c>
      <c r="K124" s="117" t="str">
        <f>VLOOKUP(E124,VIP!$A$2:$O14294,6,0)</f>
        <v>SI</v>
      </c>
      <c r="L124" s="146" t="s">
        <v>2466</v>
      </c>
      <c r="M124" s="148" t="s">
        <v>2550</v>
      </c>
      <c r="N124" s="109" t="s">
        <v>2558</v>
      </c>
      <c r="O124" s="117" t="s">
        <v>2455</v>
      </c>
      <c r="P124" s="117"/>
      <c r="Q124" s="149">
        <v>44368.605543981481</v>
      </c>
    </row>
    <row r="125" spans="1:17" s="118" customFormat="1" ht="18" x14ac:dyDescent="0.25">
      <c r="A125" s="117" t="str">
        <f>VLOOKUP(E125,'LISTADO ATM'!$A$2:$C$898,3,0)</f>
        <v>DISTRITO NACIONAL</v>
      </c>
      <c r="B125" s="138" t="s">
        <v>2651</v>
      </c>
      <c r="C125" s="110">
        <v>44368.40353009259</v>
      </c>
      <c r="D125" s="110" t="s">
        <v>2180</v>
      </c>
      <c r="E125" s="134">
        <v>648</v>
      </c>
      <c r="F125" s="117" t="str">
        <f>VLOOKUP(E125,VIP!$A$2:$O13837,2,0)</f>
        <v>DRBR190</v>
      </c>
      <c r="G125" s="117" t="str">
        <f>VLOOKUP(E125,'LISTADO ATM'!$A$2:$B$897,2,0)</f>
        <v xml:space="preserve">ATM Hermandad de Pensionados </v>
      </c>
      <c r="H125" s="117" t="str">
        <f>VLOOKUP(E125,VIP!$A$2:$O18798,7,FALSE)</f>
        <v>Si</v>
      </c>
      <c r="I125" s="117" t="str">
        <f>VLOOKUP(E125,VIP!$A$2:$O10763,8,FALSE)</f>
        <v>No</v>
      </c>
      <c r="J125" s="117" t="str">
        <f>VLOOKUP(E125,VIP!$A$2:$O10713,8,FALSE)</f>
        <v>No</v>
      </c>
      <c r="K125" s="117" t="str">
        <f>VLOOKUP(E125,VIP!$A$2:$O14287,6,0)</f>
        <v>NO</v>
      </c>
      <c r="L125" s="146" t="s">
        <v>2466</v>
      </c>
      <c r="M125" s="148" t="s">
        <v>2550</v>
      </c>
      <c r="N125" s="109" t="s">
        <v>2453</v>
      </c>
      <c r="O125" s="117" t="s">
        <v>2455</v>
      </c>
      <c r="P125" s="117"/>
      <c r="Q125" s="149">
        <v>44368.605543981481</v>
      </c>
    </row>
    <row r="126" spans="1:17" s="118" customFormat="1" ht="18" x14ac:dyDescent="0.25">
      <c r="A126" s="117" t="str">
        <f>VLOOKUP(E126,'LISTADO ATM'!$A$2:$C$898,3,0)</f>
        <v>DISTRITO NACIONAL</v>
      </c>
      <c r="B126" s="138" t="s">
        <v>2636</v>
      </c>
      <c r="C126" s="110">
        <v>44368.017187500001</v>
      </c>
      <c r="D126" s="110" t="s">
        <v>2180</v>
      </c>
      <c r="E126" s="134">
        <v>875</v>
      </c>
      <c r="F126" s="117" t="str">
        <f>VLOOKUP(E126,VIP!$A$2:$O13715,2,0)</f>
        <v>DRBR875</v>
      </c>
      <c r="G126" s="117" t="str">
        <f>VLOOKUP(E126,'LISTADO ATM'!$A$2:$B$897,2,0)</f>
        <v xml:space="preserve">ATM Texaco Aut. Duarte KM 14 1/2 (Los Alcarrizos) </v>
      </c>
      <c r="H126" s="117" t="str">
        <f>VLOOKUP(E126,VIP!$A$2:$O18849,7,FALSE)</f>
        <v>Si</v>
      </c>
      <c r="I126" s="117" t="str">
        <f>VLOOKUP(E126,VIP!$A$2:$O10814,8,FALSE)</f>
        <v>Si</v>
      </c>
      <c r="J126" s="117" t="str">
        <f>VLOOKUP(E126,VIP!$A$2:$O10764,8,FALSE)</f>
        <v>Si</v>
      </c>
      <c r="K126" s="117" t="str">
        <f>VLOOKUP(E126,VIP!$A$2:$O14338,6,0)</f>
        <v>NO</v>
      </c>
      <c r="L126" s="110" t="s">
        <v>2466</v>
      </c>
      <c r="M126" s="148" t="s">
        <v>2550</v>
      </c>
      <c r="N126" s="109" t="s">
        <v>2453</v>
      </c>
      <c r="O126" s="117" t="s">
        <v>2455</v>
      </c>
      <c r="P126" s="117"/>
      <c r="Q126" s="149">
        <v>44368.605543981481</v>
      </c>
    </row>
    <row r="127" spans="1:17" s="118" customFormat="1" ht="18" x14ac:dyDescent="0.25">
      <c r="A127" s="117" t="str">
        <f>VLOOKUP(E127,'LISTADO ATM'!$A$2:$C$898,3,0)</f>
        <v>DISTRITO NACIONAL</v>
      </c>
      <c r="B127" s="138" t="s">
        <v>2726</v>
      </c>
      <c r="C127" s="110">
        <v>44368.65042824074</v>
      </c>
      <c r="D127" s="110" t="s">
        <v>2180</v>
      </c>
      <c r="E127" s="134">
        <v>407</v>
      </c>
      <c r="F127" s="117" t="str">
        <f>VLOOKUP(E127,VIP!$A$2:$O13898,2,0)</f>
        <v>DRBR407</v>
      </c>
      <c r="G127" s="117" t="str">
        <f>VLOOKUP(E127,'LISTADO ATM'!$A$2:$B$897,2,0)</f>
        <v xml:space="preserve">ATM Multicentro La Sirena Villa Mella </v>
      </c>
      <c r="H127" s="117" t="str">
        <f>VLOOKUP(E127,VIP!$A$2:$O18859,7,FALSE)</f>
        <v>Si</v>
      </c>
      <c r="I127" s="117" t="str">
        <f>VLOOKUP(E127,VIP!$A$2:$O10824,8,FALSE)</f>
        <v>Si</v>
      </c>
      <c r="J127" s="117" t="str">
        <f>VLOOKUP(E127,VIP!$A$2:$O10774,8,FALSE)</f>
        <v>Si</v>
      </c>
      <c r="K127" s="117" t="str">
        <f>VLOOKUP(E127,VIP!$A$2:$O14348,6,0)</f>
        <v>NO</v>
      </c>
      <c r="L127" s="146" t="s">
        <v>2466</v>
      </c>
      <c r="M127" s="148" t="s">
        <v>2550</v>
      </c>
      <c r="N127" s="109" t="s">
        <v>2453</v>
      </c>
      <c r="O127" s="117" t="s">
        <v>2455</v>
      </c>
      <c r="P127" s="117"/>
      <c r="Q127" s="148" t="s">
        <v>2833</v>
      </c>
    </row>
    <row r="128" spans="1:17" s="118" customFormat="1" ht="18" x14ac:dyDescent="0.25">
      <c r="A128" s="117" t="str">
        <f>VLOOKUP(E128,'LISTADO ATM'!$A$2:$C$898,3,0)</f>
        <v>NORTE</v>
      </c>
      <c r="B128" s="138" t="s">
        <v>2710</v>
      </c>
      <c r="C128" s="110">
        <v>44368.605636574073</v>
      </c>
      <c r="D128" s="110" t="s">
        <v>2181</v>
      </c>
      <c r="E128" s="134">
        <v>99</v>
      </c>
      <c r="F128" s="117" t="str">
        <f>VLOOKUP(E128,VIP!$A$2:$O13904,2,0)</f>
        <v>DRBR099</v>
      </c>
      <c r="G128" s="117" t="str">
        <f>VLOOKUP(E128,'LISTADO ATM'!$A$2:$B$897,2,0)</f>
        <v xml:space="preserve">ATM Multicentro La Sirena S.F.M. </v>
      </c>
      <c r="H128" s="117" t="str">
        <f>VLOOKUP(E128,VIP!$A$2:$O18865,7,FALSE)</f>
        <v>Si</v>
      </c>
      <c r="I128" s="117" t="str">
        <f>VLOOKUP(E128,VIP!$A$2:$O10830,8,FALSE)</f>
        <v>Si</v>
      </c>
      <c r="J128" s="117" t="str">
        <f>VLOOKUP(E128,VIP!$A$2:$O10780,8,FALSE)</f>
        <v>Si</v>
      </c>
      <c r="K128" s="117" t="str">
        <f>VLOOKUP(E128,VIP!$A$2:$O14354,6,0)</f>
        <v>NO</v>
      </c>
      <c r="L128" s="146" t="s">
        <v>2466</v>
      </c>
      <c r="M128" s="148" t="s">
        <v>2550</v>
      </c>
      <c r="N128" s="109" t="s">
        <v>2675</v>
      </c>
      <c r="O128" s="117" t="s">
        <v>2713</v>
      </c>
      <c r="P128" s="117"/>
      <c r="Q128" s="149" t="s">
        <v>2778</v>
      </c>
    </row>
    <row r="129" spans="1:17" s="118" customFormat="1" ht="18" x14ac:dyDescent="0.25">
      <c r="A129" s="117" t="str">
        <f>VLOOKUP(E129,'LISTADO ATM'!$A$2:$C$898,3,0)</f>
        <v>NORTE</v>
      </c>
      <c r="B129" s="138" t="s">
        <v>2751</v>
      </c>
      <c r="C129" s="110">
        <v>44368.7109375</v>
      </c>
      <c r="D129" s="110" t="s">
        <v>2180</v>
      </c>
      <c r="E129" s="134">
        <v>171</v>
      </c>
      <c r="F129" s="117" t="str">
        <f>VLOOKUP(E129,VIP!$A$2:$O13883,2,0)</f>
        <v>DRBR171</v>
      </c>
      <c r="G129" s="117" t="str">
        <f>VLOOKUP(E129,'LISTADO ATM'!$A$2:$B$897,2,0)</f>
        <v xml:space="preserve">ATM Oficina Moca </v>
      </c>
      <c r="H129" s="117" t="str">
        <f>VLOOKUP(E129,VIP!$A$2:$O18844,7,FALSE)</f>
        <v>Si</v>
      </c>
      <c r="I129" s="117" t="str">
        <f>VLOOKUP(E129,VIP!$A$2:$O10809,8,FALSE)</f>
        <v>Si</v>
      </c>
      <c r="J129" s="117" t="str">
        <f>VLOOKUP(E129,VIP!$A$2:$O10759,8,FALSE)</f>
        <v>Si</v>
      </c>
      <c r="K129" s="117" t="str">
        <f>VLOOKUP(E129,VIP!$A$2:$O14333,6,0)</f>
        <v>NO</v>
      </c>
      <c r="L129" s="146" t="s">
        <v>2466</v>
      </c>
      <c r="M129" s="148" t="s">
        <v>2550</v>
      </c>
      <c r="N129" s="109" t="s">
        <v>2453</v>
      </c>
      <c r="O129" s="117" t="s">
        <v>2455</v>
      </c>
      <c r="P129" s="117"/>
      <c r="Q129" s="149" t="s">
        <v>2779</v>
      </c>
    </row>
    <row r="130" spans="1:17" s="118" customFormat="1" ht="18" x14ac:dyDescent="0.25">
      <c r="A130" s="117" t="str">
        <f>VLOOKUP(E130,'LISTADO ATM'!$A$2:$C$898,3,0)</f>
        <v>ESTE</v>
      </c>
      <c r="B130" s="138" t="s">
        <v>2681</v>
      </c>
      <c r="C130" s="110">
        <v>44368.548900462964</v>
      </c>
      <c r="D130" s="110" t="s">
        <v>2180</v>
      </c>
      <c r="E130" s="134">
        <v>268</v>
      </c>
      <c r="F130" s="117" t="str">
        <f>VLOOKUP(E130,VIP!$A$2:$O13839,2,0)</f>
        <v>DRBR268</v>
      </c>
      <c r="G130" s="117" t="str">
        <f>VLOOKUP(E130,'LISTADO ATM'!$A$2:$B$897,2,0)</f>
        <v xml:space="preserve">ATM Autobanco La Altagracia (Higuey) </v>
      </c>
      <c r="H130" s="117" t="str">
        <f>VLOOKUP(E130,VIP!$A$2:$O18800,7,FALSE)</f>
        <v>Si</v>
      </c>
      <c r="I130" s="117" t="str">
        <f>VLOOKUP(E130,VIP!$A$2:$O10765,8,FALSE)</f>
        <v>Si</v>
      </c>
      <c r="J130" s="117" t="str">
        <f>VLOOKUP(E130,VIP!$A$2:$O10715,8,FALSE)</f>
        <v>Si</v>
      </c>
      <c r="K130" s="117" t="str">
        <f>VLOOKUP(E130,VIP!$A$2:$O14289,6,0)</f>
        <v>NO</v>
      </c>
      <c r="L130" s="146" t="s">
        <v>2466</v>
      </c>
      <c r="M130" s="148" t="s">
        <v>2550</v>
      </c>
      <c r="N130" s="109" t="s">
        <v>2453</v>
      </c>
      <c r="O130" s="117" t="s">
        <v>2455</v>
      </c>
      <c r="P130" s="117"/>
      <c r="Q130" s="149" t="s">
        <v>2788</v>
      </c>
    </row>
    <row r="131" spans="1:17" s="118" customFormat="1" ht="18" x14ac:dyDescent="0.25">
      <c r="A131" s="117" t="str">
        <f>VLOOKUP(E131,'LISTADO ATM'!$A$2:$C$898,3,0)</f>
        <v>ESTE</v>
      </c>
      <c r="B131" s="138" t="s">
        <v>2750</v>
      </c>
      <c r="C131" s="110">
        <v>44368.713391203702</v>
      </c>
      <c r="D131" s="110" t="s">
        <v>2180</v>
      </c>
      <c r="E131" s="134">
        <v>366</v>
      </c>
      <c r="F131" s="117" t="str">
        <f>VLOOKUP(E131,VIP!$A$2:$O13882,2,0)</f>
        <v>DRBR366</v>
      </c>
      <c r="G131" s="117" t="str">
        <f>VLOOKUP(E131,'LISTADO ATM'!$A$2:$B$897,2,0)</f>
        <v>ATM Oficina Boulevard (Higuey) II</v>
      </c>
      <c r="H131" s="117" t="str">
        <f>VLOOKUP(E131,VIP!$A$2:$O18843,7,FALSE)</f>
        <v>N/A</v>
      </c>
      <c r="I131" s="117" t="str">
        <f>VLOOKUP(E131,VIP!$A$2:$O10808,8,FALSE)</f>
        <v>N/A</v>
      </c>
      <c r="J131" s="117" t="str">
        <f>VLOOKUP(E131,VIP!$A$2:$O10758,8,FALSE)</f>
        <v>N/A</v>
      </c>
      <c r="K131" s="117" t="str">
        <f>VLOOKUP(E131,VIP!$A$2:$O14332,6,0)</f>
        <v>N/A</v>
      </c>
      <c r="L131" s="146" t="s">
        <v>2466</v>
      </c>
      <c r="M131" s="148" t="s">
        <v>2550</v>
      </c>
      <c r="N131" s="109" t="s">
        <v>2453</v>
      </c>
      <c r="O131" s="117" t="s">
        <v>2455</v>
      </c>
      <c r="P131" s="117"/>
      <c r="Q131" s="149" t="s">
        <v>2832</v>
      </c>
    </row>
    <row r="132" spans="1:17" s="118" customFormat="1" ht="18" x14ac:dyDescent="0.25">
      <c r="A132" s="117" t="str">
        <f>VLOOKUP(E132,'LISTADO ATM'!$A$2:$C$898,3,0)</f>
        <v>NORTE</v>
      </c>
      <c r="B132" s="138" t="s">
        <v>2712</v>
      </c>
      <c r="C132" s="110">
        <v>44368.482986111114</v>
      </c>
      <c r="D132" s="110" t="s">
        <v>2181</v>
      </c>
      <c r="E132" s="134">
        <v>731</v>
      </c>
      <c r="F132" s="117" t="str">
        <f>VLOOKUP(E132,VIP!$A$2:$O13861,2,0)</f>
        <v>DRBR311</v>
      </c>
      <c r="G132" s="117" t="str">
        <f>VLOOKUP(E132,'LISTADO ATM'!$A$2:$B$897,2,0)</f>
        <v xml:space="preserve">ATM UNP Villa González </v>
      </c>
      <c r="H132" s="117" t="str">
        <f>VLOOKUP(E132,VIP!$A$2:$O18822,7,FALSE)</f>
        <v>Si</v>
      </c>
      <c r="I132" s="117" t="str">
        <f>VLOOKUP(E132,VIP!$A$2:$O10787,8,FALSE)</f>
        <v>Si</v>
      </c>
      <c r="J132" s="117" t="str">
        <f>VLOOKUP(E132,VIP!$A$2:$O10737,8,FALSE)</f>
        <v>Si</v>
      </c>
      <c r="K132" s="117" t="str">
        <f>VLOOKUP(E132,VIP!$A$2:$O14311,6,0)</f>
        <v>NO</v>
      </c>
      <c r="L132" s="110" t="s">
        <v>2714</v>
      </c>
      <c r="M132" s="148" t="s">
        <v>2550</v>
      </c>
      <c r="N132" s="109" t="s">
        <v>2675</v>
      </c>
      <c r="O132" s="117" t="s">
        <v>2715</v>
      </c>
      <c r="P132" s="117"/>
      <c r="Q132" s="149" t="s">
        <v>2714</v>
      </c>
    </row>
    <row r="133" spans="1:17" s="118" customFormat="1" ht="18" x14ac:dyDescent="0.25">
      <c r="A133" s="117" t="str">
        <f>VLOOKUP(E133,'LISTADO ATM'!$A$2:$C$898,3,0)</f>
        <v>NORTE</v>
      </c>
      <c r="B133" s="138" t="s">
        <v>2812</v>
      </c>
      <c r="C133" s="110">
        <v>44368.882060185184</v>
      </c>
      <c r="D133" s="110" t="s">
        <v>2181</v>
      </c>
      <c r="E133" s="134">
        <v>732</v>
      </c>
      <c r="F133" s="117" t="str">
        <f>VLOOKUP(E133,VIP!$A$2:$O13885,2,0)</f>
        <v>DRBR12H</v>
      </c>
      <c r="G133" s="117" t="str">
        <f>VLOOKUP(E133,'LISTADO ATM'!$A$2:$B$897,2,0)</f>
        <v xml:space="preserve">ATM Molino del Valle (Santiago) </v>
      </c>
      <c r="H133" s="117" t="str">
        <f>VLOOKUP(E133,VIP!$A$2:$O18846,7,FALSE)</f>
        <v>Si</v>
      </c>
      <c r="I133" s="117" t="str">
        <f>VLOOKUP(E133,VIP!$A$2:$O10811,8,FALSE)</f>
        <v>Si</v>
      </c>
      <c r="J133" s="117" t="str">
        <f>VLOOKUP(E133,VIP!$A$2:$O10761,8,FALSE)</f>
        <v>Si</v>
      </c>
      <c r="K133" s="117" t="str">
        <f>VLOOKUP(E133,VIP!$A$2:$O14335,6,0)</f>
        <v>NO</v>
      </c>
      <c r="L133" s="146" t="s">
        <v>2813</v>
      </c>
      <c r="M133" s="109" t="s">
        <v>2446</v>
      </c>
      <c r="N133" s="109" t="s">
        <v>2453</v>
      </c>
      <c r="O133" s="117" t="s">
        <v>2567</v>
      </c>
      <c r="P133" s="117"/>
      <c r="Q133" s="109" t="s">
        <v>2813</v>
      </c>
    </row>
    <row r="134" spans="1:17" s="118" customFormat="1" ht="18" x14ac:dyDescent="0.25">
      <c r="A134" s="117" t="str">
        <f>VLOOKUP(E134,'LISTADO ATM'!$A$2:$C$898,3,0)</f>
        <v>DISTRITO NACIONAL</v>
      </c>
      <c r="B134" s="138">
        <v>3335922576</v>
      </c>
      <c r="C134" s="110">
        <v>44363.600219907406</v>
      </c>
      <c r="D134" s="110" t="s">
        <v>2180</v>
      </c>
      <c r="E134" s="134">
        <v>139</v>
      </c>
      <c r="F134" s="117" t="str">
        <f>VLOOKUP(E134,VIP!$A$2:$O13824,2,0)</f>
        <v>DRBR139</v>
      </c>
      <c r="G134" s="117" t="str">
        <f>VLOOKUP(E134,'LISTADO ATM'!$A$2:$B$897,2,0)</f>
        <v xml:space="preserve">ATM Oficina Plaza Lama Zona Oriental I </v>
      </c>
      <c r="H134" s="117" t="str">
        <f>VLOOKUP(E134,VIP!$A$2:$O18756,7,FALSE)</f>
        <v>Si</v>
      </c>
      <c r="I134" s="117" t="str">
        <f>VLOOKUP(E134,VIP!$A$2:$O10721,8,FALSE)</f>
        <v>Si</v>
      </c>
      <c r="J134" s="117" t="str">
        <f>VLOOKUP(E134,VIP!$A$2:$O10671,8,FALSE)</f>
        <v>Si</v>
      </c>
      <c r="K134" s="117" t="str">
        <f>VLOOKUP(E134,VIP!$A$2:$O14245,6,0)</f>
        <v>NO</v>
      </c>
      <c r="L134" s="146" t="s">
        <v>2219</v>
      </c>
      <c r="M134" s="109" t="s">
        <v>2446</v>
      </c>
      <c r="N134" s="109" t="s">
        <v>2558</v>
      </c>
      <c r="O134" s="117" t="s">
        <v>2455</v>
      </c>
      <c r="P134" s="117"/>
      <c r="Q134" s="109" t="s">
        <v>2219</v>
      </c>
    </row>
    <row r="135" spans="1:17" s="118" customFormat="1" ht="18" x14ac:dyDescent="0.25">
      <c r="A135" s="117" t="str">
        <f>VLOOKUP(E135,'LISTADO ATM'!$A$2:$C$898,3,0)</f>
        <v>SUR</v>
      </c>
      <c r="B135" s="138">
        <v>3335924216</v>
      </c>
      <c r="C135" s="110">
        <v>44364.713842592595</v>
      </c>
      <c r="D135" s="110" t="s">
        <v>2180</v>
      </c>
      <c r="E135" s="134">
        <v>5</v>
      </c>
      <c r="F135" s="117" t="str">
        <f>VLOOKUP(E135,VIP!$A$2:$O13841,2,0)</f>
        <v>DRBR005</v>
      </c>
      <c r="G135" s="117" t="str">
        <f>VLOOKUP(E135,'LISTADO ATM'!$A$2:$B$897,2,0)</f>
        <v>ATM Oficina Autoservicio Villa Ofelia (San Juan)</v>
      </c>
      <c r="H135" s="117" t="str">
        <f>VLOOKUP(E135,VIP!$A$2:$O18744,7,FALSE)</f>
        <v>Si</v>
      </c>
      <c r="I135" s="117" t="str">
        <f>VLOOKUP(E135,VIP!$A$2:$O10709,8,FALSE)</f>
        <v>Si</v>
      </c>
      <c r="J135" s="117" t="str">
        <f>VLOOKUP(E135,VIP!$A$2:$O10659,8,FALSE)</f>
        <v>Si</v>
      </c>
      <c r="K135" s="117" t="str">
        <f>VLOOKUP(E135,VIP!$A$2:$O14233,6,0)</f>
        <v>NO</v>
      </c>
      <c r="L135" s="146" t="s">
        <v>2219</v>
      </c>
      <c r="M135" s="109" t="s">
        <v>2446</v>
      </c>
      <c r="N135" s="109" t="s">
        <v>2453</v>
      </c>
      <c r="O135" s="117" t="s">
        <v>2455</v>
      </c>
      <c r="P135" s="117"/>
      <c r="Q135" s="109" t="s">
        <v>2219</v>
      </c>
    </row>
    <row r="136" spans="1:17" s="118" customFormat="1" ht="18" x14ac:dyDescent="0.25">
      <c r="A136" s="117" t="str">
        <f>VLOOKUP(E136,'LISTADO ATM'!$A$2:$C$898,3,0)</f>
        <v>DISTRITO NACIONAL</v>
      </c>
      <c r="B136" s="138">
        <v>3335925841</v>
      </c>
      <c r="C136" s="110">
        <v>44366.648460648146</v>
      </c>
      <c r="D136" s="110" t="s">
        <v>2180</v>
      </c>
      <c r="E136" s="134">
        <v>375</v>
      </c>
      <c r="F136" s="117" t="str">
        <f>VLOOKUP(E136,VIP!$A$2:$O13923,2,0)</f>
        <v>DRBR375</v>
      </c>
      <c r="G136" s="117" t="str">
        <f>VLOOKUP(E136,'LISTADO ATM'!$A$2:$B$897,2,0)</f>
        <v>ATM Base Naval Las Caletas</v>
      </c>
      <c r="H136" s="117" t="str">
        <f>VLOOKUP(E136,VIP!$A$2:$O18787,7,FALSE)</f>
        <v>N/A</v>
      </c>
      <c r="I136" s="117" t="str">
        <f>VLOOKUP(E136,VIP!$A$2:$O10752,8,FALSE)</f>
        <v>N/A</v>
      </c>
      <c r="J136" s="117" t="str">
        <f>VLOOKUP(E136,VIP!$A$2:$O10702,8,FALSE)</f>
        <v>N/A</v>
      </c>
      <c r="K136" s="117" t="str">
        <f>VLOOKUP(E136,VIP!$A$2:$O14276,6,0)</f>
        <v>N/A</v>
      </c>
      <c r="L136" s="146" t="s">
        <v>2219</v>
      </c>
      <c r="M136" s="109" t="s">
        <v>2446</v>
      </c>
      <c r="N136" s="109" t="s">
        <v>2453</v>
      </c>
      <c r="O136" s="117" t="s">
        <v>2455</v>
      </c>
      <c r="P136" s="117"/>
      <c r="Q136" s="116" t="s">
        <v>2219</v>
      </c>
    </row>
    <row r="137" spans="1:17" s="118" customFormat="1" ht="18" x14ac:dyDescent="0.25">
      <c r="A137" s="117" t="str">
        <f>VLOOKUP(E137,'LISTADO ATM'!$A$2:$C$898,3,0)</f>
        <v>DISTRITO NACIONAL</v>
      </c>
      <c r="B137" s="138">
        <v>3335925842</v>
      </c>
      <c r="C137" s="110">
        <v>44366.649305555555</v>
      </c>
      <c r="D137" s="110" t="s">
        <v>2180</v>
      </c>
      <c r="E137" s="134">
        <v>545</v>
      </c>
      <c r="F137" s="117" t="str">
        <f>VLOOKUP(E137,VIP!$A$2:$O13922,2,0)</f>
        <v>DRBR995</v>
      </c>
      <c r="G137" s="117" t="str">
        <f>VLOOKUP(E137,'LISTADO ATM'!$A$2:$B$897,2,0)</f>
        <v xml:space="preserve">ATM Oficina Isabel La Católica II  </v>
      </c>
      <c r="H137" s="117" t="str">
        <f>VLOOKUP(E137,VIP!$A$2:$O18805,7,FALSE)</f>
        <v>Si</v>
      </c>
      <c r="I137" s="117" t="str">
        <f>VLOOKUP(E137,VIP!$A$2:$O10770,8,FALSE)</f>
        <v>Si</v>
      </c>
      <c r="J137" s="117" t="str">
        <f>VLOOKUP(E137,VIP!$A$2:$O10720,8,FALSE)</f>
        <v>Si</v>
      </c>
      <c r="K137" s="117" t="str">
        <f>VLOOKUP(E137,VIP!$A$2:$O14294,6,0)</f>
        <v>NO</v>
      </c>
      <c r="L137" s="146" t="s">
        <v>2219</v>
      </c>
      <c r="M137" s="109" t="s">
        <v>2446</v>
      </c>
      <c r="N137" s="109" t="s">
        <v>2453</v>
      </c>
      <c r="O137" s="117" t="s">
        <v>2455</v>
      </c>
      <c r="P137" s="117"/>
      <c r="Q137" s="116" t="s">
        <v>2219</v>
      </c>
    </row>
    <row r="138" spans="1:17" s="118" customFormat="1" ht="18" x14ac:dyDescent="0.25">
      <c r="A138" s="117" t="str">
        <f>VLOOKUP(E138,'LISTADO ATM'!$A$2:$C$898,3,0)</f>
        <v>DISTRITO NACIONAL</v>
      </c>
      <c r="B138" s="138" t="s">
        <v>2579</v>
      </c>
      <c r="C138" s="110">
        <v>44367.318981481483</v>
      </c>
      <c r="D138" s="110" t="s">
        <v>2180</v>
      </c>
      <c r="E138" s="134">
        <v>983</v>
      </c>
      <c r="F138" s="117" t="str">
        <f>VLOOKUP(E138,VIP!$A$2:$O13727,2,0)</f>
        <v>DRBR983</v>
      </c>
      <c r="G138" s="117" t="str">
        <f>VLOOKUP(E138,'LISTADO ATM'!$A$2:$B$897,2,0)</f>
        <v xml:space="preserve">ATM Bravo República de Colombia </v>
      </c>
      <c r="H138" s="117" t="str">
        <f>VLOOKUP(E138,VIP!$A$2:$O18861,7,FALSE)</f>
        <v>Si</v>
      </c>
      <c r="I138" s="117" t="str">
        <f>VLOOKUP(E138,VIP!$A$2:$O10826,8,FALSE)</f>
        <v>No</v>
      </c>
      <c r="J138" s="117" t="str">
        <f>VLOOKUP(E138,VIP!$A$2:$O10776,8,FALSE)</f>
        <v>No</v>
      </c>
      <c r="K138" s="117" t="str">
        <f>VLOOKUP(E138,VIP!$A$2:$O14350,6,0)</f>
        <v>NO</v>
      </c>
      <c r="L138" s="146" t="s">
        <v>2219</v>
      </c>
      <c r="M138" s="109" t="s">
        <v>2446</v>
      </c>
      <c r="N138" s="109" t="s">
        <v>2453</v>
      </c>
      <c r="O138" s="117" t="s">
        <v>2455</v>
      </c>
      <c r="P138" s="117"/>
      <c r="Q138" s="116" t="s">
        <v>2219</v>
      </c>
    </row>
    <row r="139" spans="1:17" s="118" customFormat="1" ht="18" x14ac:dyDescent="0.25">
      <c r="A139" s="117" t="str">
        <f>VLOOKUP(E139,'LISTADO ATM'!$A$2:$C$898,3,0)</f>
        <v>DISTRITO NACIONAL</v>
      </c>
      <c r="B139" s="138" t="s">
        <v>2591</v>
      </c>
      <c r="C139" s="110">
        <v>44367.54111111111</v>
      </c>
      <c r="D139" s="110" t="s">
        <v>2180</v>
      </c>
      <c r="E139" s="134">
        <v>20</v>
      </c>
      <c r="F139" s="117" t="str">
        <f>VLOOKUP(E139,VIP!$A$2:$O13701,2,0)</f>
        <v>DRBR049</v>
      </c>
      <c r="G139" s="117" t="str">
        <f>VLOOKUP(E139,'LISTADO ATM'!$A$2:$B$897,2,0)</f>
        <v>ATM S/M Aprezio Las Palmas</v>
      </c>
      <c r="H139" s="117" t="str">
        <f>VLOOKUP(E139,VIP!$A$2:$O18835,7,FALSE)</f>
        <v>Si</v>
      </c>
      <c r="I139" s="117" t="str">
        <f>VLOOKUP(E139,VIP!$A$2:$O10800,8,FALSE)</f>
        <v>Si</v>
      </c>
      <c r="J139" s="117" t="str">
        <f>VLOOKUP(E139,VIP!$A$2:$O10750,8,FALSE)</f>
        <v>Si</v>
      </c>
      <c r="K139" s="117" t="str">
        <f>VLOOKUP(E139,VIP!$A$2:$O14324,6,0)</f>
        <v>NO</v>
      </c>
      <c r="L139" s="110" t="s">
        <v>2219</v>
      </c>
      <c r="M139" s="109" t="s">
        <v>2446</v>
      </c>
      <c r="N139" s="109" t="s">
        <v>2453</v>
      </c>
      <c r="O139" s="117" t="s">
        <v>2455</v>
      </c>
      <c r="P139" s="117"/>
      <c r="Q139" s="109" t="s">
        <v>2219</v>
      </c>
    </row>
    <row r="140" spans="1:17" s="118" customFormat="1" ht="18" x14ac:dyDescent="0.25">
      <c r="A140" s="117" t="str">
        <f>VLOOKUP(E140,'LISTADO ATM'!$A$2:$C$898,3,0)</f>
        <v>DISTRITO NACIONAL</v>
      </c>
      <c r="B140" s="138" t="s">
        <v>2640</v>
      </c>
      <c r="C140" s="110">
        <v>44367.976597222223</v>
      </c>
      <c r="D140" s="110" t="s">
        <v>2180</v>
      </c>
      <c r="E140" s="134">
        <v>866</v>
      </c>
      <c r="F140" s="117" t="str">
        <f>VLOOKUP(E140,VIP!$A$2:$O13714,2,0)</f>
        <v>DRBR866</v>
      </c>
      <c r="G140" s="117" t="str">
        <f>VLOOKUP(E140,'LISTADO ATM'!$A$2:$B$897,2,0)</f>
        <v xml:space="preserve">ATM CARDNET </v>
      </c>
      <c r="H140" s="117" t="str">
        <f>VLOOKUP(E140,VIP!$A$2:$O18848,7,FALSE)</f>
        <v>Si</v>
      </c>
      <c r="I140" s="117" t="str">
        <f>VLOOKUP(E140,VIP!$A$2:$O10813,8,FALSE)</f>
        <v>No</v>
      </c>
      <c r="J140" s="117" t="str">
        <f>VLOOKUP(E140,VIP!$A$2:$O10763,8,FALSE)</f>
        <v>No</v>
      </c>
      <c r="K140" s="117" t="str">
        <f>VLOOKUP(E140,VIP!$A$2:$O14337,6,0)</f>
        <v>NO</v>
      </c>
      <c r="L140" s="110" t="s">
        <v>2219</v>
      </c>
      <c r="M140" s="109" t="s">
        <v>2446</v>
      </c>
      <c r="N140" s="109" t="s">
        <v>2453</v>
      </c>
      <c r="O140" s="117" t="s">
        <v>2455</v>
      </c>
      <c r="P140" s="117"/>
      <c r="Q140" s="109" t="s">
        <v>2219</v>
      </c>
    </row>
    <row r="141" spans="1:17" s="118" customFormat="1" ht="18" x14ac:dyDescent="0.25">
      <c r="A141" s="117" t="str">
        <f>VLOOKUP(E141,'LISTADO ATM'!$A$2:$C$898,3,0)</f>
        <v>DISTRITO NACIONAL</v>
      </c>
      <c r="B141" s="138">
        <v>3335926034</v>
      </c>
      <c r="C141" s="110">
        <v>44368.20416666667</v>
      </c>
      <c r="D141" s="110" t="s">
        <v>2180</v>
      </c>
      <c r="E141" s="134">
        <v>487</v>
      </c>
      <c r="F141" s="117" t="str">
        <f>VLOOKUP(E141,VIP!$A$2:$O13835,2,0)</f>
        <v>DRBR487</v>
      </c>
      <c r="G141" s="117" t="str">
        <f>VLOOKUP(E141,'LISTADO ATM'!$A$2:$B$897,2,0)</f>
        <v xml:space="preserve">ATM Olé Hainamosa </v>
      </c>
      <c r="H141" s="117" t="str">
        <f>VLOOKUP(E141,VIP!$A$2:$O18796,7,FALSE)</f>
        <v>Si</v>
      </c>
      <c r="I141" s="117" t="str">
        <f>VLOOKUP(E141,VIP!$A$2:$O10761,8,FALSE)</f>
        <v>Si</v>
      </c>
      <c r="J141" s="117" t="str">
        <f>VLOOKUP(E141,VIP!$A$2:$O10711,8,FALSE)</f>
        <v>Si</v>
      </c>
      <c r="K141" s="117" t="str">
        <f>VLOOKUP(E141,VIP!$A$2:$O14285,6,0)</f>
        <v>SI</v>
      </c>
      <c r="L141" s="146" t="s">
        <v>2219</v>
      </c>
      <c r="M141" s="109" t="s">
        <v>2446</v>
      </c>
      <c r="N141" s="109" t="s">
        <v>2453</v>
      </c>
      <c r="O141" s="117" t="s">
        <v>2455</v>
      </c>
      <c r="P141" s="117"/>
      <c r="Q141" s="109" t="s">
        <v>2219</v>
      </c>
    </row>
    <row r="142" spans="1:17" s="118" customFormat="1" ht="18" x14ac:dyDescent="0.25">
      <c r="A142" s="117" t="str">
        <f>VLOOKUP(E142,'LISTADO ATM'!$A$2:$C$898,3,0)</f>
        <v>DISTRITO NACIONAL</v>
      </c>
      <c r="B142" s="138" t="s">
        <v>2647</v>
      </c>
      <c r="C142" s="110">
        <v>44368.348391203705</v>
      </c>
      <c r="D142" s="110" t="s">
        <v>2180</v>
      </c>
      <c r="E142" s="134">
        <v>473</v>
      </c>
      <c r="F142" s="117" t="str">
        <f>VLOOKUP(E142,VIP!$A$2:$O13837,2,0)</f>
        <v>DRBR473</v>
      </c>
      <c r="G142" s="117" t="str">
        <f>VLOOKUP(E142,'LISTADO ATM'!$A$2:$B$897,2,0)</f>
        <v xml:space="preserve">ATM Oficina Carrefour II </v>
      </c>
      <c r="H142" s="117" t="str">
        <f>VLOOKUP(E142,VIP!$A$2:$O18798,7,FALSE)</f>
        <v>Si</v>
      </c>
      <c r="I142" s="117" t="str">
        <f>VLOOKUP(E142,VIP!$A$2:$O10763,8,FALSE)</f>
        <v>Si</v>
      </c>
      <c r="J142" s="117" t="str">
        <f>VLOOKUP(E142,VIP!$A$2:$O10713,8,FALSE)</f>
        <v>Si</v>
      </c>
      <c r="K142" s="117" t="str">
        <f>VLOOKUP(E142,VIP!$A$2:$O14287,6,0)</f>
        <v>NO</v>
      </c>
      <c r="L142" s="146" t="s">
        <v>2219</v>
      </c>
      <c r="M142" s="109" t="s">
        <v>2446</v>
      </c>
      <c r="N142" s="109" t="s">
        <v>2453</v>
      </c>
      <c r="O142" s="117" t="s">
        <v>2455</v>
      </c>
      <c r="P142" s="117"/>
      <c r="Q142" s="109" t="s">
        <v>2219</v>
      </c>
    </row>
    <row r="143" spans="1:17" s="118" customFormat="1" ht="18" x14ac:dyDescent="0.25">
      <c r="A143" s="117" t="str">
        <f>VLOOKUP(E143,'LISTADO ATM'!$A$2:$C$898,3,0)</f>
        <v>ESTE</v>
      </c>
      <c r="B143" s="138" t="s">
        <v>2653</v>
      </c>
      <c r="C143" s="110">
        <v>44368.401805555557</v>
      </c>
      <c r="D143" s="110" t="s">
        <v>2180</v>
      </c>
      <c r="E143" s="134">
        <v>111</v>
      </c>
      <c r="F143" s="117" t="str">
        <f>VLOOKUP(E143,VIP!$A$2:$O13839,2,0)</f>
        <v>DRBR111</v>
      </c>
      <c r="G143" s="117" t="str">
        <f>VLOOKUP(E143,'LISTADO ATM'!$A$2:$B$897,2,0)</f>
        <v xml:space="preserve">ATM Oficina San Pedro </v>
      </c>
      <c r="H143" s="117" t="str">
        <f>VLOOKUP(E143,VIP!$A$2:$O18800,7,FALSE)</f>
        <v>Si</v>
      </c>
      <c r="I143" s="117" t="str">
        <f>VLOOKUP(E143,VIP!$A$2:$O10765,8,FALSE)</f>
        <v>Si</v>
      </c>
      <c r="J143" s="117" t="str">
        <f>VLOOKUP(E143,VIP!$A$2:$O10715,8,FALSE)</f>
        <v>Si</v>
      </c>
      <c r="K143" s="117" t="str">
        <f>VLOOKUP(E143,VIP!$A$2:$O14289,6,0)</f>
        <v>SI</v>
      </c>
      <c r="L143" s="146" t="s">
        <v>2219</v>
      </c>
      <c r="M143" s="109" t="s">
        <v>2446</v>
      </c>
      <c r="N143" s="109" t="s">
        <v>2453</v>
      </c>
      <c r="O143" s="117" t="s">
        <v>2455</v>
      </c>
      <c r="P143" s="117"/>
      <c r="Q143" s="109" t="s">
        <v>2219</v>
      </c>
    </row>
    <row r="144" spans="1:17" s="118" customFormat="1" ht="18" x14ac:dyDescent="0.25">
      <c r="A144" s="117" t="str">
        <f>VLOOKUP(E144,'LISTADO ATM'!$A$2:$C$898,3,0)</f>
        <v>SUR</v>
      </c>
      <c r="B144" s="138" t="s">
        <v>2685</v>
      </c>
      <c r="C144" s="110">
        <v>44368.537627314814</v>
      </c>
      <c r="D144" s="110" t="s">
        <v>2180</v>
      </c>
      <c r="E144" s="134">
        <v>296</v>
      </c>
      <c r="F144" s="117" t="str">
        <f>VLOOKUP(E144,VIP!$A$2:$O13843,2,0)</f>
        <v>DRBR296</v>
      </c>
      <c r="G144" s="117" t="str">
        <f>VLOOKUP(E144,'LISTADO ATM'!$A$2:$B$897,2,0)</f>
        <v>ATM Estación BANICOMB (Baní)  ECO Petroleo</v>
      </c>
      <c r="H144" s="117" t="str">
        <f>VLOOKUP(E144,VIP!$A$2:$O18804,7,FALSE)</f>
        <v>Si</v>
      </c>
      <c r="I144" s="117" t="str">
        <f>VLOOKUP(E144,VIP!$A$2:$O10769,8,FALSE)</f>
        <v>Si</v>
      </c>
      <c r="J144" s="117" t="str">
        <f>VLOOKUP(E144,VIP!$A$2:$O10719,8,FALSE)</f>
        <v>Si</v>
      </c>
      <c r="K144" s="117" t="str">
        <f>VLOOKUP(E144,VIP!$A$2:$O14293,6,0)</f>
        <v>NO</v>
      </c>
      <c r="L144" s="146" t="s">
        <v>2219</v>
      </c>
      <c r="M144" s="109" t="s">
        <v>2446</v>
      </c>
      <c r="N144" s="109" t="s">
        <v>2558</v>
      </c>
      <c r="O144" s="117" t="s">
        <v>2455</v>
      </c>
      <c r="P144" s="117"/>
      <c r="Q144" s="109" t="s">
        <v>2219</v>
      </c>
    </row>
    <row r="145" spans="1:17" s="118" customFormat="1" ht="18" x14ac:dyDescent="0.25">
      <c r="A145" s="117" t="str">
        <f>VLOOKUP(E145,'LISTADO ATM'!$A$2:$C$898,3,0)</f>
        <v>NORTE</v>
      </c>
      <c r="B145" s="138" t="s">
        <v>2703</v>
      </c>
      <c r="C145" s="110">
        <v>44368.579664351855</v>
      </c>
      <c r="D145" s="110" t="s">
        <v>2181</v>
      </c>
      <c r="E145" s="134">
        <v>645</v>
      </c>
      <c r="F145" s="117" t="str">
        <f>VLOOKUP(E145,VIP!$A$2:$O13854,2,0)</f>
        <v>DRBR329</v>
      </c>
      <c r="G145" s="117" t="str">
        <f>VLOOKUP(E145,'LISTADO ATM'!$A$2:$B$897,2,0)</f>
        <v xml:space="preserve">ATM UNP Cabrera </v>
      </c>
      <c r="H145" s="117" t="str">
        <f>VLOOKUP(E145,VIP!$A$2:$O18815,7,FALSE)</f>
        <v>Si</v>
      </c>
      <c r="I145" s="117" t="str">
        <f>VLOOKUP(E145,VIP!$A$2:$O10780,8,FALSE)</f>
        <v>Si</v>
      </c>
      <c r="J145" s="117" t="str">
        <f>VLOOKUP(E145,VIP!$A$2:$O10730,8,FALSE)</f>
        <v>Si</v>
      </c>
      <c r="K145" s="117" t="str">
        <f>VLOOKUP(E145,VIP!$A$2:$O14304,6,0)</f>
        <v>NO</v>
      </c>
      <c r="L145" s="146" t="s">
        <v>2219</v>
      </c>
      <c r="M145" s="109" t="s">
        <v>2446</v>
      </c>
      <c r="N145" s="109" t="s">
        <v>2453</v>
      </c>
      <c r="O145" s="117" t="s">
        <v>2567</v>
      </c>
      <c r="P145" s="117"/>
      <c r="Q145" s="109" t="s">
        <v>2219</v>
      </c>
    </row>
    <row r="146" spans="1:17" s="118" customFormat="1" ht="18" x14ac:dyDescent="0.25">
      <c r="A146" s="117" t="str">
        <f>VLOOKUP(E146,'LISTADO ATM'!$A$2:$C$898,3,0)</f>
        <v>DISTRITO NACIONAL</v>
      </c>
      <c r="B146" s="138" t="s">
        <v>2701</v>
      </c>
      <c r="C146" s="110">
        <v>44368.58625</v>
      </c>
      <c r="D146" s="110" t="s">
        <v>2180</v>
      </c>
      <c r="E146" s="134">
        <v>346</v>
      </c>
      <c r="F146" s="117" t="str">
        <f>VLOOKUP(E146,VIP!$A$2:$O13917,2,0)</f>
        <v>DRBR346</v>
      </c>
      <c r="G146" s="117" t="str">
        <f>VLOOKUP(E146,'LISTADO ATM'!$A$2:$B$897,2,0)</f>
        <v>ATM Ministerio de Industria y Comercio</v>
      </c>
      <c r="H146" s="117" t="str">
        <f>VLOOKUP(E146,VIP!$A$2:$O18878,7,FALSE)</f>
        <v>Si</v>
      </c>
      <c r="I146" s="117" t="str">
        <f>VLOOKUP(E146,VIP!$A$2:$O10843,8,FALSE)</f>
        <v>Si</v>
      </c>
      <c r="J146" s="117" t="str">
        <f>VLOOKUP(E146,VIP!$A$2:$O10793,8,FALSE)</f>
        <v>Si</v>
      </c>
      <c r="K146" s="117">
        <f>VLOOKUP(E146,VIP!$A$2:$O14367,6,0)</f>
        <v>0</v>
      </c>
      <c r="L146" s="146" t="s">
        <v>2219</v>
      </c>
      <c r="M146" s="109" t="s">
        <v>2446</v>
      </c>
      <c r="N146" s="109" t="s">
        <v>2453</v>
      </c>
      <c r="O146" s="117" t="s">
        <v>2455</v>
      </c>
      <c r="P146" s="117"/>
      <c r="Q146" s="109" t="s">
        <v>2219</v>
      </c>
    </row>
    <row r="147" spans="1:17" s="118" customFormat="1" ht="18" x14ac:dyDescent="0.25">
      <c r="A147" s="117" t="str">
        <f>VLOOKUP(E147,'LISTADO ATM'!$A$2:$C$898,3,0)</f>
        <v>NORTE</v>
      </c>
      <c r="B147" s="138" t="s">
        <v>2700</v>
      </c>
      <c r="C147" s="110">
        <v>44368.589895833335</v>
      </c>
      <c r="D147" s="110" t="s">
        <v>2181</v>
      </c>
      <c r="E147" s="134">
        <v>712</v>
      </c>
      <c r="F147" s="117" t="str">
        <f>VLOOKUP(E147,VIP!$A$2:$O13916,2,0)</f>
        <v>DRBR128</v>
      </c>
      <c r="G147" s="117" t="str">
        <f>VLOOKUP(E147,'LISTADO ATM'!$A$2:$B$897,2,0)</f>
        <v xml:space="preserve">ATM Oficina Imbert </v>
      </c>
      <c r="H147" s="117" t="str">
        <f>VLOOKUP(E147,VIP!$A$2:$O18877,7,FALSE)</f>
        <v>Si</v>
      </c>
      <c r="I147" s="117" t="str">
        <f>VLOOKUP(E147,VIP!$A$2:$O10842,8,FALSE)</f>
        <v>Si</v>
      </c>
      <c r="J147" s="117" t="str">
        <f>VLOOKUP(E147,VIP!$A$2:$O10792,8,FALSE)</f>
        <v>Si</v>
      </c>
      <c r="K147" s="117" t="str">
        <f>VLOOKUP(E147,VIP!$A$2:$O14366,6,0)</f>
        <v>SI</v>
      </c>
      <c r="L147" s="146" t="s">
        <v>2219</v>
      </c>
      <c r="M147" s="109" t="s">
        <v>2446</v>
      </c>
      <c r="N147" s="109" t="s">
        <v>2453</v>
      </c>
      <c r="O147" s="117" t="s">
        <v>2567</v>
      </c>
      <c r="P147" s="117"/>
      <c r="Q147" s="109" t="s">
        <v>2219</v>
      </c>
    </row>
    <row r="148" spans="1:17" s="118" customFormat="1" ht="18" x14ac:dyDescent="0.25">
      <c r="A148" s="117" t="str">
        <f>VLOOKUP(E148,'LISTADO ATM'!$A$2:$C$898,3,0)</f>
        <v>DISTRITO NACIONAL</v>
      </c>
      <c r="B148" s="138" t="s">
        <v>2699</v>
      </c>
      <c r="C148" s="110">
        <v>44368.591620370367</v>
      </c>
      <c r="D148" s="110" t="s">
        <v>2180</v>
      </c>
      <c r="E148" s="134">
        <v>18</v>
      </c>
      <c r="F148" s="117" t="str">
        <f>VLOOKUP(E148,VIP!$A$2:$O13850,2,0)</f>
        <v>DRBR018</v>
      </c>
      <c r="G148" s="117" t="str">
        <f>VLOOKUP(E148,'LISTADO ATM'!$A$2:$B$897,2,0)</f>
        <v xml:space="preserve">ATM Oficina Haina Occidental I </v>
      </c>
      <c r="H148" s="117" t="str">
        <f>VLOOKUP(E148,VIP!$A$2:$O18811,7,FALSE)</f>
        <v>Si</v>
      </c>
      <c r="I148" s="117" t="str">
        <f>VLOOKUP(E148,VIP!$A$2:$O10776,8,FALSE)</f>
        <v>Si</v>
      </c>
      <c r="J148" s="117" t="str">
        <f>VLOOKUP(E148,VIP!$A$2:$O10726,8,FALSE)</f>
        <v>Si</v>
      </c>
      <c r="K148" s="117" t="str">
        <f>VLOOKUP(E148,VIP!$A$2:$O14300,6,0)</f>
        <v>SI</v>
      </c>
      <c r="L148" s="146" t="s">
        <v>2219</v>
      </c>
      <c r="M148" s="109" t="s">
        <v>2446</v>
      </c>
      <c r="N148" s="109" t="s">
        <v>2453</v>
      </c>
      <c r="O148" s="117" t="s">
        <v>2455</v>
      </c>
      <c r="P148" s="117"/>
      <c r="Q148" s="109" t="s">
        <v>2219</v>
      </c>
    </row>
    <row r="149" spans="1:17" s="118" customFormat="1" ht="18" x14ac:dyDescent="0.25">
      <c r="A149" s="117" t="str">
        <f>VLOOKUP(E149,'LISTADO ATM'!$A$2:$C$898,3,0)</f>
        <v>DISTRITO NACIONAL</v>
      </c>
      <c r="B149" s="138" t="s">
        <v>2698</v>
      </c>
      <c r="C149" s="110">
        <v>44368.593344907407</v>
      </c>
      <c r="D149" s="110" t="s">
        <v>2180</v>
      </c>
      <c r="E149" s="134">
        <v>224</v>
      </c>
      <c r="F149" s="117" t="str">
        <f>VLOOKUP(E149,VIP!$A$2:$O13849,2,0)</f>
        <v>DRBR224</v>
      </c>
      <c r="G149" s="117" t="str">
        <f>VLOOKUP(E149,'LISTADO ATM'!$A$2:$B$897,2,0)</f>
        <v xml:space="preserve">ATM S/M Nacional El Millón (Núñez de Cáceres) </v>
      </c>
      <c r="H149" s="117" t="str">
        <f>VLOOKUP(E149,VIP!$A$2:$O18810,7,FALSE)</f>
        <v>Si</v>
      </c>
      <c r="I149" s="117" t="str">
        <f>VLOOKUP(E149,VIP!$A$2:$O10775,8,FALSE)</f>
        <v>Si</v>
      </c>
      <c r="J149" s="117" t="str">
        <f>VLOOKUP(E149,VIP!$A$2:$O10725,8,FALSE)</f>
        <v>Si</v>
      </c>
      <c r="K149" s="117" t="str">
        <f>VLOOKUP(E149,VIP!$A$2:$O14299,6,0)</f>
        <v>SI</v>
      </c>
      <c r="L149" s="146" t="s">
        <v>2219</v>
      </c>
      <c r="M149" s="109" t="s">
        <v>2446</v>
      </c>
      <c r="N149" s="109" t="s">
        <v>2453</v>
      </c>
      <c r="O149" s="117" t="s">
        <v>2455</v>
      </c>
      <c r="P149" s="117"/>
      <c r="Q149" s="109" t="s">
        <v>2219</v>
      </c>
    </row>
    <row r="150" spans="1:17" s="118" customFormat="1" ht="18" x14ac:dyDescent="0.25">
      <c r="A150" s="117" t="str">
        <f>VLOOKUP(E150,'LISTADO ATM'!$A$2:$C$898,3,0)</f>
        <v>NORTE</v>
      </c>
      <c r="B150" s="138" t="s">
        <v>2696</v>
      </c>
      <c r="C150" s="110">
        <v>44368.596724537034</v>
      </c>
      <c r="D150" s="110" t="s">
        <v>2181</v>
      </c>
      <c r="E150" s="134">
        <v>926</v>
      </c>
      <c r="F150" s="117" t="str">
        <f>VLOOKUP(E150,VIP!$A$2:$O13912,2,0)</f>
        <v>DRBR926</v>
      </c>
      <c r="G150" s="117" t="str">
        <f>VLOOKUP(E150,'LISTADO ATM'!$A$2:$B$897,2,0)</f>
        <v>ATM S/M Juan Cepin</v>
      </c>
      <c r="H150" s="117" t="str">
        <f>VLOOKUP(E150,VIP!$A$2:$O18873,7,FALSE)</f>
        <v>N/A</v>
      </c>
      <c r="I150" s="117" t="str">
        <f>VLOOKUP(E150,VIP!$A$2:$O10838,8,FALSE)</f>
        <v>N/A</v>
      </c>
      <c r="J150" s="117" t="str">
        <f>VLOOKUP(E150,VIP!$A$2:$O10788,8,FALSE)</f>
        <v>N/A</v>
      </c>
      <c r="K150" s="117" t="str">
        <f>VLOOKUP(E150,VIP!$A$2:$O14362,6,0)</f>
        <v>N/A</v>
      </c>
      <c r="L150" s="146" t="s">
        <v>2219</v>
      </c>
      <c r="M150" s="109" t="s">
        <v>2446</v>
      </c>
      <c r="N150" s="109" t="s">
        <v>2453</v>
      </c>
      <c r="O150" s="117" t="s">
        <v>2567</v>
      </c>
      <c r="P150" s="117"/>
      <c r="Q150" s="109" t="s">
        <v>2219</v>
      </c>
    </row>
    <row r="151" spans="1:17" s="118" customFormat="1" ht="18" x14ac:dyDescent="0.25">
      <c r="A151" s="117" t="str">
        <f>VLOOKUP(E151,'LISTADO ATM'!$A$2:$C$898,3,0)</f>
        <v>ESTE</v>
      </c>
      <c r="B151" s="138" t="s">
        <v>2690</v>
      </c>
      <c r="C151" s="110">
        <v>44368.602523148147</v>
      </c>
      <c r="D151" s="110" t="s">
        <v>2180</v>
      </c>
      <c r="E151" s="134">
        <v>842</v>
      </c>
      <c r="F151" s="117" t="str">
        <f>VLOOKUP(E151,VIP!$A$2:$O13906,2,0)</f>
        <v>DRBR842</v>
      </c>
      <c r="G151" s="117" t="str">
        <f>VLOOKUP(E151,'LISTADO ATM'!$A$2:$B$897,2,0)</f>
        <v xml:space="preserve">ATM Plaza Orense II (La Romana) </v>
      </c>
      <c r="H151" s="117" t="str">
        <f>VLOOKUP(E151,VIP!$A$2:$O18867,7,FALSE)</f>
        <v>Si</v>
      </c>
      <c r="I151" s="117" t="str">
        <f>VLOOKUP(E151,VIP!$A$2:$O10832,8,FALSE)</f>
        <v>Si</v>
      </c>
      <c r="J151" s="117" t="str">
        <f>VLOOKUP(E151,VIP!$A$2:$O10782,8,FALSE)</f>
        <v>Si</v>
      </c>
      <c r="K151" s="117" t="str">
        <f>VLOOKUP(E151,VIP!$A$2:$O14356,6,0)</f>
        <v>NO</v>
      </c>
      <c r="L151" s="146" t="s">
        <v>2219</v>
      </c>
      <c r="M151" s="109" t="s">
        <v>2446</v>
      </c>
      <c r="N151" s="109" t="s">
        <v>2453</v>
      </c>
      <c r="O151" s="117" t="s">
        <v>2455</v>
      </c>
      <c r="P151" s="117"/>
      <c r="Q151" s="109" t="s">
        <v>2219</v>
      </c>
    </row>
    <row r="152" spans="1:17" s="118" customFormat="1" ht="18" x14ac:dyDescent="0.25">
      <c r="A152" s="117" t="str">
        <f>VLOOKUP(E152,'LISTADO ATM'!$A$2:$C$898,3,0)</f>
        <v>DISTRITO NACIONAL</v>
      </c>
      <c r="B152" s="138" t="s">
        <v>2723</v>
      </c>
      <c r="C152" s="110">
        <v>44368.654131944444</v>
      </c>
      <c r="D152" s="110" t="s">
        <v>2180</v>
      </c>
      <c r="E152" s="134">
        <v>490</v>
      </c>
      <c r="F152" s="117" t="str">
        <f>VLOOKUP(E152,VIP!$A$2:$O13895,2,0)</f>
        <v>DRBR490</v>
      </c>
      <c r="G152" s="117" t="str">
        <f>VLOOKUP(E152,'LISTADO ATM'!$A$2:$B$897,2,0)</f>
        <v xml:space="preserve">ATM Hospital Ney Arias Lora </v>
      </c>
      <c r="H152" s="117" t="str">
        <f>VLOOKUP(E152,VIP!$A$2:$O18856,7,FALSE)</f>
        <v>Si</v>
      </c>
      <c r="I152" s="117" t="str">
        <f>VLOOKUP(E152,VIP!$A$2:$O10821,8,FALSE)</f>
        <v>Si</v>
      </c>
      <c r="J152" s="117" t="str">
        <f>VLOOKUP(E152,VIP!$A$2:$O10771,8,FALSE)</f>
        <v>Si</v>
      </c>
      <c r="K152" s="117" t="str">
        <f>VLOOKUP(E152,VIP!$A$2:$O14345,6,0)</f>
        <v>NO</v>
      </c>
      <c r="L152" s="146" t="s">
        <v>2219</v>
      </c>
      <c r="M152" s="109" t="s">
        <v>2446</v>
      </c>
      <c r="N152" s="109" t="s">
        <v>2453</v>
      </c>
      <c r="O152" s="117" t="s">
        <v>2455</v>
      </c>
      <c r="P152" s="117"/>
      <c r="Q152" s="109" t="s">
        <v>2219</v>
      </c>
    </row>
    <row r="153" spans="1:17" s="118" customFormat="1" ht="18" x14ac:dyDescent="0.25">
      <c r="A153" s="117" t="str">
        <f>VLOOKUP(E153,'LISTADO ATM'!$A$2:$C$898,3,0)</f>
        <v>NORTE</v>
      </c>
      <c r="B153" s="138" t="s">
        <v>2719</v>
      </c>
      <c r="C153" s="110">
        <v>44368.661354166667</v>
      </c>
      <c r="D153" s="110" t="s">
        <v>2181</v>
      </c>
      <c r="E153" s="134">
        <v>633</v>
      </c>
      <c r="F153" s="117" t="str">
        <f>VLOOKUP(E153,VIP!$A$2:$O13891,2,0)</f>
        <v>DRBR260</v>
      </c>
      <c r="G153" s="117" t="str">
        <f>VLOOKUP(E153,'LISTADO ATM'!$A$2:$B$897,2,0)</f>
        <v xml:space="preserve">ATM Autobanco Las Colinas </v>
      </c>
      <c r="H153" s="117" t="str">
        <f>VLOOKUP(E153,VIP!$A$2:$O18852,7,FALSE)</f>
        <v>Si</v>
      </c>
      <c r="I153" s="117" t="str">
        <f>VLOOKUP(E153,VIP!$A$2:$O10817,8,FALSE)</f>
        <v>Si</v>
      </c>
      <c r="J153" s="117" t="str">
        <f>VLOOKUP(E153,VIP!$A$2:$O10767,8,FALSE)</f>
        <v>Si</v>
      </c>
      <c r="K153" s="117" t="str">
        <f>VLOOKUP(E153,VIP!$A$2:$O14341,6,0)</f>
        <v>SI</v>
      </c>
      <c r="L153" s="146" t="s">
        <v>2219</v>
      </c>
      <c r="M153" s="109" t="s">
        <v>2446</v>
      </c>
      <c r="N153" s="109" t="s">
        <v>2453</v>
      </c>
      <c r="O153" s="117" t="s">
        <v>2567</v>
      </c>
      <c r="P153" s="117"/>
      <c r="Q153" s="109" t="s">
        <v>2219</v>
      </c>
    </row>
    <row r="154" spans="1:17" s="118" customFormat="1" ht="18" x14ac:dyDescent="0.25">
      <c r="A154" s="117" t="str">
        <f>VLOOKUP(E154,'LISTADO ATM'!$A$2:$C$898,3,0)</f>
        <v>DISTRITO NACIONAL</v>
      </c>
      <c r="B154" s="138" t="s">
        <v>2752</v>
      </c>
      <c r="C154" s="110">
        <v>44368.701550925929</v>
      </c>
      <c r="D154" s="110" t="s">
        <v>2180</v>
      </c>
      <c r="E154" s="134">
        <v>860</v>
      </c>
      <c r="F154" s="117" t="str">
        <f>VLOOKUP(E154,VIP!$A$2:$O13884,2,0)</f>
        <v>DRBR860</v>
      </c>
      <c r="G154" s="117" t="str">
        <f>VLOOKUP(E154,'LISTADO ATM'!$A$2:$B$897,2,0)</f>
        <v xml:space="preserve">ATM Oficina Bella Vista 27 de Febrero I </v>
      </c>
      <c r="H154" s="117" t="str">
        <f>VLOOKUP(E154,VIP!$A$2:$O18845,7,FALSE)</f>
        <v>Si</v>
      </c>
      <c r="I154" s="117" t="str">
        <f>VLOOKUP(E154,VIP!$A$2:$O10810,8,FALSE)</f>
        <v>Si</v>
      </c>
      <c r="J154" s="117" t="str">
        <f>VLOOKUP(E154,VIP!$A$2:$O10760,8,FALSE)</f>
        <v>Si</v>
      </c>
      <c r="K154" s="117" t="str">
        <f>VLOOKUP(E154,VIP!$A$2:$O14334,6,0)</f>
        <v>NO</v>
      </c>
      <c r="L154" s="146" t="s">
        <v>2219</v>
      </c>
      <c r="M154" s="109" t="s">
        <v>2446</v>
      </c>
      <c r="N154" s="109" t="s">
        <v>2453</v>
      </c>
      <c r="O154" s="117" t="s">
        <v>2455</v>
      </c>
      <c r="P154" s="117"/>
      <c r="Q154" s="109" t="s">
        <v>2219</v>
      </c>
    </row>
    <row r="155" spans="1:17" s="118" customFormat="1" ht="18" x14ac:dyDescent="0.25">
      <c r="A155" s="117" t="str">
        <f>VLOOKUP(E155,'LISTADO ATM'!$A$2:$C$898,3,0)</f>
        <v>NORTE</v>
      </c>
      <c r="B155" s="138" t="s">
        <v>2804</v>
      </c>
      <c r="C155" s="110">
        <v>44368.953993055555</v>
      </c>
      <c r="D155" s="110" t="s">
        <v>2181</v>
      </c>
      <c r="E155" s="134">
        <v>637</v>
      </c>
      <c r="F155" s="117" t="str">
        <f>VLOOKUP(E155,VIP!$A$2:$O13878,2,0)</f>
        <v>DRBR637</v>
      </c>
      <c r="G155" s="117" t="str">
        <f>VLOOKUP(E155,'LISTADO ATM'!$A$2:$B$897,2,0)</f>
        <v xml:space="preserve">ATM UNP Monción </v>
      </c>
      <c r="H155" s="117" t="str">
        <f>VLOOKUP(E155,VIP!$A$2:$O18839,7,FALSE)</f>
        <v>Si</v>
      </c>
      <c r="I155" s="117" t="str">
        <f>VLOOKUP(E155,VIP!$A$2:$O10804,8,FALSE)</f>
        <v>Si</v>
      </c>
      <c r="J155" s="117" t="str">
        <f>VLOOKUP(E155,VIP!$A$2:$O10754,8,FALSE)</f>
        <v>Si</v>
      </c>
      <c r="K155" s="117" t="str">
        <f>VLOOKUP(E155,VIP!$A$2:$O14328,6,0)</f>
        <v>NO</v>
      </c>
      <c r="L155" s="146" t="s">
        <v>2219</v>
      </c>
      <c r="M155" s="109" t="s">
        <v>2446</v>
      </c>
      <c r="N155" s="109" t="s">
        <v>2453</v>
      </c>
      <c r="O155" s="117" t="s">
        <v>2567</v>
      </c>
      <c r="P155" s="117"/>
      <c r="Q155" s="109" t="s">
        <v>2219</v>
      </c>
    </row>
    <row r="156" spans="1:17" s="118" customFormat="1" ht="18" x14ac:dyDescent="0.25">
      <c r="A156" s="117" t="str">
        <f>VLOOKUP(E156,'LISTADO ATM'!$A$2:$C$898,3,0)</f>
        <v>ESTE</v>
      </c>
      <c r="B156" s="138" t="s">
        <v>2814</v>
      </c>
      <c r="C156" s="110">
        <v>44368.879201388889</v>
      </c>
      <c r="D156" s="110" t="s">
        <v>2180</v>
      </c>
      <c r="E156" s="134">
        <v>399</v>
      </c>
      <c r="F156" s="117" t="str">
        <f>VLOOKUP(E156,VIP!$A$2:$O13886,2,0)</f>
        <v>DRBR399</v>
      </c>
      <c r="G156" s="117" t="str">
        <f>VLOOKUP(E156,'LISTADO ATM'!$A$2:$B$897,2,0)</f>
        <v xml:space="preserve">ATM Oficina La Romana II </v>
      </c>
      <c r="H156" s="117" t="str">
        <f>VLOOKUP(E156,VIP!$A$2:$O18847,7,FALSE)</f>
        <v>Si</v>
      </c>
      <c r="I156" s="117" t="str">
        <f>VLOOKUP(E156,VIP!$A$2:$O10812,8,FALSE)</f>
        <v>Si</v>
      </c>
      <c r="J156" s="117" t="str">
        <f>VLOOKUP(E156,VIP!$A$2:$O10762,8,FALSE)</f>
        <v>Si</v>
      </c>
      <c r="K156" s="117" t="str">
        <f>VLOOKUP(E156,VIP!$A$2:$O14336,6,0)</f>
        <v>NO</v>
      </c>
      <c r="L156" s="146" t="s">
        <v>2219</v>
      </c>
      <c r="M156" s="109" t="s">
        <v>2446</v>
      </c>
      <c r="N156" s="109" t="s">
        <v>2453</v>
      </c>
      <c r="O156" s="117" t="s">
        <v>2455</v>
      </c>
      <c r="P156" s="117"/>
      <c r="Q156" s="109" t="s">
        <v>2219</v>
      </c>
    </row>
    <row r="157" spans="1:17" s="118" customFormat="1" ht="18" x14ac:dyDescent="0.25">
      <c r="A157" s="117" t="str">
        <f>VLOOKUP(E157,'LISTADO ATM'!$A$2:$C$898,3,0)</f>
        <v>DISTRITO NACIONAL</v>
      </c>
      <c r="B157" s="138">
        <v>3335910002</v>
      </c>
      <c r="C157" s="110">
        <v>44351.65902777778</v>
      </c>
      <c r="D157" s="110" t="s">
        <v>2180</v>
      </c>
      <c r="E157" s="134">
        <v>744</v>
      </c>
      <c r="F157" s="117" t="str">
        <f>VLOOKUP(E157,VIP!$A$2:$O13694,2,0)</f>
        <v>DRBR289</v>
      </c>
      <c r="G157" s="117" t="str">
        <f>VLOOKUP(E157,'LISTADO ATM'!$A$2:$B$897,2,0)</f>
        <v xml:space="preserve">ATM Multicentro La Sirena Venezuela </v>
      </c>
      <c r="H157" s="117" t="str">
        <f>VLOOKUP(E157,VIP!$A$2:$O18828,7,FALSE)</f>
        <v>Si</v>
      </c>
      <c r="I157" s="117" t="str">
        <f>VLOOKUP(E157,VIP!$A$2:$O10793,8,FALSE)</f>
        <v>Si</v>
      </c>
      <c r="J157" s="117" t="str">
        <f>VLOOKUP(E157,VIP!$A$2:$O10743,8,FALSE)</f>
        <v>Si</v>
      </c>
      <c r="K157" s="117" t="str">
        <f>VLOOKUP(E157,VIP!$A$2:$O14317,6,0)</f>
        <v>SI</v>
      </c>
      <c r="L157" s="110" t="s">
        <v>2245</v>
      </c>
      <c r="M157" s="109" t="s">
        <v>2446</v>
      </c>
      <c r="N157" s="109" t="s">
        <v>2558</v>
      </c>
      <c r="O157" s="117" t="s">
        <v>2455</v>
      </c>
      <c r="P157" s="117"/>
      <c r="Q157" s="109" t="s">
        <v>2245</v>
      </c>
    </row>
    <row r="158" spans="1:17" s="118" customFormat="1" ht="18" x14ac:dyDescent="0.25">
      <c r="A158" s="117" t="str">
        <f>VLOOKUP(E158,'LISTADO ATM'!$A$2:$C$898,3,0)</f>
        <v>DISTRITO NACIONAL</v>
      </c>
      <c r="B158" s="138">
        <v>3335920397</v>
      </c>
      <c r="C158" s="110">
        <v>44362.423842592594</v>
      </c>
      <c r="D158" s="110" t="s">
        <v>2180</v>
      </c>
      <c r="E158" s="134">
        <v>961</v>
      </c>
      <c r="F158" s="117" t="str">
        <f>VLOOKUP(E158,VIP!$A$2:$O13723,2,0)</f>
        <v>DRBR03H</v>
      </c>
      <c r="G158" s="117" t="str">
        <f>VLOOKUP(E158,'LISTADO ATM'!$A$2:$B$897,2,0)</f>
        <v xml:space="preserve">ATM Listín Diario </v>
      </c>
      <c r="H158" s="117" t="str">
        <f>VLOOKUP(E158,VIP!$A$2:$O18857,7,FALSE)</f>
        <v>Si</v>
      </c>
      <c r="I158" s="117" t="str">
        <f>VLOOKUP(E158,VIP!$A$2:$O10822,8,FALSE)</f>
        <v>Si</v>
      </c>
      <c r="J158" s="117" t="str">
        <f>VLOOKUP(E158,VIP!$A$2:$O10772,8,FALSE)</f>
        <v>Si</v>
      </c>
      <c r="K158" s="117" t="str">
        <f>VLOOKUP(E158,VIP!$A$2:$O14346,6,0)</f>
        <v>NO</v>
      </c>
      <c r="L158" s="146" t="s">
        <v>2245</v>
      </c>
      <c r="M158" s="109" t="s">
        <v>2446</v>
      </c>
      <c r="N158" s="109" t="s">
        <v>2558</v>
      </c>
      <c r="O158" s="117" t="s">
        <v>2455</v>
      </c>
      <c r="P158" s="117"/>
      <c r="Q158" s="109" t="s">
        <v>2245</v>
      </c>
    </row>
    <row r="159" spans="1:17" s="118" customFormat="1" ht="18" x14ac:dyDescent="0.25">
      <c r="A159" s="117" t="str">
        <f>VLOOKUP(E159,'LISTADO ATM'!$A$2:$C$898,3,0)</f>
        <v>DISTRITO NACIONAL</v>
      </c>
      <c r="B159" s="138">
        <v>3335920777</v>
      </c>
      <c r="C159" s="110">
        <v>44362.50141203704</v>
      </c>
      <c r="D159" s="110" t="s">
        <v>2180</v>
      </c>
      <c r="E159" s="134">
        <v>909</v>
      </c>
      <c r="F159" s="117" t="str">
        <f>VLOOKUP(E159,VIP!$A$2:$O13718,2,0)</f>
        <v>DRBR01A</v>
      </c>
      <c r="G159" s="117" t="str">
        <f>VLOOKUP(E159,'LISTADO ATM'!$A$2:$B$897,2,0)</f>
        <v xml:space="preserve">ATM UNP UASD </v>
      </c>
      <c r="H159" s="117" t="str">
        <f>VLOOKUP(E159,VIP!$A$2:$O18852,7,FALSE)</f>
        <v>Si</v>
      </c>
      <c r="I159" s="117" t="str">
        <f>VLOOKUP(E159,VIP!$A$2:$O10817,8,FALSE)</f>
        <v>Si</v>
      </c>
      <c r="J159" s="117" t="str">
        <f>VLOOKUP(E159,VIP!$A$2:$O10767,8,FALSE)</f>
        <v>Si</v>
      </c>
      <c r="K159" s="117" t="str">
        <f>VLOOKUP(E159,VIP!$A$2:$O14341,6,0)</f>
        <v>SI</v>
      </c>
      <c r="L159" s="146" t="s">
        <v>2245</v>
      </c>
      <c r="M159" s="109" t="s">
        <v>2446</v>
      </c>
      <c r="N159" s="109" t="s">
        <v>2558</v>
      </c>
      <c r="O159" s="117" t="s">
        <v>2455</v>
      </c>
      <c r="P159" s="117"/>
      <c r="Q159" s="109" t="s">
        <v>2245</v>
      </c>
    </row>
    <row r="160" spans="1:17" s="118" customFormat="1" ht="18" x14ac:dyDescent="0.25">
      <c r="A160" s="117" t="str">
        <f>VLOOKUP(E160,'LISTADO ATM'!$A$2:$C$898,3,0)</f>
        <v>DISTRITO NACIONAL</v>
      </c>
      <c r="B160" s="138">
        <v>3335925849</v>
      </c>
      <c r="C160" s="110">
        <v>44366.653298611112</v>
      </c>
      <c r="D160" s="110" t="s">
        <v>2180</v>
      </c>
      <c r="E160" s="134">
        <v>363</v>
      </c>
      <c r="F160" s="117" t="str">
        <f>VLOOKUP(E160,VIP!$A$2:$O13915,2,0)</f>
        <v>DRBR363</v>
      </c>
      <c r="G160" s="117" t="str">
        <f>VLOOKUP(E160,'LISTADO ATM'!$A$2:$B$897,2,0)</f>
        <v>ATM Sirena Villa Mella</v>
      </c>
      <c r="H160" s="117" t="str">
        <f>VLOOKUP(E160,VIP!$A$2:$O18785,7,FALSE)</f>
        <v>N/A</v>
      </c>
      <c r="I160" s="117" t="str">
        <f>VLOOKUP(E160,VIP!$A$2:$O10750,8,FALSE)</f>
        <v>N/A</v>
      </c>
      <c r="J160" s="117" t="str">
        <f>VLOOKUP(E160,VIP!$A$2:$O10700,8,FALSE)</f>
        <v>N/A</v>
      </c>
      <c r="K160" s="117" t="str">
        <f>VLOOKUP(E160,VIP!$A$2:$O14274,6,0)</f>
        <v>N/A</v>
      </c>
      <c r="L160" s="110" t="s">
        <v>2245</v>
      </c>
      <c r="M160" s="109" t="s">
        <v>2446</v>
      </c>
      <c r="N160" s="109" t="s">
        <v>2453</v>
      </c>
      <c r="O160" s="117" t="s">
        <v>2455</v>
      </c>
      <c r="P160" s="117"/>
      <c r="Q160" s="116" t="s">
        <v>2245</v>
      </c>
    </row>
    <row r="161" spans="1:19" s="118" customFormat="1" ht="18" x14ac:dyDescent="0.25">
      <c r="A161" s="117" t="str">
        <f>VLOOKUP(E161,'LISTADO ATM'!$A$2:$C$898,3,0)</f>
        <v>DISTRITO NACIONAL</v>
      </c>
      <c r="B161" s="138" t="s">
        <v>2632</v>
      </c>
      <c r="C161" s="110">
        <v>44368.035810185182</v>
      </c>
      <c r="D161" s="110" t="s">
        <v>2180</v>
      </c>
      <c r="E161" s="134">
        <v>87</v>
      </c>
      <c r="F161" s="117" t="str">
        <f>VLOOKUP(E161,VIP!$A$2:$O13702,2,0)</f>
        <v>DRBR087</v>
      </c>
      <c r="G161" s="117" t="str">
        <f>VLOOKUP(E161,'LISTADO ATM'!$A$2:$B$897,2,0)</f>
        <v xml:space="preserve">ATM Autoservicio Sarasota </v>
      </c>
      <c r="H161" s="117" t="str">
        <f>VLOOKUP(E161,VIP!$A$2:$O18836,7,FALSE)</f>
        <v>Si</v>
      </c>
      <c r="I161" s="117" t="str">
        <f>VLOOKUP(E161,VIP!$A$2:$O10801,8,FALSE)</f>
        <v>Si</v>
      </c>
      <c r="J161" s="117" t="str">
        <f>VLOOKUP(E161,VIP!$A$2:$O10751,8,FALSE)</f>
        <v>Si</v>
      </c>
      <c r="K161" s="117" t="str">
        <f>VLOOKUP(E161,VIP!$A$2:$O14325,6,0)</f>
        <v>NO</v>
      </c>
      <c r="L161" s="110" t="s">
        <v>2245</v>
      </c>
      <c r="M161" s="109" t="s">
        <v>2446</v>
      </c>
      <c r="N161" s="109" t="s">
        <v>2453</v>
      </c>
      <c r="O161" s="117" t="s">
        <v>2455</v>
      </c>
      <c r="P161" s="117"/>
      <c r="Q161" s="109" t="s">
        <v>2245</v>
      </c>
    </row>
    <row r="162" spans="1:19" s="118" customFormat="1" ht="18" x14ac:dyDescent="0.25">
      <c r="A162" s="117" t="str">
        <f>VLOOKUP(E162,'LISTADO ATM'!$A$2:$C$898,3,0)</f>
        <v>SUR</v>
      </c>
      <c r="B162" s="138" t="s">
        <v>2739</v>
      </c>
      <c r="C162" s="110">
        <v>44368.743900462963</v>
      </c>
      <c r="D162" s="110" t="s">
        <v>2180</v>
      </c>
      <c r="E162" s="134">
        <v>582</v>
      </c>
      <c r="F162" s="117" t="str">
        <f>VLOOKUP(E162,VIP!$A$2:$O13873,2,0)</f>
        <v xml:space="preserve">DRBR582 </v>
      </c>
      <c r="G162" s="117" t="str">
        <f>VLOOKUP(E162,'LISTADO ATM'!$A$2:$B$897,2,0)</f>
        <v>ATM Estación Sabana Yegua</v>
      </c>
      <c r="H162" s="117" t="str">
        <f>VLOOKUP(E162,VIP!$A$2:$O18834,7,FALSE)</f>
        <v>N/A</v>
      </c>
      <c r="I162" s="117" t="str">
        <f>VLOOKUP(E162,VIP!$A$2:$O10799,8,FALSE)</f>
        <v>N/A</v>
      </c>
      <c r="J162" s="117" t="str">
        <f>VLOOKUP(E162,VIP!$A$2:$O10749,8,FALSE)</f>
        <v>N/A</v>
      </c>
      <c r="K162" s="117" t="str">
        <f>VLOOKUP(E162,VIP!$A$2:$O14323,6,0)</f>
        <v>N/A</v>
      </c>
      <c r="L162" s="146" t="s">
        <v>2245</v>
      </c>
      <c r="M162" s="109" t="s">
        <v>2446</v>
      </c>
      <c r="N162" s="109" t="s">
        <v>2453</v>
      </c>
      <c r="O162" s="117" t="s">
        <v>2455</v>
      </c>
      <c r="P162" s="117"/>
      <c r="Q162" s="109" t="s">
        <v>2245</v>
      </c>
    </row>
    <row r="163" spans="1:19" s="118" customFormat="1" ht="18" x14ac:dyDescent="0.25">
      <c r="A163" s="117" t="str">
        <f>VLOOKUP(E163,'LISTADO ATM'!$A$2:$C$898,3,0)</f>
        <v>ESTE</v>
      </c>
      <c r="B163" s="138" t="s">
        <v>2738</v>
      </c>
      <c r="C163" s="110">
        <v>44368.745219907411</v>
      </c>
      <c r="D163" s="110" t="s">
        <v>2180</v>
      </c>
      <c r="E163" s="134">
        <v>368</v>
      </c>
      <c r="F163" s="117" t="str">
        <f>VLOOKUP(E163,VIP!$A$2:$O13872,2,0)</f>
        <v xml:space="preserve">DRBR368 </v>
      </c>
      <c r="G163" s="117" t="str">
        <f>VLOOKUP(E163,'LISTADO ATM'!$A$2:$B$897,2,0)</f>
        <v>ATM Ayuntamiento Peralvillo</v>
      </c>
      <c r="H163" s="117" t="str">
        <f>VLOOKUP(E163,VIP!$A$2:$O18833,7,FALSE)</f>
        <v>N/A</v>
      </c>
      <c r="I163" s="117" t="str">
        <f>VLOOKUP(E163,VIP!$A$2:$O10798,8,FALSE)</f>
        <v>N/A</v>
      </c>
      <c r="J163" s="117" t="str">
        <f>VLOOKUP(E163,VIP!$A$2:$O10748,8,FALSE)</f>
        <v>N/A</v>
      </c>
      <c r="K163" s="117" t="str">
        <f>VLOOKUP(E163,VIP!$A$2:$O14322,6,0)</f>
        <v>N/A</v>
      </c>
      <c r="L163" s="146" t="s">
        <v>2245</v>
      </c>
      <c r="M163" s="109" t="s">
        <v>2446</v>
      </c>
      <c r="N163" s="109" t="s">
        <v>2453</v>
      </c>
      <c r="O163" s="117" t="s">
        <v>2455</v>
      </c>
      <c r="P163" s="117"/>
      <c r="Q163" s="109" t="s">
        <v>2245</v>
      </c>
    </row>
    <row r="164" spans="1:19" s="118" customFormat="1" ht="18" x14ac:dyDescent="0.25">
      <c r="A164" s="117" t="str">
        <f>VLOOKUP(E164,'LISTADO ATM'!$A$2:$C$898,3,0)</f>
        <v>DISTRITO NACIONAL</v>
      </c>
      <c r="B164" s="138" t="s">
        <v>2735</v>
      </c>
      <c r="C164" s="110">
        <v>44368.769537037035</v>
      </c>
      <c r="D164" s="110" t="s">
        <v>2180</v>
      </c>
      <c r="E164" s="134">
        <v>453</v>
      </c>
      <c r="F164" s="117" t="str">
        <f>VLOOKUP(E164,VIP!$A$2:$O13869,2,0)</f>
        <v>DRBR453</v>
      </c>
      <c r="G164" s="117" t="str">
        <f>VLOOKUP(E164,'LISTADO ATM'!$A$2:$B$897,2,0)</f>
        <v xml:space="preserve">ATM Autobanco Sarasota II </v>
      </c>
      <c r="H164" s="117" t="str">
        <f>VLOOKUP(E164,VIP!$A$2:$O18830,7,FALSE)</f>
        <v>Si</v>
      </c>
      <c r="I164" s="117" t="str">
        <f>VLOOKUP(E164,VIP!$A$2:$O10795,8,FALSE)</f>
        <v>Si</v>
      </c>
      <c r="J164" s="117" t="str">
        <f>VLOOKUP(E164,VIP!$A$2:$O10745,8,FALSE)</f>
        <v>Si</v>
      </c>
      <c r="K164" s="117" t="str">
        <f>VLOOKUP(E164,VIP!$A$2:$O14319,6,0)</f>
        <v>SI</v>
      </c>
      <c r="L164" s="146" t="s">
        <v>2245</v>
      </c>
      <c r="M164" s="109" t="s">
        <v>2446</v>
      </c>
      <c r="N164" s="109" t="s">
        <v>2453</v>
      </c>
      <c r="O164" s="117" t="s">
        <v>2455</v>
      </c>
      <c r="P164" s="117"/>
      <c r="Q164" s="109" t="s">
        <v>2245</v>
      </c>
    </row>
    <row r="165" spans="1:19" s="118" customFormat="1" ht="18" x14ac:dyDescent="0.25">
      <c r="A165" s="117" t="str">
        <f>VLOOKUP(E165,'LISTADO ATM'!$A$2:$C$898,3,0)</f>
        <v>DISTRITO NACIONAL</v>
      </c>
      <c r="B165" s="138" t="s">
        <v>2734</v>
      </c>
      <c r="C165" s="110">
        <v>44368.770694444444</v>
      </c>
      <c r="D165" s="110" t="s">
        <v>2180</v>
      </c>
      <c r="E165" s="134">
        <v>10</v>
      </c>
      <c r="F165" s="117" t="str">
        <f>VLOOKUP(E165,VIP!$A$2:$O13868,2,0)</f>
        <v>DRBR010</v>
      </c>
      <c r="G165" s="117" t="str">
        <f>VLOOKUP(E165,'LISTADO ATM'!$A$2:$B$897,2,0)</f>
        <v xml:space="preserve">ATM Ministerio Salud Pública </v>
      </c>
      <c r="H165" s="117" t="str">
        <f>VLOOKUP(E165,VIP!$A$2:$O18829,7,FALSE)</f>
        <v>Si</v>
      </c>
      <c r="I165" s="117" t="str">
        <f>VLOOKUP(E165,VIP!$A$2:$O10794,8,FALSE)</f>
        <v>Si</v>
      </c>
      <c r="J165" s="117" t="str">
        <f>VLOOKUP(E165,VIP!$A$2:$O10744,8,FALSE)</f>
        <v>Si</v>
      </c>
      <c r="K165" s="117" t="str">
        <f>VLOOKUP(E165,VIP!$A$2:$O14318,6,0)</f>
        <v>NO</v>
      </c>
      <c r="L165" s="146" t="s">
        <v>2245</v>
      </c>
      <c r="M165" s="109" t="s">
        <v>2446</v>
      </c>
      <c r="N165" s="109" t="s">
        <v>2453</v>
      </c>
      <c r="O165" s="117" t="s">
        <v>2455</v>
      </c>
      <c r="P165" s="117"/>
      <c r="Q165" s="109" t="s">
        <v>2245</v>
      </c>
    </row>
    <row r="166" spans="1:19" s="118" customFormat="1" ht="18" x14ac:dyDescent="0.25">
      <c r="A166" s="117" t="str">
        <f>VLOOKUP(E166,'LISTADO ATM'!$A$2:$C$898,3,0)</f>
        <v>ESTE</v>
      </c>
      <c r="B166" s="138" t="s">
        <v>2808</v>
      </c>
      <c r="C166" s="110">
        <v>44368.887592592589</v>
      </c>
      <c r="D166" s="110" t="s">
        <v>2180</v>
      </c>
      <c r="E166" s="134">
        <v>609</v>
      </c>
      <c r="F166" s="117" t="str">
        <f>VLOOKUP(E166,VIP!$A$2:$O13881,2,0)</f>
        <v>DRBR120</v>
      </c>
      <c r="G166" s="117" t="str">
        <f>VLOOKUP(E166,'LISTADO ATM'!$A$2:$B$897,2,0)</f>
        <v xml:space="preserve">ATM S/M Jumbo (San Pedro) </v>
      </c>
      <c r="H166" s="117" t="str">
        <f>VLOOKUP(E166,VIP!$A$2:$O18842,7,FALSE)</f>
        <v>Si</v>
      </c>
      <c r="I166" s="117" t="str">
        <f>VLOOKUP(E166,VIP!$A$2:$O10807,8,FALSE)</f>
        <v>Si</v>
      </c>
      <c r="J166" s="117" t="str">
        <f>VLOOKUP(E166,VIP!$A$2:$O10757,8,FALSE)</f>
        <v>Si</v>
      </c>
      <c r="K166" s="117" t="str">
        <f>VLOOKUP(E166,VIP!$A$2:$O14331,6,0)</f>
        <v>NO</v>
      </c>
      <c r="L166" s="146" t="s">
        <v>2245</v>
      </c>
      <c r="M166" s="109" t="s">
        <v>2446</v>
      </c>
      <c r="N166" s="109" t="s">
        <v>2453</v>
      </c>
      <c r="O166" s="117" t="s">
        <v>2455</v>
      </c>
      <c r="P166" s="117"/>
      <c r="Q166" s="109" t="s">
        <v>2245</v>
      </c>
    </row>
    <row r="167" spans="1:19" s="118" customFormat="1" ht="18" x14ac:dyDescent="0.25">
      <c r="A167" s="117" t="str">
        <f>VLOOKUP(E167,'LISTADO ATM'!$A$2:$C$898,3,0)</f>
        <v>SUR</v>
      </c>
      <c r="B167" s="138" t="s">
        <v>2809</v>
      </c>
      <c r="C167" s="110">
        <v>44368.887025462966</v>
      </c>
      <c r="D167" s="110" t="s">
        <v>2180</v>
      </c>
      <c r="E167" s="134">
        <v>45</v>
      </c>
      <c r="F167" s="117" t="str">
        <f>VLOOKUP(E167,VIP!$A$2:$O13882,2,0)</f>
        <v>DRBR045</v>
      </c>
      <c r="G167" s="117" t="str">
        <f>VLOOKUP(E167,'LISTADO ATM'!$A$2:$B$897,2,0)</f>
        <v xml:space="preserve">ATM Oficina Tamayo </v>
      </c>
      <c r="H167" s="117" t="str">
        <f>VLOOKUP(E167,VIP!$A$2:$O18843,7,FALSE)</f>
        <v>Si</v>
      </c>
      <c r="I167" s="117" t="str">
        <f>VLOOKUP(E167,VIP!$A$2:$O10808,8,FALSE)</f>
        <v>Si</v>
      </c>
      <c r="J167" s="117" t="str">
        <f>VLOOKUP(E167,VIP!$A$2:$O10758,8,FALSE)</f>
        <v>Si</v>
      </c>
      <c r="K167" s="117" t="str">
        <f>VLOOKUP(E167,VIP!$A$2:$O14332,6,0)</f>
        <v>SI</v>
      </c>
      <c r="L167" s="146" t="s">
        <v>2245</v>
      </c>
      <c r="M167" s="109" t="s">
        <v>2446</v>
      </c>
      <c r="N167" s="109" t="s">
        <v>2453</v>
      </c>
      <c r="O167" s="117" t="s">
        <v>2455</v>
      </c>
      <c r="P167" s="117"/>
      <c r="Q167" s="109" t="s">
        <v>2245</v>
      </c>
    </row>
    <row r="168" spans="1:19" s="118" customFormat="1" ht="18" x14ac:dyDescent="0.25">
      <c r="A168" s="117" t="str">
        <f>VLOOKUP(E168,'LISTADO ATM'!$A$2:$C$898,3,0)</f>
        <v>NORTE</v>
      </c>
      <c r="B168" s="138">
        <v>3335925489</v>
      </c>
      <c r="C168" s="110">
        <v>44365.849791666667</v>
      </c>
      <c r="D168" s="110" t="s">
        <v>2569</v>
      </c>
      <c r="E168" s="134">
        <v>291</v>
      </c>
      <c r="F168" s="117" t="str">
        <f>VLOOKUP(E168,VIP!$A$2:$O13884,2,0)</f>
        <v>DRBR291</v>
      </c>
      <c r="G168" s="117" t="str">
        <f>VLOOKUP(E168,'LISTADO ATM'!$A$2:$B$897,2,0)</f>
        <v xml:space="preserve">ATM S/M Jumbo Las Colinas </v>
      </c>
      <c r="H168" s="117" t="str">
        <f>VLOOKUP(E168,VIP!$A$2:$O18773,7,FALSE)</f>
        <v>Si</v>
      </c>
      <c r="I168" s="117" t="str">
        <f>VLOOKUP(E168,VIP!$A$2:$O10738,8,FALSE)</f>
        <v>Si</v>
      </c>
      <c r="J168" s="117" t="str">
        <f>VLOOKUP(E168,VIP!$A$2:$O10688,8,FALSE)</f>
        <v>Si</v>
      </c>
      <c r="K168" s="117" t="str">
        <f>VLOOKUP(E168,VIP!$A$2:$O14262,6,0)</f>
        <v>NO</v>
      </c>
      <c r="L168" s="146" t="s">
        <v>2568</v>
      </c>
      <c r="M168" s="109" t="s">
        <v>2446</v>
      </c>
      <c r="N168" s="109" t="s">
        <v>2453</v>
      </c>
      <c r="O168" s="117" t="s">
        <v>2570</v>
      </c>
      <c r="P168" s="117"/>
      <c r="Q168" s="109" t="s">
        <v>2568</v>
      </c>
    </row>
    <row r="169" spans="1:19" ht="18" x14ac:dyDescent="0.25">
      <c r="A169" s="117" t="str">
        <f>VLOOKUP(E169,'LISTADO ATM'!$A$2:$C$898,3,0)</f>
        <v>SUR</v>
      </c>
      <c r="B169" s="138" t="s">
        <v>2805</v>
      </c>
      <c r="C169" s="110">
        <v>44368.932013888887</v>
      </c>
      <c r="D169" s="110" t="s">
        <v>2470</v>
      </c>
      <c r="E169" s="134">
        <v>101</v>
      </c>
      <c r="F169" s="117" t="str">
        <f>VLOOKUP(E169,VIP!$A$2:$O13879,2,0)</f>
        <v>DRBR101</v>
      </c>
      <c r="G169" s="117" t="str">
        <f>VLOOKUP(E169,'LISTADO ATM'!$A$2:$B$897,2,0)</f>
        <v xml:space="preserve">ATM Oficina San Juan de la Maguana I </v>
      </c>
      <c r="H169" s="117" t="str">
        <f>VLOOKUP(E169,VIP!$A$2:$O18840,7,FALSE)</f>
        <v>Si</v>
      </c>
      <c r="I169" s="117" t="str">
        <f>VLOOKUP(E169,VIP!$A$2:$O10805,8,FALSE)</f>
        <v>Si</v>
      </c>
      <c r="J169" s="117" t="str">
        <f>VLOOKUP(E169,VIP!$A$2:$O10755,8,FALSE)</f>
        <v>Si</v>
      </c>
      <c r="K169" s="117" t="str">
        <f>VLOOKUP(E169,VIP!$A$2:$O14329,6,0)</f>
        <v>SI</v>
      </c>
      <c r="L169" s="146" t="s">
        <v>2806</v>
      </c>
      <c r="M169" s="109" t="s">
        <v>2446</v>
      </c>
      <c r="N169" s="109" t="s">
        <v>2453</v>
      </c>
      <c r="O169" s="117" t="s">
        <v>2471</v>
      </c>
      <c r="P169" s="117"/>
      <c r="Q169" s="109" t="s">
        <v>2806</v>
      </c>
      <c r="R169" s="89"/>
      <c r="S169" s="75"/>
    </row>
    <row r="170" spans="1:19" ht="18" x14ac:dyDescent="0.25">
      <c r="A170" s="117" t="str">
        <f>VLOOKUP(E170,'LISTADO ATM'!$A$2:$C$898,3,0)</f>
        <v>NORTE</v>
      </c>
      <c r="B170" s="138" t="s">
        <v>2745</v>
      </c>
      <c r="C170" s="110">
        <v>44368.732037037036</v>
      </c>
      <c r="D170" s="110" t="s">
        <v>2470</v>
      </c>
      <c r="E170" s="134">
        <v>431</v>
      </c>
      <c r="F170" s="117" t="str">
        <f>VLOOKUP(E170,VIP!$A$2:$O13878,2,0)</f>
        <v>DRBR583</v>
      </c>
      <c r="G170" s="117" t="str">
        <f>VLOOKUP(E170,'LISTADO ATM'!$A$2:$B$897,2,0)</f>
        <v xml:space="preserve">ATM Autoservicio Sol (Santiago) </v>
      </c>
      <c r="H170" s="117" t="str">
        <f>VLOOKUP(E170,VIP!$A$2:$O18839,7,FALSE)</f>
        <v>Si</v>
      </c>
      <c r="I170" s="117" t="str">
        <f>VLOOKUP(E170,VIP!$A$2:$O10804,8,FALSE)</f>
        <v>Si</v>
      </c>
      <c r="J170" s="117" t="str">
        <f>VLOOKUP(E170,VIP!$A$2:$O10754,8,FALSE)</f>
        <v>Si</v>
      </c>
      <c r="K170" s="117" t="str">
        <f>VLOOKUP(E170,VIP!$A$2:$O14328,6,0)</f>
        <v>SI</v>
      </c>
      <c r="L170" s="146" t="s">
        <v>2743</v>
      </c>
      <c r="M170" s="109" t="s">
        <v>2446</v>
      </c>
      <c r="N170" s="109" t="s">
        <v>2453</v>
      </c>
      <c r="O170" s="117" t="s">
        <v>2471</v>
      </c>
      <c r="P170" s="117"/>
      <c r="Q170" s="109" t="s">
        <v>2743</v>
      </c>
      <c r="R170" s="89"/>
      <c r="S170" s="75"/>
    </row>
    <row r="171" spans="1:19" ht="18" x14ac:dyDescent="0.25">
      <c r="A171" s="117" t="str">
        <f>VLOOKUP(E171,'LISTADO ATM'!$A$2:$C$898,3,0)</f>
        <v>DISTRITO NACIONAL</v>
      </c>
      <c r="B171" s="138" t="s">
        <v>2720</v>
      </c>
      <c r="C171" s="110">
        <v>44368.660486111112</v>
      </c>
      <c r="D171" s="110" t="s">
        <v>2470</v>
      </c>
      <c r="E171" s="134">
        <v>39</v>
      </c>
      <c r="F171" s="117" t="str">
        <f>VLOOKUP(E171,VIP!$A$2:$O13859,2,0)</f>
        <v>DRBR039</v>
      </c>
      <c r="G171" s="117" t="str">
        <f>VLOOKUP(E171,'LISTADO ATM'!$A$2:$B$897,2,0)</f>
        <v xml:space="preserve">ATM Oficina Ovando </v>
      </c>
      <c r="H171" s="117" t="str">
        <f>VLOOKUP(E171,VIP!$A$2:$O18820,7,FALSE)</f>
        <v>Si</v>
      </c>
      <c r="I171" s="117" t="str">
        <f>VLOOKUP(E171,VIP!$A$2:$O10785,8,FALSE)</f>
        <v>No</v>
      </c>
      <c r="J171" s="117" t="str">
        <f>VLOOKUP(E171,VIP!$A$2:$O10735,8,FALSE)</f>
        <v>No</v>
      </c>
      <c r="K171" s="117" t="str">
        <f>VLOOKUP(E171,VIP!$A$2:$O14309,6,0)</f>
        <v>NO</v>
      </c>
      <c r="L171" s="146" t="s">
        <v>2566</v>
      </c>
      <c r="M171" s="109" t="s">
        <v>2446</v>
      </c>
      <c r="N171" s="109" t="s">
        <v>2453</v>
      </c>
      <c r="O171" s="117" t="s">
        <v>2471</v>
      </c>
      <c r="P171" s="117"/>
      <c r="Q171" s="109" t="s">
        <v>2566</v>
      </c>
      <c r="R171" s="89"/>
      <c r="S171" s="75"/>
    </row>
    <row r="172" spans="1:19" ht="18" x14ac:dyDescent="0.25">
      <c r="A172" s="117" t="str">
        <f>VLOOKUP(E172,'LISTADO ATM'!$A$2:$C$898,3,0)</f>
        <v>SUR</v>
      </c>
      <c r="B172" s="138" t="s">
        <v>2747</v>
      </c>
      <c r="C172" s="110">
        <v>44368.717858796299</v>
      </c>
      <c r="D172" s="110" t="s">
        <v>2449</v>
      </c>
      <c r="E172" s="134">
        <v>995</v>
      </c>
      <c r="F172" s="117" t="str">
        <f>VLOOKUP(E172,VIP!$A$2:$O13880,2,0)</f>
        <v>DRBR545</v>
      </c>
      <c r="G172" s="117" t="str">
        <f>VLOOKUP(E172,'LISTADO ATM'!$A$2:$B$897,2,0)</f>
        <v xml:space="preserve">ATM Oficina San Cristobal III (Lobby) </v>
      </c>
      <c r="H172" s="117" t="str">
        <f>VLOOKUP(E172,VIP!$A$2:$O18841,7,FALSE)</f>
        <v>Si</v>
      </c>
      <c r="I172" s="117" t="str">
        <f>VLOOKUP(E172,VIP!$A$2:$O10806,8,FALSE)</f>
        <v>No</v>
      </c>
      <c r="J172" s="117" t="str">
        <f>VLOOKUP(E172,VIP!$A$2:$O10756,8,FALSE)</f>
        <v>No</v>
      </c>
      <c r="K172" s="117" t="str">
        <f>VLOOKUP(E172,VIP!$A$2:$O14330,6,0)</f>
        <v>NO</v>
      </c>
      <c r="L172" s="146" t="s">
        <v>2748</v>
      </c>
      <c r="M172" s="109" t="s">
        <v>2446</v>
      </c>
      <c r="N172" s="109" t="s">
        <v>2453</v>
      </c>
      <c r="O172" s="117" t="s">
        <v>2454</v>
      </c>
      <c r="P172" s="117"/>
      <c r="Q172" s="109" t="s">
        <v>2748</v>
      </c>
      <c r="R172" s="89"/>
      <c r="S172" s="75"/>
    </row>
    <row r="173" spans="1:19" ht="18" x14ac:dyDescent="0.25">
      <c r="A173" s="117" t="str">
        <f>VLOOKUP(E173,'LISTADO ATM'!$A$2:$C$898,3,0)</f>
        <v>DISTRITO NACIONAL</v>
      </c>
      <c r="B173" s="138" t="s">
        <v>2822</v>
      </c>
      <c r="C173" s="110">
        <v>44368.825532407405</v>
      </c>
      <c r="D173" s="110" t="s">
        <v>2449</v>
      </c>
      <c r="E173" s="134">
        <v>227</v>
      </c>
      <c r="F173" s="117" t="str">
        <f>VLOOKUP(E173,VIP!$A$2:$O13894,2,0)</f>
        <v>DRBR227</v>
      </c>
      <c r="G173" s="117" t="str">
        <f>VLOOKUP(E173,'LISTADO ATM'!$A$2:$B$897,2,0)</f>
        <v xml:space="preserve">ATM S/M Bravo Av. Enriquillo </v>
      </c>
      <c r="H173" s="117" t="str">
        <f>VLOOKUP(E173,VIP!$A$2:$O18855,7,FALSE)</f>
        <v>Si</v>
      </c>
      <c r="I173" s="117" t="str">
        <f>VLOOKUP(E173,VIP!$A$2:$O10820,8,FALSE)</f>
        <v>Si</v>
      </c>
      <c r="J173" s="117" t="str">
        <f>VLOOKUP(E173,VIP!$A$2:$O10770,8,FALSE)</f>
        <v>Si</v>
      </c>
      <c r="K173" s="117" t="str">
        <f>VLOOKUP(E173,VIP!$A$2:$O14344,6,0)</f>
        <v>NO</v>
      </c>
      <c r="L173" s="146" t="s">
        <v>2823</v>
      </c>
      <c r="M173" s="109" t="s">
        <v>2446</v>
      </c>
      <c r="N173" s="109" t="s">
        <v>2453</v>
      </c>
      <c r="O173" s="117" t="s">
        <v>2454</v>
      </c>
      <c r="P173" s="117"/>
      <c r="Q173" s="109" t="s">
        <v>2823</v>
      </c>
      <c r="R173" s="89"/>
      <c r="S173" s="75"/>
    </row>
    <row r="174" spans="1:19" ht="18" x14ac:dyDescent="0.25">
      <c r="A174" s="117" t="str">
        <f>VLOOKUP(E174,'LISTADO ATM'!$A$2:$C$898,3,0)</f>
        <v>ESTE</v>
      </c>
      <c r="B174" s="138">
        <v>3335925509</v>
      </c>
      <c r="C174" s="110">
        <v>44366.321215277778</v>
      </c>
      <c r="D174" s="110" t="s">
        <v>2449</v>
      </c>
      <c r="E174" s="134">
        <v>289</v>
      </c>
      <c r="F174" s="117" t="str">
        <f>VLOOKUP(E174,VIP!$A$2:$O13885,2,0)</f>
        <v>DRBR910</v>
      </c>
      <c r="G174" s="117" t="str">
        <f>VLOOKUP(E174,'LISTADO ATM'!$A$2:$B$897,2,0)</f>
        <v>ATM Oficina Bávaro II</v>
      </c>
      <c r="H174" s="117" t="str">
        <f>VLOOKUP(E174,VIP!$A$2:$O18772,7,FALSE)</f>
        <v>Si</v>
      </c>
      <c r="I174" s="117" t="str">
        <f>VLOOKUP(E174,VIP!$A$2:$O10737,8,FALSE)</f>
        <v>Si</v>
      </c>
      <c r="J174" s="117" t="str">
        <f>VLOOKUP(E174,VIP!$A$2:$O10687,8,FALSE)</f>
        <v>Si</v>
      </c>
      <c r="K174" s="117" t="str">
        <f>VLOOKUP(E174,VIP!$A$2:$O14261,6,0)</f>
        <v>NO</v>
      </c>
      <c r="L174" s="146" t="s">
        <v>2442</v>
      </c>
      <c r="M174" s="109" t="s">
        <v>2446</v>
      </c>
      <c r="N174" s="109" t="s">
        <v>2453</v>
      </c>
      <c r="O174" s="117" t="s">
        <v>2454</v>
      </c>
      <c r="P174" s="117"/>
      <c r="Q174" s="116" t="s">
        <v>2442</v>
      </c>
      <c r="R174" s="89"/>
      <c r="S174" s="75"/>
    </row>
    <row r="175" spans="1:19" ht="18" x14ac:dyDescent="0.25">
      <c r="A175" s="117" t="str">
        <f>VLOOKUP(E175,'LISTADO ATM'!$A$2:$C$898,3,0)</f>
        <v>DISTRITO NACIONAL</v>
      </c>
      <c r="B175" s="138">
        <v>3335925845</v>
      </c>
      <c r="C175" s="110">
        <v>44366.651388888888</v>
      </c>
      <c r="D175" s="110" t="s">
        <v>2449</v>
      </c>
      <c r="E175" s="134">
        <v>377</v>
      </c>
      <c r="F175" s="117" t="str">
        <f>VLOOKUP(E175,VIP!$A$2:$O13697,2,0)</f>
        <v>DRBR377</v>
      </c>
      <c r="G175" s="117" t="str">
        <f>VLOOKUP(E175,'LISTADO ATM'!$A$2:$B$897,2,0)</f>
        <v>ATM Estación del Metro Eduardo Brito</v>
      </c>
      <c r="H175" s="117" t="str">
        <f>VLOOKUP(E175,VIP!$A$2:$O18831,7,FALSE)</f>
        <v>Si</v>
      </c>
      <c r="I175" s="117" t="str">
        <f>VLOOKUP(E175,VIP!$A$2:$O10796,8,FALSE)</f>
        <v>Si</v>
      </c>
      <c r="J175" s="117" t="str">
        <f>VLOOKUP(E175,VIP!$A$2:$O10746,8,FALSE)</f>
        <v>Si</v>
      </c>
      <c r="K175" s="117" t="str">
        <f>VLOOKUP(E175,VIP!$A$2:$O14320,6,0)</f>
        <v>NO</v>
      </c>
      <c r="L175" s="146" t="s">
        <v>2442</v>
      </c>
      <c r="M175" s="109" t="s">
        <v>2446</v>
      </c>
      <c r="N175" s="109" t="s">
        <v>2453</v>
      </c>
      <c r="O175" s="117" t="s">
        <v>2454</v>
      </c>
      <c r="P175" s="117"/>
      <c r="Q175" s="109" t="s">
        <v>2442</v>
      </c>
      <c r="R175" s="89"/>
      <c r="S175" s="75"/>
    </row>
    <row r="176" spans="1:19" ht="18" x14ac:dyDescent="0.25">
      <c r="A176" s="117" t="str">
        <f>VLOOKUP(E176,'LISTADO ATM'!$A$2:$C$898,3,0)</f>
        <v>DISTRITO NACIONAL</v>
      </c>
      <c r="B176" s="138" t="s">
        <v>2631</v>
      </c>
      <c r="C176" s="110">
        <v>44368.112372685187</v>
      </c>
      <c r="D176" s="110" t="s">
        <v>2449</v>
      </c>
      <c r="E176" s="134">
        <v>577</v>
      </c>
      <c r="F176" s="117" t="str">
        <f>VLOOKUP(E176,VIP!$A$2:$O13701,2,0)</f>
        <v>DRBR173</v>
      </c>
      <c r="G176" s="117" t="str">
        <f>VLOOKUP(E176,'LISTADO ATM'!$A$2:$B$897,2,0)</f>
        <v xml:space="preserve">ATM Olé Ave. Duarte </v>
      </c>
      <c r="H176" s="117" t="str">
        <f>VLOOKUP(E176,VIP!$A$2:$O18835,7,FALSE)</f>
        <v>Si</v>
      </c>
      <c r="I176" s="117" t="str">
        <f>VLOOKUP(E176,VIP!$A$2:$O10800,8,FALSE)</f>
        <v>Si</v>
      </c>
      <c r="J176" s="117" t="str">
        <f>VLOOKUP(E176,VIP!$A$2:$O10750,8,FALSE)</f>
        <v>Si</v>
      </c>
      <c r="K176" s="117" t="str">
        <f>VLOOKUP(E176,VIP!$A$2:$O14324,6,0)</f>
        <v>SI</v>
      </c>
      <c r="L176" s="110" t="s">
        <v>2442</v>
      </c>
      <c r="M176" s="109" t="s">
        <v>2446</v>
      </c>
      <c r="N176" s="109" t="s">
        <v>2453</v>
      </c>
      <c r="O176" s="117" t="s">
        <v>2454</v>
      </c>
      <c r="P176" s="117"/>
      <c r="Q176" s="109" t="s">
        <v>2442</v>
      </c>
      <c r="R176" s="89"/>
      <c r="S176" s="75"/>
    </row>
    <row r="177" spans="1:19" ht="18" x14ac:dyDescent="0.25">
      <c r="A177" s="117" t="str">
        <f>VLOOKUP(E177,'LISTADO ATM'!$A$2:$C$898,3,0)</f>
        <v>DISTRITO NACIONAL</v>
      </c>
      <c r="B177" s="138" t="s">
        <v>2629</v>
      </c>
      <c r="C177" s="110">
        <v>44368.117337962962</v>
      </c>
      <c r="D177" s="110" t="s">
        <v>2449</v>
      </c>
      <c r="E177" s="134">
        <v>955</v>
      </c>
      <c r="F177" s="117" t="str">
        <f>VLOOKUP(E177,VIP!$A$2:$O13722,2,0)</f>
        <v>DRBR955</v>
      </c>
      <c r="G177" s="117" t="str">
        <f>VLOOKUP(E177,'LISTADO ATM'!$A$2:$B$897,2,0)</f>
        <v xml:space="preserve">ATM Oficina Americana Independencia II </v>
      </c>
      <c r="H177" s="117" t="str">
        <f>VLOOKUP(E177,VIP!$A$2:$O18856,7,FALSE)</f>
        <v>Si</v>
      </c>
      <c r="I177" s="117" t="str">
        <f>VLOOKUP(E177,VIP!$A$2:$O10821,8,FALSE)</f>
        <v>Si</v>
      </c>
      <c r="J177" s="117" t="str">
        <f>VLOOKUP(E177,VIP!$A$2:$O10771,8,FALSE)</f>
        <v>Si</v>
      </c>
      <c r="K177" s="117" t="str">
        <f>VLOOKUP(E177,VIP!$A$2:$O14345,6,0)</f>
        <v>NO</v>
      </c>
      <c r="L177" s="110" t="s">
        <v>2442</v>
      </c>
      <c r="M177" s="109" t="s">
        <v>2446</v>
      </c>
      <c r="N177" s="109" t="s">
        <v>2453</v>
      </c>
      <c r="O177" s="117" t="s">
        <v>2454</v>
      </c>
      <c r="P177" s="117"/>
      <c r="Q177" s="109" t="s">
        <v>2442</v>
      </c>
      <c r="R177" s="89"/>
      <c r="S177" s="75"/>
    </row>
    <row r="178" spans="1:19" ht="18" x14ac:dyDescent="0.25">
      <c r="A178" s="117" t="str">
        <f>VLOOKUP(E178,'LISTADO ATM'!$A$2:$C$898,3,0)</f>
        <v>SUR</v>
      </c>
      <c r="B178" s="138" t="s">
        <v>2725</v>
      </c>
      <c r="C178" s="110">
        <v>44368.651296296295</v>
      </c>
      <c r="D178" s="110" t="s">
        <v>2470</v>
      </c>
      <c r="E178" s="134">
        <v>730</v>
      </c>
      <c r="F178" s="117" t="str">
        <f>VLOOKUP(E178,VIP!$A$2:$O13864,2,0)</f>
        <v>DRBR082</v>
      </c>
      <c r="G178" s="117" t="str">
        <f>VLOOKUP(E178,'LISTADO ATM'!$A$2:$B$897,2,0)</f>
        <v xml:space="preserve">ATM Palacio de Justicia Barahona </v>
      </c>
      <c r="H178" s="117" t="str">
        <f>VLOOKUP(E178,VIP!$A$2:$O18825,7,FALSE)</f>
        <v>Si</v>
      </c>
      <c r="I178" s="117" t="str">
        <f>VLOOKUP(E178,VIP!$A$2:$O10790,8,FALSE)</f>
        <v>Si</v>
      </c>
      <c r="J178" s="117" t="str">
        <f>VLOOKUP(E178,VIP!$A$2:$O10740,8,FALSE)</f>
        <v>Si</v>
      </c>
      <c r="K178" s="117" t="str">
        <f>VLOOKUP(E178,VIP!$A$2:$O14314,6,0)</f>
        <v>NO</v>
      </c>
      <c r="L178" s="146" t="s">
        <v>2442</v>
      </c>
      <c r="M178" s="109" t="s">
        <v>2446</v>
      </c>
      <c r="N178" s="109" t="s">
        <v>2453</v>
      </c>
      <c r="O178" s="117" t="s">
        <v>2471</v>
      </c>
      <c r="P178" s="117"/>
      <c r="Q178" s="109" t="s">
        <v>2442</v>
      </c>
      <c r="R178" s="89"/>
      <c r="S178" s="75"/>
    </row>
    <row r="179" spans="1:19" ht="18" x14ac:dyDescent="0.25">
      <c r="A179" s="117" t="str">
        <f>VLOOKUP(E179,'LISTADO ATM'!$A$2:$C$898,3,0)</f>
        <v>ESTE</v>
      </c>
      <c r="B179" s="138" t="s">
        <v>2724</v>
      </c>
      <c r="C179" s="110">
        <v>44368.653402777774</v>
      </c>
      <c r="D179" s="110" t="s">
        <v>2449</v>
      </c>
      <c r="E179" s="134">
        <v>386</v>
      </c>
      <c r="F179" s="117" t="str">
        <f>VLOOKUP(E179,VIP!$A$2:$O13863,2,0)</f>
        <v>DRBR386</v>
      </c>
      <c r="G179" s="117" t="str">
        <f>VLOOKUP(E179,'LISTADO ATM'!$A$2:$B$897,2,0)</f>
        <v xml:space="preserve">ATM Plaza Verón II </v>
      </c>
      <c r="H179" s="117" t="str">
        <f>VLOOKUP(E179,VIP!$A$2:$O18824,7,FALSE)</f>
        <v>Si</v>
      </c>
      <c r="I179" s="117" t="str">
        <f>VLOOKUP(E179,VIP!$A$2:$O10789,8,FALSE)</f>
        <v>Si</v>
      </c>
      <c r="J179" s="117" t="str">
        <f>VLOOKUP(E179,VIP!$A$2:$O10739,8,FALSE)</f>
        <v>Si</v>
      </c>
      <c r="K179" s="117" t="str">
        <f>VLOOKUP(E179,VIP!$A$2:$O14313,6,0)</f>
        <v>NO</v>
      </c>
      <c r="L179" s="146" t="s">
        <v>2442</v>
      </c>
      <c r="M179" s="109" t="s">
        <v>2446</v>
      </c>
      <c r="N179" s="109" t="s">
        <v>2453</v>
      </c>
      <c r="O179" s="117" t="s">
        <v>2454</v>
      </c>
      <c r="P179" s="117"/>
      <c r="Q179" s="109" t="s">
        <v>2442</v>
      </c>
      <c r="R179" s="89"/>
      <c r="S179" s="75"/>
    </row>
    <row r="180" spans="1:19" ht="18" x14ac:dyDescent="0.25">
      <c r="A180" s="117" t="str">
        <f>VLOOKUP(E180,'LISTADO ATM'!$A$2:$C$898,3,0)</f>
        <v>DISTRITO NACIONAL</v>
      </c>
      <c r="B180" s="138" t="s">
        <v>2592</v>
      </c>
      <c r="C180" s="110">
        <v>44367.536574074074</v>
      </c>
      <c r="D180" s="110" t="s">
        <v>2180</v>
      </c>
      <c r="E180" s="134">
        <v>836</v>
      </c>
      <c r="F180" s="117" t="str">
        <f>VLOOKUP(E180,VIP!$A$2:$O13702,2,0)</f>
        <v>DRBR836</v>
      </c>
      <c r="G180" s="117" t="str">
        <f>VLOOKUP(E180,'LISTADO ATM'!$A$2:$B$897,2,0)</f>
        <v xml:space="preserve">ATM UNP Plaza Luperón </v>
      </c>
      <c r="H180" s="117" t="str">
        <f>VLOOKUP(E180,VIP!$A$2:$O18836,7,FALSE)</f>
        <v>Si</v>
      </c>
      <c r="I180" s="117" t="str">
        <f>VLOOKUP(E180,VIP!$A$2:$O10801,8,FALSE)</f>
        <v>Si</v>
      </c>
      <c r="J180" s="117" t="str">
        <f>VLOOKUP(E180,VIP!$A$2:$O10751,8,FALSE)</f>
        <v>Si</v>
      </c>
      <c r="K180" s="117" t="str">
        <f>VLOOKUP(E180,VIP!$A$2:$O14325,6,0)</f>
        <v>NO</v>
      </c>
      <c r="L180" s="110" t="s">
        <v>2572</v>
      </c>
      <c r="M180" s="109" t="s">
        <v>2446</v>
      </c>
      <c r="N180" s="109" t="s">
        <v>2453</v>
      </c>
      <c r="O180" s="117" t="s">
        <v>2455</v>
      </c>
      <c r="P180" s="117"/>
      <c r="Q180" s="109" t="s">
        <v>2572</v>
      </c>
      <c r="R180" s="89"/>
      <c r="S180" s="75"/>
    </row>
    <row r="181" spans="1:19" ht="18" x14ac:dyDescent="0.25">
      <c r="A181" s="117" t="str">
        <f>VLOOKUP(E181,'LISTADO ATM'!$A$2:$C$898,3,0)</f>
        <v>DISTRITO NACIONAL</v>
      </c>
      <c r="B181" s="138" t="s">
        <v>2704</v>
      </c>
      <c r="C181" s="110">
        <v>44368.578750000001</v>
      </c>
      <c r="D181" s="110" t="s">
        <v>2180</v>
      </c>
      <c r="E181" s="134">
        <v>658</v>
      </c>
      <c r="F181" s="117" t="str">
        <f>VLOOKUP(E181,VIP!$A$2:$O13855,2,0)</f>
        <v>DRBR658</v>
      </c>
      <c r="G181" s="117" t="str">
        <f>VLOOKUP(E181,'LISTADO ATM'!$A$2:$B$897,2,0)</f>
        <v>ATM Cámara de Cuentas</v>
      </c>
      <c r="H181" s="117" t="str">
        <f>VLOOKUP(E181,VIP!$A$2:$O18816,7,FALSE)</f>
        <v>Si</v>
      </c>
      <c r="I181" s="117" t="str">
        <f>VLOOKUP(E181,VIP!$A$2:$O10781,8,FALSE)</f>
        <v>Si</v>
      </c>
      <c r="J181" s="117" t="str">
        <f>VLOOKUP(E181,VIP!$A$2:$O10731,8,FALSE)</f>
        <v>Si</v>
      </c>
      <c r="K181" s="117" t="str">
        <f>VLOOKUP(E181,VIP!$A$2:$O14305,6,0)</f>
        <v>NO</v>
      </c>
      <c r="L181" s="146" t="s">
        <v>2707</v>
      </c>
      <c r="M181" s="109" t="s">
        <v>2446</v>
      </c>
      <c r="N181" s="109" t="s">
        <v>2453</v>
      </c>
      <c r="O181" s="117" t="s">
        <v>2455</v>
      </c>
      <c r="P181" s="117"/>
      <c r="Q181" s="109" t="s">
        <v>2245</v>
      </c>
      <c r="R181" s="89"/>
      <c r="S181" s="75"/>
    </row>
    <row r="182" spans="1:19" ht="18" x14ac:dyDescent="0.25">
      <c r="A182" s="117" t="str">
        <f>VLOOKUP(E182,'LISTADO ATM'!$A$2:$C$898,3,0)</f>
        <v>NORTE</v>
      </c>
      <c r="B182" s="138" t="s">
        <v>2702</v>
      </c>
      <c r="C182" s="110">
        <v>44368.581122685187</v>
      </c>
      <c r="D182" s="110" t="s">
        <v>2470</v>
      </c>
      <c r="E182" s="134">
        <v>990</v>
      </c>
      <c r="F182" s="117" t="str">
        <f>VLOOKUP(E182,VIP!$A$2:$O13853,2,0)</f>
        <v>DRBR742</v>
      </c>
      <c r="G182" s="117" t="str">
        <f>VLOOKUP(E182,'LISTADO ATM'!$A$2:$B$897,2,0)</f>
        <v xml:space="preserve">ATM Autoservicio Bonao II </v>
      </c>
      <c r="H182" s="117" t="str">
        <f>VLOOKUP(E182,VIP!$A$2:$O18814,7,FALSE)</f>
        <v>Si</v>
      </c>
      <c r="I182" s="117" t="str">
        <f>VLOOKUP(E182,VIP!$A$2:$O10779,8,FALSE)</f>
        <v>Si</v>
      </c>
      <c r="J182" s="117" t="str">
        <f>VLOOKUP(E182,VIP!$A$2:$O10729,8,FALSE)</f>
        <v>Si</v>
      </c>
      <c r="K182" s="117" t="str">
        <f>VLOOKUP(E182,VIP!$A$2:$O14303,6,0)</f>
        <v>NO</v>
      </c>
      <c r="L182" s="146" t="s">
        <v>2706</v>
      </c>
      <c r="M182" s="109" t="s">
        <v>2446</v>
      </c>
      <c r="N182" s="109" t="s">
        <v>2453</v>
      </c>
      <c r="O182" s="117" t="s">
        <v>2471</v>
      </c>
      <c r="P182" s="117"/>
      <c r="Q182" s="109" t="s">
        <v>2706</v>
      </c>
      <c r="R182" s="89"/>
      <c r="S182" s="75"/>
    </row>
    <row r="183" spans="1:19" ht="18" x14ac:dyDescent="0.25">
      <c r="A183" s="117" t="str">
        <f>VLOOKUP(E183,'LISTADO ATM'!$A$2:$C$898,3,0)</f>
        <v>DISTRITO NACIONAL</v>
      </c>
      <c r="B183" s="138">
        <v>3335923938</v>
      </c>
      <c r="C183" s="110">
        <v>44364.625694444447</v>
      </c>
      <c r="D183" s="110" t="s">
        <v>2449</v>
      </c>
      <c r="E183" s="134">
        <v>394</v>
      </c>
      <c r="F183" s="117" t="str">
        <f>VLOOKUP(E183,VIP!$A$2:$O13836,2,0)</f>
        <v>DRBR394</v>
      </c>
      <c r="G183" s="117" t="str">
        <f>VLOOKUP(E183,'LISTADO ATM'!$A$2:$B$897,2,0)</f>
        <v xml:space="preserve">ATM Multicentro La Sirena Luperón </v>
      </c>
      <c r="H183" s="117" t="str">
        <f>VLOOKUP(E183,VIP!$A$2:$O18789,7,FALSE)</f>
        <v>Si</v>
      </c>
      <c r="I183" s="117" t="str">
        <f>VLOOKUP(E183,VIP!$A$2:$O10754,8,FALSE)</f>
        <v>Si</v>
      </c>
      <c r="J183" s="117" t="str">
        <f>VLOOKUP(E183,VIP!$A$2:$O10704,8,FALSE)</f>
        <v>Si</v>
      </c>
      <c r="K183" s="117" t="str">
        <f>VLOOKUP(E183,VIP!$A$2:$O14278,6,0)</f>
        <v>NO</v>
      </c>
      <c r="L183" s="146" t="s">
        <v>2418</v>
      </c>
      <c r="M183" s="109" t="s">
        <v>2446</v>
      </c>
      <c r="N183" s="109" t="s">
        <v>2453</v>
      </c>
      <c r="O183" s="117" t="s">
        <v>2454</v>
      </c>
      <c r="P183" s="117"/>
      <c r="Q183" s="109" t="s">
        <v>2418</v>
      </c>
      <c r="R183" s="89"/>
      <c r="S183" s="75"/>
    </row>
    <row r="184" spans="1:19" ht="18" x14ac:dyDescent="0.25">
      <c r="A184" s="117" t="str">
        <f>VLOOKUP(E184,'LISTADO ATM'!$A$2:$C$898,3,0)</f>
        <v>SUR</v>
      </c>
      <c r="B184" s="138">
        <v>3335924678</v>
      </c>
      <c r="C184" s="110">
        <v>44365.428900462961</v>
      </c>
      <c r="D184" s="110" t="s">
        <v>2449</v>
      </c>
      <c r="E184" s="134">
        <v>249</v>
      </c>
      <c r="F184" s="117" t="str">
        <f>VLOOKUP(E184,VIP!$A$2:$O13845,2,0)</f>
        <v>DRBR249</v>
      </c>
      <c r="G184" s="117" t="str">
        <f>VLOOKUP(E184,'LISTADO ATM'!$A$2:$B$897,2,0)</f>
        <v xml:space="preserve">ATM Banco Agrícola Neiba </v>
      </c>
      <c r="H184" s="117" t="str">
        <f>VLOOKUP(E184,VIP!$A$2:$O18768,7,FALSE)</f>
        <v>Si</v>
      </c>
      <c r="I184" s="117" t="str">
        <f>VLOOKUP(E184,VIP!$A$2:$O10733,8,FALSE)</f>
        <v>Si</v>
      </c>
      <c r="J184" s="117" t="str">
        <f>VLOOKUP(E184,VIP!$A$2:$O10683,8,FALSE)</f>
        <v>Si</v>
      </c>
      <c r="K184" s="117" t="str">
        <f>VLOOKUP(E184,VIP!$A$2:$O14257,6,0)</f>
        <v>NO</v>
      </c>
      <c r="L184" s="146" t="s">
        <v>2418</v>
      </c>
      <c r="M184" s="109" t="s">
        <v>2446</v>
      </c>
      <c r="N184" s="109" t="s">
        <v>2453</v>
      </c>
      <c r="O184" s="117" t="s">
        <v>2454</v>
      </c>
      <c r="P184" s="117"/>
      <c r="Q184" s="109" t="s">
        <v>2418</v>
      </c>
      <c r="R184" s="89"/>
      <c r="S184" s="75"/>
    </row>
    <row r="185" spans="1:19" ht="18" x14ac:dyDescent="0.25">
      <c r="A185" s="117" t="str">
        <f>VLOOKUP(E185,'LISTADO ATM'!$A$2:$C$898,3,0)</f>
        <v>DISTRITO NACIONAL</v>
      </c>
      <c r="B185" s="138">
        <v>3335925590</v>
      </c>
      <c r="C185" s="110">
        <v>44366.400694444441</v>
      </c>
      <c r="D185" s="110" t="s">
        <v>2470</v>
      </c>
      <c r="E185" s="134">
        <v>527</v>
      </c>
      <c r="F185" s="117" t="str">
        <f>VLOOKUP(E185,VIP!$A$2:$O13697,2,0)</f>
        <v>DRBR527</v>
      </c>
      <c r="G185" s="117" t="str">
        <f>VLOOKUP(E185,'LISTADO ATM'!$A$2:$B$897,2,0)</f>
        <v>ATM Oficina Zona Oriental II</v>
      </c>
      <c r="H185" s="117" t="str">
        <f>VLOOKUP(E185,VIP!$A$2:$O18831,7,FALSE)</f>
        <v>Si</v>
      </c>
      <c r="I185" s="117" t="str">
        <f>VLOOKUP(E185,VIP!$A$2:$O10796,8,FALSE)</f>
        <v>Si</v>
      </c>
      <c r="J185" s="117" t="str">
        <f>VLOOKUP(E185,VIP!$A$2:$O10746,8,FALSE)</f>
        <v>Si</v>
      </c>
      <c r="K185" s="117" t="str">
        <f>VLOOKUP(E185,VIP!$A$2:$O14320,6,0)</f>
        <v>SI</v>
      </c>
      <c r="L185" s="146" t="s">
        <v>2418</v>
      </c>
      <c r="M185" s="109" t="s">
        <v>2446</v>
      </c>
      <c r="N185" s="109" t="s">
        <v>2453</v>
      </c>
      <c r="O185" s="117" t="s">
        <v>2471</v>
      </c>
      <c r="P185" s="117"/>
      <c r="Q185" s="109" t="s">
        <v>2418</v>
      </c>
      <c r="R185" s="89"/>
      <c r="S185" s="75"/>
    </row>
    <row r="186" spans="1:19" ht="18" x14ac:dyDescent="0.25">
      <c r="A186" s="117" t="str">
        <f>VLOOKUP(E186,'LISTADO ATM'!$A$2:$C$898,3,0)</f>
        <v>DISTRITO NACIONAL</v>
      </c>
      <c r="B186" s="138">
        <v>3335925743</v>
      </c>
      <c r="C186" s="110">
        <v>44366.49114583333</v>
      </c>
      <c r="D186" s="110" t="s">
        <v>2470</v>
      </c>
      <c r="E186" s="134">
        <v>791</v>
      </c>
      <c r="F186" s="117" t="str">
        <f>VLOOKUP(E186,VIP!$A$2:$O13903,2,0)</f>
        <v>DRBR791</v>
      </c>
      <c r="G186" s="117" t="str">
        <f>VLOOKUP(E186,'LISTADO ATM'!$A$2:$B$897,2,0)</f>
        <v xml:space="preserve">ATM Oficina Sans Soucí </v>
      </c>
      <c r="H186" s="117" t="str">
        <f>VLOOKUP(E186,VIP!$A$2:$O18836,7,FALSE)</f>
        <v>Si</v>
      </c>
      <c r="I186" s="117" t="str">
        <f>VLOOKUP(E186,VIP!$A$2:$O10801,8,FALSE)</f>
        <v>No</v>
      </c>
      <c r="J186" s="117" t="str">
        <f>VLOOKUP(E186,VIP!$A$2:$O10751,8,FALSE)</f>
        <v>No</v>
      </c>
      <c r="K186" s="117" t="str">
        <f>VLOOKUP(E186,VIP!$A$2:$O14325,6,0)</f>
        <v>NO</v>
      </c>
      <c r="L186" s="146" t="s">
        <v>2418</v>
      </c>
      <c r="M186" s="109" t="s">
        <v>2446</v>
      </c>
      <c r="N186" s="109" t="s">
        <v>2453</v>
      </c>
      <c r="O186" s="117" t="s">
        <v>2471</v>
      </c>
      <c r="P186" s="117"/>
      <c r="Q186" s="116" t="s">
        <v>2418</v>
      </c>
      <c r="R186" s="89"/>
      <c r="S186" s="75"/>
    </row>
    <row r="187" spans="1:19" ht="18" x14ac:dyDescent="0.25">
      <c r="A187" s="117" t="str">
        <f>VLOOKUP(E187,'LISTADO ATM'!$A$2:$C$898,3,0)</f>
        <v>ESTE</v>
      </c>
      <c r="B187" s="138">
        <v>3335925827</v>
      </c>
      <c r="C187" s="110">
        <v>44366.600312499999</v>
      </c>
      <c r="D187" s="110" t="s">
        <v>2449</v>
      </c>
      <c r="E187" s="134">
        <v>429</v>
      </c>
      <c r="F187" s="117" t="str">
        <f>VLOOKUP(E187,VIP!$A$2:$O13895,2,0)</f>
        <v>DRBR429</v>
      </c>
      <c r="G187" s="117" t="str">
        <f>VLOOKUP(E187,'LISTADO ATM'!$A$2:$B$897,2,0)</f>
        <v xml:space="preserve">ATM Oficina Jumbo La Romana </v>
      </c>
      <c r="H187" s="117" t="str">
        <f>VLOOKUP(E187,VIP!$A$2:$O18793,7,FALSE)</f>
        <v>Si</v>
      </c>
      <c r="I187" s="117" t="str">
        <f>VLOOKUP(E187,VIP!$A$2:$O10758,8,FALSE)</f>
        <v>Si</v>
      </c>
      <c r="J187" s="117" t="str">
        <f>VLOOKUP(E187,VIP!$A$2:$O10708,8,FALSE)</f>
        <v>Si</v>
      </c>
      <c r="K187" s="117" t="str">
        <f>VLOOKUP(E187,VIP!$A$2:$O14282,6,0)</f>
        <v>NO</v>
      </c>
      <c r="L187" s="146" t="s">
        <v>2418</v>
      </c>
      <c r="M187" s="109" t="s">
        <v>2446</v>
      </c>
      <c r="N187" s="109" t="s">
        <v>2453</v>
      </c>
      <c r="O187" s="117" t="s">
        <v>2454</v>
      </c>
      <c r="P187" s="117"/>
      <c r="Q187" s="116" t="s">
        <v>2418</v>
      </c>
      <c r="R187" s="89"/>
      <c r="S187" s="75"/>
    </row>
    <row r="188" spans="1:19" ht="18" x14ac:dyDescent="0.25">
      <c r="A188" s="117" t="str">
        <f>VLOOKUP(E188,'LISTADO ATM'!$A$2:$C$898,3,0)</f>
        <v>SUR</v>
      </c>
      <c r="B188" s="138">
        <v>3335925844</v>
      </c>
      <c r="C188" s="110">
        <v>44366.651701388888</v>
      </c>
      <c r="D188" s="110" t="s">
        <v>2449</v>
      </c>
      <c r="E188" s="134">
        <v>252</v>
      </c>
      <c r="F188" s="117" t="str">
        <f>VLOOKUP(E188,VIP!$A$2:$O13919,2,0)</f>
        <v>DRBR252</v>
      </c>
      <c r="G188" s="117" t="str">
        <f>VLOOKUP(E188,'LISTADO ATM'!$A$2:$B$897,2,0)</f>
        <v xml:space="preserve">ATM Banco Agrícola (Barahona) </v>
      </c>
      <c r="H188" s="117" t="str">
        <f>VLOOKUP(E188,VIP!$A$2:$O18769,7,FALSE)</f>
        <v>Si</v>
      </c>
      <c r="I188" s="117" t="str">
        <f>VLOOKUP(E188,VIP!$A$2:$O10734,8,FALSE)</f>
        <v>Si</v>
      </c>
      <c r="J188" s="117" t="str">
        <f>VLOOKUP(E188,VIP!$A$2:$O10684,8,FALSE)</f>
        <v>Si</v>
      </c>
      <c r="K188" s="117" t="str">
        <f>VLOOKUP(E188,VIP!$A$2:$O14258,6,0)</f>
        <v>NO</v>
      </c>
      <c r="L188" s="146" t="s">
        <v>2418</v>
      </c>
      <c r="M188" s="109" t="s">
        <v>2446</v>
      </c>
      <c r="N188" s="109" t="s">
        <v>2453</v>
      </c>
      <c r="O188" s="117" t="s">
        <v>2454</v>
      </c>
      <c r="P188" s="117"/>
      <c r="Q188" s="116" t="s">
        <v>2418</v>
      </c>
      <c r="R188" s="89"/>
      <c r="S188" s="75"/>
    </row>
    <row r="189" spans="1:19" ht="18" x14ac:dyDescent="0.25">
      <c r="A189" s="117" t="str">
        <f>VLOOKUP(E189,'LISTADO ATM'!$A$2:$C$898,3,0)</f>
        <v>DISTRITO NACIONAL</v>
      </c>
      <c r="B189" s="138">
        <v>3335925890</v>
      </c>
      <c r="C189" s="110">
        <v>44367.046967592592</v>
      </c>
      <c r="D189" s="110" t="s">
        <v>2449</v>
      </c>
      <c r="E189" s="134">
        <v>281</v>
      </c>
      <c r="F189" s="117" t="str">
        <f>VLOOKUP(E189,VIP!$A$2:$O13700,2,0)</f>
        <v>DRBR737</v>
      </c>
      <c r="G189" s="117" t="str">
        <f>VLOOKUP(E189,'LISTADO ATM'!$A$2:$B$897,2,0)</f>
        <v xml:space="preserve">ATM S/M Pola Independencia </v>
      </c>
      <c r="H189" s="117" t="str">
        <f>VLOOKUP(E189,VIP!$A$2:$O18834,7,FALSE)</f>
        <v>Si</v>
      </c>
      <c r="I189" s="117" t="str">
        <f>VLOOKUP(E189,VIP!$A$2:$O10799,8,FALSE)</f>
        <v>Si</v>
      </c>
      <c r="J189" s="117" t="str">
        <f>VLOOKUP(E189,VIP!$A$2:$O10749,8,FALSE)</f>
        <v>Si</v>
      </c>
      <c r="K189" s="117" t="str">
        <f>VLOOKUP(E189,VIP!$A$2:$O14323,6,0)</f>
        <v>NO</v>
      </c>
      <c r="L189" s="146" t="s">
        <v>2418</v>
      </c>
      <c r="M189" s="109" t="s">
        <v>2446</v>
      </c>
      <c r="N189" s="109" t="s">
        <v>2453</v>
      </c>
      <c r="O189" s="117" t="s">
        <v>2454</v>
      </c>
      <c r="P189" s="117"/>
      <c r="Q189" s="116" t="s">
        <v>2418</v>
      </c>
      <c r="R189" s="89"/>
      <c r="S189" s="75"/>
    </row>
    <row r="190" spans="1:19" ht="18" x14ac:dyDescent="0.25">
      <c r="A190" s="117" t="str">
        <f>VLOOKUP(E190,'LISTADO ATM'!$A$2:$C$898,3,0)</f>
        <v>ESTE</v>
      </c>
      <c r="B190" s="138" t="s">
        <v>2587</v>
      </c>
      <c r="C190" s="110">
        <v>44367.575277777774</v>
      </c>
      <c r="D190" s="110" t="s">
        <v>2449</v>
      </c>
      <c r="E190" s="134">
        <v>963</v>
      </c>
      <c r="F190" s="117" t="str">
        <f>VLOOKUP(E190,VIP!$A$2:$O13725,2,0)</f>
        <v>DRBR963</v>
      </c>
      <c r="G190" s="117" t="str">
        <f>VLOOKUP(E190,'LISTADO ATM'!$A$2:$B$897,2,0)</f>
        <v xml:space="preserve">ATM Multiplaza La Romana </v>
      </c>
      <c r="H190" s="117" t="str">
        <f>VLOOKUP(E190,VIP!$A$2:$O18859,7,FALSE)</f>
        <v>Si</v>
      </c>
      <c r="I190" s="117" t="str">
        <f>VLOOKUP(E190,VIP!$A$2:$O10824,8,FALSE)</f>
        <v>Si</v>
      </c>
      <c r="J190" s="117" t="str">
        <f>VLOOKUP(E190,VIP!$A$2:$O10774,8,FALSE)</f>
        <v>Si</v>
      </c>
      <c r="K190" s="117" t="str">
        <f>VLOOKUP(E190,VIP!$A$2:$O14348,6,0)</f>
        <v>NO</v>
      </c>
      <c r="L190" s="110" t="s">
        <v>2418</v>
      </c>
      <c r="M190" s="109" t="s">
        <v>2446</v>
      </c>
      <c r="N190" s="109" t="s">
        <v>2453</v>
      </c>
      <c r="O190" s="117" t="s">
        <v>2454</v>
      </c>
      <c r="P190" s="117"/>
      <c r="Q190" s="109" t="s">
        <v>2418</v>
      </c>
      <c r="R190" s="89"/>
      <c r="S190" s="75"/>
    </row>
    <row r="191" spans="1:19" ht="18" x14ac:dyDescent="0.25">
      <c r="A191" s="117" t="str">
        <f>VLOOKUP(E191,'LISTADO ATM'!$A$2:$C$898,3,0)</f>
        <v>DISTRITO NACIONAL</v>
      </c>
      <c r="B191" s="138" t="s">
        <v>2600</v>
      </c>
      <c r="C191" s="110">
        <v>44367.729907407411</v>
      </c>
      <c r="D191" s="110" t="s">
        <v>2449</v>
      </c>
      <c r="E191" s="134">
        <v>60</v>
      </c>
      <c r="F191" s="117" t="str">
        <f>VLOOKUP(E191,VIP!$A$2:$O13714,2,0)</f>
        <v>DRBR060</v>
      </c>
      <c r="G191" s="117" t="str">
        <f>VLOOKUP(E191,'LISTADO ATM'!$A$2:$B$897,2,0)</f>
        <v xml:space="preserve">ATM Autobanco 27 de Febrero </v>
      </c>
      <c r="H191" s="117" t="str">
        <f>VLOOKUP(E191,VIP!$A$2:$O18848,7,FALSE)</f>
        <v>Si</v>
      </c>
      <c r="I191" s="117" t="str">
        <f>VLOOKUP(E191,VIP!$A$2:$O10813,8,FALSE)</f>
        <v>Si</v>
      </c>
      <c r="J191" s="117" t="str">
        <f>VLOOKUP(E191,VIP!$A$2:$O10763,8,FALSE)</f>
        <v>Si</v>
      </c>
      <c r="K191" s="117" t="str">
        <f>VLOOKUP(E191,VIP!$A$2:$O14337,6,0)</f>
        <v>NO</v>
      </c>
      <c r="L191" s="110" t="s">
        <v>2418</v>
      </c>
      <c r="M191" s="109" t="s">
        <v>2446</v>
      </c>
      <c r="N191" s="109" t="s">
        <v>2453</v>
      </c>
      <c r="O191" s="117" t="s">
        <v>2454</v>
      </c>
      <c r="P191" s="117"/>
      <c r="Q191" s="109" t="s">
        <v>2418</v>
      </c>
      <c r="R191" s="89"/>
      <c r="S191" s="75"/>
    </row>
    <row r="192" spans="1:19" ht="18" x14ac:dyDescent="0.25">
      <c r="A192" s="117" t="str">
        <f>VLOOKUP(E192,'LISTADO ATM'!$A$2:$C$898,3,0)</f>
        <v>DISTRITO NACIONAL</v>
      </c>
      <c r="B192" s="138" t="s">
        <v>2687</v>
      </c>
      <c r="C192" s="110">
        <v>44368.469618055555</v>
      </c>
      <c r="D192" s="110" t="s">
        <v>2449</v>
      </c>
      <c r="E192" s="134">
        <v>697</v>
      </c>
      <c r="F192" s="117" t="str">
        <f>VLOOKUP(E192,VIP!$A$2:$O13845,2,0)</f>
        <v>DRBR697</v>
      </c>
      <c r="G192" s="117" t="str">
        <f>VLOOKUP(E192,'LISTADO ATM'!$A$2:$B$897,2,0)</f>
        <v>ATM Hipermercado Olé Ciudad Juan Bosch</v>
      </c>
      <c r="H192" s="117" t="str">
        <f>VLOOKUP(E192,VIP!$A$2:$O18806,7,FALSE)</f>
        <v>Si</v>
      </c>
      <c r="I192" s="117" t="str">
        <f>VLOOKUP(E192,VIP!$A$2:$O10771,8,FALSE)</f>
        <v>Si</v>
      </c>
      <c r="J192" s="117" t="str">
        <f>VLOOKUP(E192,VIP!$A$2:$O10721,8,FALSE)</f>
        <v>Si</v>
      </c>
      <c r="K192" s="117" t="str">
        <f>VLOOKUP(E192,VIP!$A$2:$O14295,6,0)</f>
        <v>NO</v>
      </c>
      <c r="L192" s="146" t="s">
        <v>2418</v>
      </c>
      <c r="M192" s="109" t="s">
        <v>2446</v>
      </c>
      <c r="N192" s="109" t="s">
        <v>2453</v>
      </c>
      <c r="O192" s="117" t="s">
        <v>2454</v>
      </c>
      <c r="P192" s="117"/>
      <c r="Q192" s="109" t="s">
        <v>2418</v>
      </c>
      <c r="R192" s="89"/>
      <c r="S192" s="75"/>
    </row>
    <row r="193" spans="1:17" ht="18" x14ac:dyDescent="0.25">
      <c r="A193" s="117" t="str">
        <f>VLOOKUP(E193,'LISTADO ATM'!$A$2:$C$898,3,0)</f>
        <v>DISTRITO NACIONAL</v>
      </c>
      <c r="B193" s="138" t="s">
        <v>2682</v>
      </c>
      <c r="C193" s="110">
        <v>44368.540185185186</v>
      </c>
      <c r="D193" s="110" t="s">
        <v>2470</v>
      </c>
      <c r="E193" s="134">
        <v>23</v>
      </c>
      <c r="F193" s="117" t="str">
        <f>VLOOKUP(E193,VIP!$A$2:$O13840,2,0)</f>
        <v>DRBR023</v>
      </c>
      <c r="G193" s="117" t="str">
        <f>VLOOKUP(E193,'LISTADO ATM'!$A$2:$B$897,2,0)</f>
        <v xml:space="preserve">ATM Oficina México </v>
      </c>
      <c r="H193" s="117" t="str">
        <f>VLOOKUP(E193,VIP!$A$2:$O18801,7,FALSE)</f>
        <v>Si</v>
      </c>
      <c r="I193" s="117" t="str">
        <f>VLOOKUP(E193,VIP!$A$2:$O10766,8,FALSE)</f>
        <v>Si</v>
      </c>
      <c r="J193" s="117" t="str">
        <f>VLOOKUP(E193,VIP!$A$2:$O10716,8,FALSE)</f>
        <v>Si</v>
      </c>
      <c r="K193" s="117" t="str">
        <f>VLOOKUP(E193,VIP!$A$2:$O14290,6,0)</f>
        <v>NO</v>
      </c>
      <c r="L193" s="146" t="s">
        <v>2418</v>
      </c>
      <c r="M193" s="109" t="s">
        <v>2446</v>
      </c>
      <c r="N193" s="109" t="s">
        <v>2453</v>
      </c>
      <c r="O193" s="117" t="s">
        <v>2471</v>
      </c>
      <c r="P193" s="117"/>
      <c r="Q193" s="109" t="s">
        <v>2418</v>
      </c>
    </row>
    <row r="194" spans="1:17" ht="18" x14ac:dyDescent="0.25">
      <c r="A194" s="117" t="str">
        <f>VLOOKUP(E194,'LISTADO ATM'!$A$2:$C$898,3,0)</f>
        <v>DISTRITO NACIONAL</v>
      </c>
      <c r="B194" s="138" t="s">
        <v>2689</v>
      </c>
      <c r="C194" s="110">
        <v>44368.604444444441</v>
      </c>
      <c r="D194" s="110" t="s">
        <v>2470</v>
      </c>
      <c r="E194" s="134">
        <v>516</v>
      </c>
      <c r="F194" s="117" t="str">
        <f>VLOOKUP(E194,VIP!$A$2:$O13905,2,0)</f>
        <v>DRBR516</v>
      </c>
      <c r="G194" s="117" t="str">
        <f>VLOOKUP(E194,'LISTADO ATM'!$A$2:$B$897,2,0)</f>
        <v xml:space="preserve">ATM Oficina Gascue </v>
      </c>
      <c r="H194" s="117" t="str">
        <f>VLOOKUP(E194,VIP!$A$2:$O18866,7,FALSE)</f>
        <v>Si</v>
      </c>
      <c r="I194" s="117" t="str">
        <f>VLOOKUP(E194,VIP!$A$2:$O10831,8,FALSE)</f>
        <v>Si</v>
      </c>
      <c r="J194" s="117" t="str">
        <f>VLOOKUP(E194,VIP!$A$2:$O10781,8,FALSE)</f>
        <v>Si</v>
      </c>
      <c r="K194" s="117" t="str">
        <f>VLOOKUP(E194,VIP!$A$2:$O14355,6,0)</f>
        <v>SI</v>
      </c>
      <c r="L194" s="146" t="s">
        <v>2418</v>
      </c>
      <c r="M194" s="109" t="s">
        <v>2446</v>
      </c>
      <c r="N194" s="109" t="s">
        <v>2453</v>
      </c>
      <c r="O194" s="117" t="s">
        <v>2471</v>
      </c>
      <c r="P194" s="117"/>
      <c r="Q194" s="109" t="s">
        <v>2418</v>
      </c>
    </row>
    <row r="195" spans="1:17" ht="18" x14ac:dyDescent="0.25">
      <c r="A195" s="117" t="str">
        <f>VLOOKUP(E195,'LISTADO ATM'!$A$2:$C$898,3,0)</f>
        <v>DISTRITO NACIONAL</v>
      </c>
      <c r="B195" s="138" t="s">
        <v>2728</v>
      </c>
      <c r="C195" s="110">
        <v>44368.648055555554</v>
      </c>
      <c r="D195" s="110" t="s">
        <v>2470</v>
      </c>
      <c r="E195" s="134">
        <v>514</v>
      </c>
      <c r="F195" s="117" t="str">
        <f>VLOOKUP(E195,VIP!$A$2:$O13900,2,0)</f>
        <v>DRBR514</v>
      </c>
      <c r="G195" s="117" t="str">
        <f>VLOOKUP(E195,'LISTADO ATM'!$A$2:$B$897,2,0)</f>
        <v>ATM Autoservicio Charles de Gaulle</v>
      </c>
      <c r="H195" s="117" t="str">
        <f>VLOOKUP(E195,VIP!$A$2:$O18861,7,FALSE)</f>
        <v>Si</v>
      </c>
      <c r="I195" s="117" t="str">
        <f>VLOOKUP(E195,VIP!$A$2:$O10826,8,FALSE)</f>
        <v>No</v>
      </c>
      <c r="J195" s="117" t="str">
        <f>VLOOKUP(E195,VIP!$A$2:$O10776,8,FALSE)</f>
        <v>No</v>
      </c>
      <c r="K195" s="117" t="str">
        <f>VLOOKUP(E195,VIP!$A$2:$O14350,6,0)</f>
        <v>NO</v>
      </c>
      <c r="L195" s="146" t="s">
        <v>2418</v>
      </c>
      <c r="M195" s="109" t="s">
        <v>2446</v>
      </c>
      <c r="N195" s="109" t="s">
        <v>2453</v>
      </c>
      <c r="O195" s="117" t="s">
        <v>2471</v>
      </c>
      <c r="P195" s="117"/>
      <c r="Q195" s="109" t="s">
        <v>2418</v>
      </c>
    </row>
    <row r="196" spans="1:17" ht="18" x14ac:dyDescent="0.25">
      <c r="A196" s="117" t="str">
        <f>VLOOKUP(E196,'LISTADO ATM'!$A$2:$C$898,3,0)</f>
        <v>DISTRITO NACIONAL</v>
      </c>
      <c r="B196" s="138" t="s">
        <v>2722</v>
      </c>
      <c r="C196" s="110">
        <v>44368.656759259262</v>
      </c>
      <c r="D196" s="110" t="s">
        <v>2470</v>
      </c>
      <c r="E196" s="134">
        <v>234</v>
      </c>
      <c r="F196" s="117" t="str">
        <f>VLOOKUP(E196,VIP!$A$2:$O13861,2,0)</f>
        <v>DRBR234</v>
      </c>
      <c r="G196" s="117" t="str">
        <f>VLOOKUP(E196,'LISTADO ATM'!$A$2:$B$897,2,0)</f>
        <v xml:space="preserve">ATM Oficina Boca Chica I </v>
      </c>
      <c r="H196" s="117" t="str">
        <f>VLOOKUP(E196,VIP!$A$2:$O18822,7,FALSE)</f>
        <v>Si</v>
      </c>
      <c r="I196" s="117" t="str">
        <f>VLOOKUP(E196,VIP!$A$2:$O10787,8,FALSE)</f>
        <v>Si</v>
      </c>
      <c r="J196" s="117" t="str">
        <f>VLOOKUP(E196,VIP!$A$2:$O10737,8,FALSE)</f>
        <v>Si</v>
      </c>
      <c r="K196" s="117" t="str">
        <f>VLOOKUP(E196,VIP!$A$2:$O14311,6,0)</f>
        <v>NO</v>
      </c>
      <c r="L196" s="146" t="s">
        <v>2418</v>
      </c>
      <c r="M196" s="109" t="s">
        <v>2446</v>
      </c>
      <c r="N196" s="109" t="s">
        <v>2453</v>
      </c>
      <c r="O196" s="117" t="s">
        <v>2471</v>
      </c>
      <c r="P196" s="117"/>
      <c r="Q196" s="109" t="s">
        <v>2418</v>
      </c>
    </row>
    <row r="197" spans="1:17" ht="18" x14ac:dyDescent="0.25">
      <c r="A197" s="117" t="str">
        <f>VLOOKUP(E197,'LISTADO ATM'!$A$2:$C$898,3,0)</f>
        <v>DISTRITO NACIONAL</v>
      </c>
      <c r="B197" s="138" t="s">
        <v>2758</v>
      </c>
      <c r="C197" s="110">
        <v>44368.690162037034</v>
      </c>
      <c r="D197" s="110" t="s">
        <v>2449</v>
      </c>
      <c r="E197" s="134">
        <v>586</v>
      </c>
      <c r="F197" s="117" t="str">
        <f>VLOOKUP(E197,VIP!$A$2:$O13889,2,0)</f>
        <v>DRBR01Q</v>
      </c>
      <c r="G197" s="117" t="str">
        <f>VLOOKUP(E197,'LISTADO ATM'!$A$2:$B$897,2,0)</f>
        <v xml:space="preserve">ATM Palacio de Justicia D.N. </v>
      </c>
      <c r="H197" s="117" t="str">
        <f>VLOOKUP(E197,VIP!$A$2:$O18850,7,FALSE)</f>
        <v>Si</v>
      </c>
      <c r="I197" s="117" t="str">
        <f>VLOOKUP(E197,VIP!$A$2:$O10815,8,FALSE)</f>
        <v>Si</v>
      </c>
      <c r="J197" s="117" t="str">
        <f>VLOOKUP(E197,VIP!$A$2:$O10765,8,FALSE)</f>
        <v>Si</v>
      </c>
      <c r="K197" s="117" t="str">
        <f>VLOOKUP(E197,VIP!$A$2:$O14339,6,0)</f>
        <v>NO</v>
      </c>
      <c r="L197" s="146" t="s">
        <v>2418</v>
      </c>
      <c r="M197" s="109" t="s">
        <v>2446</v>
      </c>
      <c r="N197" s="109" t="s">
        <v>2453</v>
      </c>
      <c r="O197" s="117" t="s">
        <v>2454</v>
      </c>
      <c r="P197" s="117"/>
      <c r="Q197" s="109" t="s">
        <v>2418</v>
      </c>
    </row>
    <row r="198" spans="1:17" ht="18" x14ac:dyDescent="0.25">
      <c r="A198" s="117" t="str">
        <f>VLOOKUP(E198,'LISTADO ATM'!$A$2:$C$898,3,0)</f>
        <v>ESTE</v>
      </c>
      <c r="B198" s="138" t="s">
        <v>2757</v>
      </c>
      <c r="C198" s="110">
        <v>44368.691435185188</v>
      </c>
      <c r="D198" s="110" t="s">
        <v>2470</v>
      </c>
      <c r="E198" s="134">
        <v>630</v>
      </c>
      <c r="F198" s="117" t="str">
        <f>VLOOKUP(E198,VIP!$A$2:$O13888,2,0)</f>
        <v>DRBR112</v>
      </c>
      <c r="G198" s="117" t="str">
        <f>VLOOKUP(E198,'LISTADO ATM'!$A$2:$B$897,2,0)</f>
        <v xml:space="preserve">ATM Oficina Plaza Zaglul (SPM) </v>
      </c>
      <c r="H198" s="117" t="str">
        <f>VLOOKUP(E198,VIP!$A$2:$O18849,7,FALSE)</f>
        <v>Si</v>
      </c>
      <c r="I198" s="117" t="str">
        <f>VLOOKUP(E198,VIP!$A$2:$O10814,8,FALSE)</f>
        <v>Si</v>
      </c>
      <c r="J198" s="117" t="str">
        <f>VLOOKUP(E198,VIP!$A$2:$O10764,8,FALSE)</f>
        <v>Si</v>
      </c>
      <c r="K198" s="117" t="str">
        <f>VLOOKUP(E198,VIP!$A$2:$O14338,6,0)</f>
        <v>NO</v>
      </c>
      <c r="L198" s="146" t="s">
        <v>2418</v>
      </c>
      <c r="M198" s="109" t="s">
        <v>2446</v>
      </c>
      <c r="N198" s="109" t="s">
        <v>2453</v>
      </c>
      <c r="O198" s="117" t="s">
        <v>2471</v>
      </c>
      <c r="P198" s="117"/>
      <c r="Q198" s="109" t="s">
        <v>2418</v>
      </c>
    </row>
    <row r="199" spans="1:17" ht="18" x14ac:dyDescent="0.25">
      <c r="A199" s="117" t="str">
        <f>VLOOKUP(E199,'LISTADO ATM'!$A$2:$C$898,3,0)</f>
        <v>NORTE</v>
      </c>
      <c r="B199" s="138" t="s">
        <v>2754</v>
      </c>
      <c r="C199" s="110">
        <v>44368.695648148147</v>
      </c>
      <c r="D199" s="110" t="s">
        <v>2569</v>
      </c>
      <c r="E199" s="134">
        <v>728</v>
      </c>
      <c r="F199" s="117" t="str">
        <f>VLOOKUP(E199,VIP!$A$2:$O13886,2,0)</f>
        <v>DRBR051</v>
      </c>
      <c r="G199" s="117" t="str">
        <f>VLOOKUP(E199,'LISTADO ATM'!$A$2:$B$897,2,0)</f>
        <v xml:space="preserve">ATM UNP La Vega Oficina Regional Norcentral </v>
      </c>
      <c r="H199" s="117" t="str">
        <f>VLOOKUP(E199,VIP!$A$2:$O18847,7,FALSE)</f>
        <v>Si</v>
      </c>
      <c r="I199" s="117" t="str">
        <f>VLOOKUP(E199,VIP!$A$2:$O10812,8,FALSE)</f>
        <v>Si</v>
      </c>
      <c r="J199" s="117" t="str">
        <f>VLOOKUP(E199,VIP!$A$2:$O10762,8,FALSE)</f>
        <v>Si</v>
      </c>
      <c r="K199" s="117" t="str">
        <f>VLOOKUP(E199,VIP!$A$2:$O14336,6,0)</f>
        <v>SI</v>
      </c>
      <c r="L199" s="146" t="s">
        <v>2418</v>
      </c>
      <c r="M199" s="109" t="s">
        <v>2446</v>
      </c>
      <c r="N199" s="109" t="s">
        <v>2453</v>
      </c>
      <c r="O199" s="117" t="s">
        <v>2570</v>
      </c>
      <c r="P199" s="117"/>
      <c r="Q199" s="109" t="s">
        <v>2418</v>
      </c>
    </row>
    <row r="200" spans="1:17" ht="18" x14ac:dyDescent="0.25">
      <c r="A200" s="117" t="str">
        <f>VLOOKUP(E200,'LISTADO ATM'!$A$2:$C$898,3,0)</f>
        <v>DISTRITO NACIONAL</v>
      </c>
      <c r="B200" s="138" t="s">
        <v>2749</v>
      </c>
      <c r="C200" s="110">
        <v>44368.71565972222</v>
      </c>
      <c r="D200" s="110" t="s">
        <v>2449</v>
      </c>
      <c r="E200" s="134">
        <v>889</v>
      </c>
      <c r="F200" s="117" t="str">
        <f>VLOOKUP(E200,VIP!$A$2:$O13881,2,0)</f>
        <v>DRBR889</v>
      </c>
      <c r="G200" s="117" t="str">
        <f>VLOOKUP(E200,'LISTADO ATM'!$A$2:$B$897,2,0)</f>
        <v>ATM Oficina Plaza Lama Máximo Gómez II</v>
      </c>
      <c r="H200" s="117" t="str">
        <f>VLOOKUP(E200,VIP!$A$2:$O18842,7,FALSE)</f>
        <v>Si</v>
      </c>
      <c r="I200" s="117" t="str">
        <f>VLOOKUP(E200,VIP!$A$2:$O10807,8,FALSE)</f>
        <v>Si</v>
      </c>
      <c r="J200" s="117" t="str">
        <f>VLOOKUP(E200,VIP!$A$2:$O10757,8,FALSE)</f>
        <v>Si</v>
      </c>
      <c r="K200" s="117" t="str">
        <f>VLOOKUP(E200,VIP!$A$2:$O14331,6,0)</f>
        <v>NO</v>
      </c>
      <c r="L200" s="146" t="s">
        <v>2418</v>
      </c>
      <c r="M200" s="109" t="s">
        <v>2446</v>
      </c>
      <c r="N200" s="109" t="s">
        <v>2453</v>
      </c>
      <c r="O200" s="117" t="s">
        <v>2454</v>
      </c>
      <c r="P200" s="117"/>
      <c r="Q200" s="109" t="s">
        <v>2418</v>
      </c>
    </row>
    <row r="201" spans="1:17" ht="18" x14ac:dyDescent="0.25">
      <c r="A201" s="117" t="str">
        <f>VLOOKUP(E201,'LISTADO ATM'!$A$2:$C$898,3,0)</f>
        <v>DISTRITO NACIONAL</v>
      </c>
      <c r="B201" s="138" t="s">
        <v>2737</v>
      </c>
      <c r="C201" s="110">
        <v>44368.768703703703</v>
      </c>
      <c r="D201" s="110" t="s">
        <v>2470</v>
      </c>
      <c r="E201" s="134">
        <v>231</v>
      </c>
      <c r="F201" s="117" t="str">
        <f>VLOOKUP(E201,VIP!$A$2:$O13871,2,0)</f>
        <v>DRBR231</v>
      </c>
      <c r="G201" s="117" t="str">
        <f>VLOOKUP(E201,'LISTADO ATM'!$A$2:$B$897,2,0)</f>
        <v xml:space="preserve">ATM Oficina Zona Oriental </v>
      </c>
      <c r="H201" s="117" t="str">
        <f>VLOOKUP(E201,VIP!$A$2:$O18832,7,FALSE)</f>
        <v>Si</v>
      </c>
      <c r="I201" s="117" t="str">
        <f>VLOOKUP(E201,VIP!$A$2:$O10797,8,FALSE)</f>
        <v>Si</v>
      </c>
      <c r="J201" s="117" t="str">
        <f>VLOOKUP(E201,VIP!$A$2:$O10747,8,FALSE)</f>
        <v>Si</v>
      </c>
      <c r="K201" s="117" t="str">
        <f>VLOOKUP(E201,VIP!$A$2:$O14321,6,0)</f>
        <v>SI</v>
      </c>
      <c r="L201" s="146" t="s">
        <v>2418</v>
      </c>
      <c r="M201" s="109" t="s">
        <v>2446</v>
      </c>
      <c r="N201" s="109" t="s">
        <v>2453</v>
      </c>
      <c r="O201" s="117" t="s">
        <v>2471</v>
      </c>
      <c r="P201" s="117"/>
      <c r="Q201" s="109" t="s">
        <v>2418</v>
      </c>
    </row>
    <row r="202" spans="1:17" ht="18" x14ac:dyDescent="0.25">
      <c r="A202" s="117" t="str">
        <f>VLOOKUP(E202,'LISTADO ATM'!$A$2:$C$898,3,0)</f>
        <v>DISTRITO NACIONAL</v>
      </c>
      <c r="B202" s="138" t="s">
        <v>2807</v>
      </c>
      <c r="C202" s="110">
        <v>44368.93068287037</v>
      </c>
      <c r="D202" s="110" t="s">
        <v>2470</v>
      </c>
      <c r="E202" s="134">
        <v>813</v>
      </c>
      <c r="F202" s="117" t="str">
        <f>VLOOKUP(E202,VIP!$A$2:$O13880,2,0)</f>
        <v>DRBR815</v>
      </c>
      <c r="G202" s="117" t="str">
        <f>VLOOKUP(E202,'LISTADO ATM'!$A$2:$B$897,2,0)</f>
        <v>ATM Occidental Mall</v>
      </c>
      <c r="H202" s="117" t="str">
        <f>VLOOKUP(E202,VIP!$A$2:$O18841,7,FALSE)</f>
        <v>Si</v>
      </c>
      <c r="I202" s="117" t="str">
        <f>VLOOKUP(E202,VIP!$A$2:$O10806,8,FALSE)</f>
        <v>Si</v>
      </c>
      <c r="J202" s="117" t="str">
        <f>VLOOKUP(E202,VIP!$A$2:$O10756,8,FALSE)</f>
        <v>Si</v>
      </c>
      <c r="K202" s="117" t="str">
        <f>VLOOKUP(E202,VIP!$A$2:$O14330,6,0)</f>
        <v>NO</v>
      </c>
      <c r="L202" s="146" t="s">
        <v>2418</v>
      </c>
      <c r="M202" s="109" t="s">
        <v>2446</v>
      </c>
      <c r="N202" s="109" t="s">
        <v>2453</v>
      </c>
      <c r="O202" s="117" t="s">
        <v>2471</v>
      </c>
      <c r="P202" s="117"/>
      <c r="Q202" s="109" t="s">
        <v>2418</v>
      </c>
    </row>
    <row r="203" spans="1:17" ht="18" x14ac:dyDescent="0.25">
      <c r="A203" s="117" t="str">
        <f>VLOOKUP(E203,'LISTADO ATM'!$A$2:$C$898,3,0)</f>
        <v>NORTE</v>
      </c>
      <c r="B203" s="138" t="s">
        <v>2817</v>
      </c>
      <c r="C203" s="110">
        <v>44368.847569444442</v>
      </c>
      <c r="D203" s="110" t="s">
        <v>2470</v>
      </c>
      <c r="E203" s="134">
        <v>991</v>
      </c>
      <c r="F203" s="117" t="str">
        <f>VLOOKUP(E203,VIP!$A$2:$O13889,2,0)</f>
        <v>DRBR991</v>
      </c>
      <c r="G203" s="117" t="str">
        <f>VLOOKUP(E203,'LISTADO ATM'!$A$2:$B$897,2,0)</f>
        <v xml:space="preserve">ATM UNP Las Matas de Santa Cruz </v>
      </c>
      <c r="H203" s="117" t="str">
        <f>VLOOKUP(E203,VIP!$A$2:$O18850,7,FALSE)</f>
        <v>Si</v>
      </c>
      <c r="I203" s="117" t="str">
        <f>VLOOKUP(E203,VIP!$A$2:$O10815,8,FALSE)</f>
        <v>Si</v>
      </c>
      <c r="J203" s="117" t="str">
        <f>VLOOKUP(E203,VIP!$A$2:$O10765,8,FALSE)</f>
        <v>Si</v>
      </c>
      <c r="K203" s="117" t="str">
        <f>VLOOKUP(E203,VIP!$A$2:$O14339,6,0)</f>
        <v>NO</v>
      </c>
      <c r="L203" s="146" t="s">
        <v>2418</v>
      </c>
      <c r="M203" s="109" t="s">
        <v>2446</v>
      </c>
      <c r="N203" s="109" t="s">
        <v>2453</v>
      </c>
      <c r="O203" s="117" t="s">
        <v>2471</v>
      </c>
      <c r="P203" s="117"/>
      <c r="Q203" s="109" t="s">
        <v>2418</v>
      </c>
    </row>
    <row r="204" spans="1:17" ht="18" x14ac:dyDescent="0.25">
      <c r="A204" s="117" t="str">
        <f>VLOOKUP(E204,'LISTADO ATM'!$A$2:$C$898,3,0)</f>
        <v>DISTRITO NACIONAL</v>
      </c>
      <c r="B204" s="138" t="s">
        <v>2818</v>
      </c>
      <c r="C204" s="110">
        <v>44368.845520833333</v>
      </c>
      <c r="D204" s="110" t="s">
        <v>2470</v>
      </c>
      <c r="E204" s="134">
        <v>410</v>
      </c>
      <c r="F204" s="117" t="str">
        <f>VLOOKUP(E204,VIP!$A$2:$O13890,2,0)</f>
        <v>DRBR410</v>
      </c>
      <c r="G204" s="117" t="str">
        <f>VLOOKUP(E204,'LISTADO ATM'!$A$2:$B$897,2,0)</f>
        <v xml:space="preserve">ATM Oficina Las Palmas de Herrera II </v>
      </c>
      <c r="H204" s="117" t="str">
        <f>VLOOKUP(E204,VIP!$A$2:$O18851,7,FALSE)</f>
        <v>Si</v>
      </c>
      <c r="I204" s="117" t="str">
        <f>VLOOKUP(E204,VIP!$A$2:$O10816,8,FALSE)</f>
        <v>Si</v>
      </c>
      <c r="J204" s="117" t="str">
        <f>VLOOKUP(E204,VIP!$A$2:$O10766,8,FALSE)</f>
        <v>Si</v>
      </c>
      <c r="K204" s="117" t="str">
        <f>VLOOKUP(E204,VIP!$A$2:$O14340,6,0)</f>
        <v>NO</v>
      </c>
      <c r="L204" s="146" t="s">
        <v>2418</v>
      </c>
      <c r="M204" s="109" t="s">
        <v>2446</v>
      </c>
      <c r="N204" s="109" t="s">
        <v>2453</v>
      </c>
      <c r="O204" s="117" t="s">
        <v>2471</v>
      </c>
      <c r="P204" s="117"/>
      <c r="Q204" s="109" t="s">
        <v>2418</v>
      </c>
    </row>
    <row r="205" spans="1:17" ht="18" x14ac:dyDescent="0.25">
      <c r="A205" s="117" t="str">
        <f>VLOOKUP(E205,'LISTADO ATM'!$A$2:$C$898,3,0)</f>
        <v>DISTRITO NACIONAL</v>
      </c>
      <c r="B205" s="138" t="s">
        <v>2819</v>
      </c>
      <c r="C205" s="110">
        <v>44368.843576388892</v>
      </c>
      <c r="D205" s="110" t="s">
        <v>2449</v>
      </c>
      <c r="E205" s="134">
        <v>713</v>
      </c>
      <c r="F205" s="117" t="str">
        <f>VLOOKUP(E205,VIP!$A$2:$O13891,2,0)</f>
        <v>DRBR016</v>
      </c>
      <c r="G205" s="117" t="str">
        <f>VLOOKUP(E205,'LISTADO ATM'!$A$2:$B$897,2,0)</f>
        <v xml:space="preserve">ATM Oficina Las Américas </v>
      </c>
      <c r="H205" s="117" t="str">
        <f>VLOOKUP(E205,VIP!$A$2:$O18852,7,FALSE)</f>
        <v>Si</v>
      </c>
      <c r="I205" s="117" t="str">
        <f>VLOOKUP(E205,VIP!$A$2:$O10817,8,FALSE)</f>
        <v>Si</v>
      </c>
      <c r="J205" s="117" t="str">
        <f>VLOOKUP(E205,VIP!$A$2:$O10767,8,FALSE)</f>
        <v>Si</v>
      </c>
      <c r="K205" s="117" t="str">
        <f>VLOOKUP(E205,VIP!$A$2:$O14341,6,0)</f>
        <v>NO</v>
      </c>
      <c r="L205" s="146" t="s">
        <v>2418</v>
      </c>
      <c r="M205" s="109" t="s">
        <v>2446</v>
      </c>
      <c r="N205" s="109" t="s">
        <v>2453</v>
      </c>
      <c r="O205" s="117" t="s">
        <v>2454</v>
      </c>
      <c r="P205" s="117"/>
      <c r="Q205" s="109" t="s">
        <v>2418</v>
      </c>
    </row>
    <row r="206" spans="1:17" ht="18" x14ac:dyDescent="0.25">
      <c r="A206" s="117" t="str">
        <f>VLOOKUP(E206,'LISTADO ATM'!$A$2:$C$898,3,0)</f>
        <v>NORTE</v>
      </c>
      <c r="B206" s="138" t="s">
        <v>2820</v>
      </c>
      <c r="C206" s="110">
        <v>44368.840405092589</v>
      </c>
      <c r="D206" s="110" t="s">
        <v>2470</v>
      </c>
      <c r="E206" s="134">
        <v>903</v>
      </c>
      <c r="F206" s="117" t="str">
        <f>VLOOKUP(E206,VIP!$A$2:$O13892,2,0)</f>
        <v>DRBR903</v>
      </c>
      <c r="G206" s="117" t="str">
        <f>VLOOKUP(E206,'LISTADO ATM'!$A$2:$B$897,2,0)</f>
        <v xml:space="preserve">ATM Oficina La Vega Real I </v>
      </c>
      <c r="H206" s="117" t="str">
        <f>VLOOKUP(E206,VIP!$A$2:$O18853,7,FALSE)</f>
        <v>Si</v>
      </c>
      <c r="I206" s="117" t="str">
        <f>VLOOKUP(E206,VIP!$A$2:$O10818,8,FALSE)</f>
        <v>Si</v>
      </c>
      <c r="J206" s="117" t="str">
        <f>VLOOKUP(E206,VIP!$A$2:$O10768,8,FALSE)</f>
        <v>Si</v>
      </c>
      <c r="K206" s="117" t="str">
        <f>VLOOKUP(E206,VIP!$A$2:$O14342,6,0)</f>
        <v>NO</v>
      </c>
      <c r="L206" s="146" t="s">
        <v>2418</v>
      </c>
      <c r="M206" s="109" t="s">
        <v>2446</v>
      </c>
      <c r="N206" s="109" t="s">
        <v>2453</v>
      </c>
      <c r="O206" s="117" t="s">
        <v>2471</v>
      </c>
      <c r="P206" s="117"/>
      <c r="Q206" s="109" t="s">
        <v>2418</v>
      </c>
    </row>
    <row r="207" spans="1:17" ht="18" x14ac:dyDescent="0.25">
      <c r="A207" s="117" t="str">
        <f>VLOOKUP(E207,'LISTADO ATM'!$A$2:$C$898,3,0)</f>
        <v>SUR</v>
      </c>
      <c r="B207" s="138" t="s">
        <v>2821</v>
      </c>
      <c r="C207" s="110">
        <v>44368.832372685189</v>
      </c>
      <c r="D207" s="110" t="s">
        <v>2470</v>
      </c>
      <c r="E207" s="134">
        <v>783</v>
      </c>
      <c r="F207" s="117" t="str">
        <f>VLOOKUP(E207,VIP!$A$2:$O13893,2,0)</f>
        <v>DRBR303</v>
      </c>
      <c r="G207" s="117" t="str">
        <f>VLOOKUP(E207,'LISTADO ATM'!$A$2:$B$897,2,0)</f>
        <v xml:space="preserve">ATM Autobanco Alfa y Omega (Barahona) </v>
      </c>
      <c r="H207" s="117" t="str">
        <f>VLOOKUP(E207,VIP!$A$2:$O18854,7,FALSE)</f>
        <v>Si</v>
      </c>
      <c r="I207" s="117" t="str">
        <f>VLOOKUP(E207,VIP!$A$2:$O10819,8,FALSE)</f>
        <v>Si</v>
      </c>
      <c r="J207" s="117" t="str">
        <f>VLOOKUP(E207,VIP!$A$2:$O10769,8,FALSE)</f>
        <v>Si</v>
      </c>
      <c r="K207" s="117" t="str">
        <f>VLOOKUP(E207,VIP!$A$2:$O14343,6,0)</f>
        <v>NO</v>
      </c>
      <c r="L207" s="146" t="s">
        <v>2418</v>
      </c>
      <c r="M207" s="109" t="s">
        <v>2446</v>
      </c>
      <c r="N207" s="109" t="s">
        <v>2453</v>
      </c>
      <c r="O207" s="117" t="s">
        <v>2471</v>
      </c>
      <c r="P207" s="117"/>
      <c r="Q207" s="109" t="s">
        <v>2418</v>
      </c>
    </row>
    <row r="208" spans="1:17" ht="18" x14ac:dyDescent="0.25">
      <c r="A208" s="117" t="str">
        <f>VLOOKUP(E208,'LISTADO ATM'!$A$2:$C$898,3,0)</f>
        <v>NORTE</v>
      </c>
      <c r="B208" s="138" t="s">
        <v>2826</v>
      </c>
      <c r="C208" s="110">
        <v>44368.821666666663</v>
      </c>
      <c r="D208" s="110" t="s">
        <v>2470</v>
      </c>
      <c r="E208" s="134">
        <v>950</v>
      </c>
      <c r="F208" s="117" t="str">
        <f>VLOOKUP(E208,VIP!$A$2:$O13896,2,0)</f>
        <v>DRBR12G</v>
      </c>
      <c r="G208" s="117" t="str">
        <f>VLOOKUP(E208,'LISTADO ATM'!$A$2:$B$897,2,0)</f>
        <v xml:space="preserve">ATM Oficina Monterrico </v>
      </c>
      <c r="H208" s="117" t="str">
        <f>VLOOKUP(E208,VIP!$A$2:$O18857,7,FALSE)</f>
        <v>Si</v>
      </c>
      <c r="I208" s="117" t="str">
        <f>VLOOKUP(E208,VIP!$A$2:$O10822,8,FALSE)</f>
        <v>Si</v>
      </c>
      <c r="J208" s="117" t="str">
        <f>VLOOKUP(E208,VIP!$A$2:$O10772,8,FALSE)</f>
        <v>Si</v>
      </c>
      <c r="K208" s="117" t="str">
        <f>VLOOKUP(E208,VIP!$A$2:$O14346,6,0)</f>
        <v>SI</v>
      </c>
      <c r="L208" s="146" t="s">
        <v>2418</v>
      </c>
      <c r="M208" s="109" t="s">
        <v>2446</v>
      </c>
      <c r="N208" s="109" t="s">
        <v>2453</v>
      </c>
      <c r="O208" s="117" t="s">
        <v>2471</v>
      </c>
      <c r="P208" s="117"/>
      <c r="Q208" s="109" t="s">
        <v>2418</v>
      </c>
    </row>
    <row r="209" spans="1:17" ht="18" x14ac:dyDescent="0.25">
      <c r="A209" s="117" t="str">
        <f>VLOOKUP(E209,'LISTADO ATM'!$A$2:$C$898,3,0)</f>
        <v>DISTRITO NACIONAL</v>
      </c>
      <c r="B209" s="138" t="s">
        <v>2827</v>
      </c>
      <c r="C209" s="110">
        <v>44368.817499999997</v>
      </c>
      <c r="D209" s="110" t="s">
        <v>2449</v>
      </c>
      <c r="E209" s="134">
        <v>929</v>
      </c>
      <c r="F209" s="117" t="str">
        <f>VLOOKUP(E209,VIP!$A$2:$O13897,2,0)</f>
        <v>DRBR929</v>
      </c>
      <c r="G209" s="117" t="str">
        <f>VLOOKUP(E209,'LISTADO ATM'!$A$2:$B$897,2,0)</f>
        <v>ATM Autoservicio Nacional El Conde</v>
      </c>
      <c r="H209" s="117" t="str">
        <f>VLOOKUP(E209,VIP!$A$2:$O18858,7,FALSE)</f>
        <v>Si</v>
      </c>
      <c r="I209" s="117" t="str">
        <f>VLOOKUP(E209,VIP!$A$2:$O10823,8,FALSE)</f>
        <v>Si</v>
      </c>
      <c r="J209" s="117" t="str">
        <f>VLOOKUP(E209,VIP!$A$2:$O10773,8,FALSE)</f>
        <v>Si</v>
      </c>
      <c r="K209" s="117" t="str">
        <f>VLOOKUP(E209,VIP!$A$2:$O14347,6,0)</f>
        <v>NO</v>
      </c>
      <c r="L209" s="146" t="s">
        <v>2418</v>
      </c>
      <c r="M209" s="109" t="s">
        <v>2446</v>
      </c>
      <c r="N209" s="109" t="s">
        <v>2453</v>
      </c>
      <c r="O209" s="117" t="s">
        <v>2454</v>
      </c>
      <c r="P209" s="117"/>
      <c r="Q209" s="109" t="s">
        <v>2418</v>
      </c>
    </row>
    <row r="210" spans="1:17" ht="18" x14ac:dyDescent="0.25">
      <c r="A210" s="117" t="str">
        <f>VLOOKUP(E210,'LISTADO ATM'!$A$2:$C$898,3,0)</f>
        <v>NORTE</v>
      </c>
      <c r="B210" s="138" t="s">
        <v>2746</v>
      </c>
      <c r="C210" s="110">
        <v>44368.721145833333</v>
      </c>
      <c r="D210" s="110" t="s">
        <v>2181</v>
      </c>
      <c r="E210" s="134">
        <v>372</v>
      </c>
      <c r="F210" s="117" t="str">
        <f>VLOOKUP(E210,VIP!$A$2:$O13879,2,0)</f>
        <v>DRBR372</v>
      </c>
      <c r="G210" s="117" t="str">
        <f>VLOOKUP(E210,'LISTADO ATM'!$A$2:$B$897,2,0)</f>
        <v>ATM Oficina Sánchez II</v>
      </c>
      <c r="H210" s="117" t="str">
        <f>VLOOKUP(E210,VIP!$A$2:$O18840,7,FALSE)</f>
        <v>N/A</v>
      </c>
      <c r="I210" s="117" t="str">
        <f>VLOOKUP(E210,VIP!$A$2:$O10805,8,FALSE)</f>
        <v>N/A</v>
      </c>
      <c r="J210" s="117" t="str">
        <f>VLOOKUP(E210,VIP!$A$2:$O10755,8,FALSE)</f>
        <v>N/A</v>
      </c>
      <c r="K210" s="117" t="str">
        <f>VLOOKUP(E210,VIP!$A$2:$O14329,6,0)</f>
        <v>N/A</v>
      </c>
      <c r="L210" s="146" t="s">
        <v>2466</v>
      </c>
      <c r="M210" s="109" t="s">
        <v>2446</v>
      </c>
      <c r="N210" s="109" t="s">
        <v>2453</v>
      </c>
      <c r="O210" s="117" t="s">
        <v>2567</v>
      </c>
      <c r="P210" s="117"/>
      <c r="Q210" s="109" t="s">
        <v>2466</v>
      </c>
    </row>
    <row r="211" spans="1:17" ht="18" x14ac:dyDescent="0.25">
      <c r="A211" s="117" t="str">
        <f>VLOOKUP(E211,'LISTADO ATM'!$A$2:$C$898,3,0)</f>
        <v>SUR</v>
      </c>
      <c r="B211" s="138" t="s">
        <v>2744</v>
      </c>
      <c r="C211" s="110">
        <v>44368.736087962963</v>
      </c>
      <c r="D211" s="110" t="s">
        <v>2180</v>
      </c>
      <c r="E211" s="134">
        <v>584</v>
      </c>
      <c r="F211" s="117" t="str">
        <f>VLOOKUP(E211,VIP!$A$2:$O13877,2,0)</f>
        <v>DRBR404</v>
      </c>
      <c r="G211" s="117" t="str">
        <f>VLOOKUP(E211,'LISTADO ATM'!$A$2:$B$897,2,0)</f>
        <v xml:space="preserve">ATM Oficina San Cristóbal I </v>
      </c>
      <c r="H211" s="117" t="str">
        <f>VLOOKUP(E211,VIP!$A$2:$O18838,7,FALSE)</f>
        <v>Si</v>
      </c>
      <c r="I211" s="117" t="str">
        <f>VLOOKUP(E211,VIP!$A$2:$O10803,8,FALSE)</f>
        <v>Si</v>
      </c>
      <c r="J211" s="117" t="str">
        <f>VLOOKUP(E211,VIP!$A$2:$O10753,8,FALSE)</f>
        <v>Si</v>
      </c>
      <c r="K211" s="117" t="str">
        <f>VLOOKUP(E211,VIP!$A$2:$O14327,6,0)</f>
        <v>SI</v>
      </c>
      <c r="L211" s="146" t="s">
        <v>2466</v>
      </c>
      <c r="M211" s="109" t="s">
        <v>2446</v>
      </c>
      <c r="N211" s="109" t="s">
        <v>2453</v>
      </c>
      <c r="O211" s="117" t="s">
        <v>2455</v>
      </c>
      <c r="P211" s="117"/>
      <c r="Q211" s="109" t="s">
        <v>2466</v>
      </c>
    </row>
    <row r="212" spans="1:17" ht="18" x14ac:dyDescent="0.25">
      <c r="A212" s="117" t="str">
        <f>VLOOKUP(E212,'LISTADO ATM'!$A$2:$C$898,3,0)</f>
        <v>DISTRITO NACIONAL</v>
      </c>
      <c r="B212" s="138" t="s">
        <v>2815</v>
      </c>
      <c r="C212" s="110">
        <v>44368.87835648148</v>
      </c>
      <c r="D212" s="110" t="s">
        <v>2180</v>
      </c>
      <c r="E212" s="134">
        <v>85</v>
      </c>
      <c r="F212" s="117" t="str">
        <f>VLOOKUP(E212,VIP!$A$2:$O13887,2,0)</f>
        <v>DRBR085</v>
      </c>
      <c r="G212" s="117" t="str">
        <f>VLOOKUP(E212,'LISTADO ATM'!$A$2:$B$897,2,0)</f>
        <v xml:space="preserve">ATM Oficina San Isidro (Fuerza Aérea) </v>
      </c>
      <c r="H212" s="117" t="str">
        <f>VLOOKUP(E212,VIP!$A$2:$O18848,7,FALSE)</f>
        <v>Si</v>
      </c>
      <c r="I212" s="117" t="str">
        <f>VLOOKUP(E212,VIP!$A$2:$O10813,8,FALSE)</f>
        <v>Si</v>
      </c>
      <c r="J212" s="117" t="str">
        <f>VLOOKUP(E212,VIP!$A$2:$O10763,8,FALSE)</f>
        <v>Si</v>
      </c>
      <c r="K212" s="117" t="str">
        <f>VLOOKUP(E212,VIP!$A$2:$O14337,6,0)</f>
        <v>NO</v>
      </c>
      <c r="L212" s="146" t="s">
        <v>2466</v>
      </c>
      <c r="M212" s="109" t="s">
        <v>2446</v>
      </c>
      <c r="N212" s="109" t="s">
        <v>2453</v>
      </c>
      <c r="O212" s="117" t="s">
        <v>2455</v>
      </c>
      <c r="P212" s="117"/>
      <c r="Q212" s="109" t="s">
        <v>2466</v>
      </c>
    </row>
    <row r="213" spans="1:17" x14ac:dyDescent="0.25"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</row>
  </sheetData>
  <autoFilter ref="A4:Q192">
    <sortState ref="A5:Q212">
      <sortCondition ref="P4:P19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14:E1048576 E1:E4 E10:E104">
    <cfRule type="duplicateValues" dxfId="158" priority="37"/>
  </conditionalFormatting>
  <conditionalFormatting sqref="E105:E116">
    <cfRule type="duplicateValues" dxfId="157" priority="36"/>
  </conditionalFormatting>
  <conditionalFormatting sqref="E214:E1048576 E1:E4 E10:E116">
    <cfRule type="duplicateValues" dxfId="156" priority="35"/>
  </conditionalFormatting>
  <conditionalFormatting sqref="B214:B1048576 B1:B116">
    <cfRule type="duplicateValues" dxfId="155" priority="34"/>
  </conditionalFormatting>
  <conditionalFormatting sqref="E117:E127">
    <cfRule type="duplicateValues" dxfId="154" priority="33"/>
  </conditionalFormatting>
  <conditionalFormatting sqref="E117:E127">
    <cfRule type="duplicateValues" dxfId="153" priority="32"/>
  </conditionalFormatting>
  <conditionalFormatting sqref="B117:B127">
    <cfRule type="duplicateValues" dxfId="152" priority="31"/>
  </conditionalFormatting>
  <conditionalFormatting sqref="E214:E1048576 E1:E4 E10:E127">
    <cfRule type="duplicateValues" dxfId="151" priority="30"/>
  </conditionalFormatting>
  <conditionalFormatting sqref="E128:E135">
    <cfRule type="duplicateValues" dxfId="150" priority="29"/>
  </conditionalFormatting>
  <conditionalFormatting sqref="E128:E135">
    <cfRule type="duplicateValues" dxfId="149" priority="28"/>
  </conditionalFormatting>
  <conditionalFormatting sqref="B128:B135">
    <cfRule type="duplicateValues" dxfId="148" priority="27"/>
  </conditionalFormatting>
  <conditionalFormatting sqref="E128:E135">
    <cfRule type="duplicateValues" dxfId="147" priority="26"/>
  </conditionalFormatting>
  <conditionalFormatting sqref="E214:E1048576 E1:E4 E10:E135">
    <cfRule type="duplicateValues" dxfId="146" priority="25"/>
  </conditionalFormatting>
  <conditionalFormatting sqref="E136:E152">
    <cfRule type="duplicateValues" dxfId="145" priority="24"/>
  </conditionalFormatting>
  <conditionalFormatting sqref="E136:E152">
    <cfRule type="duplicateValues" dxfId="144" priority="23"/>
  </conditionalFormatting>
  <conditionalFormatting sqref="B136:B152">
    <cfRule type="duplicateValues" dxfId="143" priority="22"/>
  </conditionalFormatting>
  <conditionalFormatting sqref="E136:E152">
    <cfRule type="duplicateValues" dxfId="142" priority="21"/>
  </conditionalFormatting>
  <conditionalFormatting sqref="E136:E152">
    <cfRule type="duplicateValues" dxfId="141" priority="20"/>
  </conditionalFormatting>
  <conditionalFormatting sqref="E153:E157">
    <cfRule type="duplicateValues" dxfId="140" priority="19"/>
  </conditionalFormatting>
  <conditionalFormatting sqref="E153:E157">
    <cfRule type="duplicateValues" dxfId="139" priority="18"/>
  </conditionalFormatting>
  <conditionalFormatting sqref="B153:B157">
    <cfRule type="duplicateValues" dxfId="138" priority="17"/>
  </conditionalFormatting>
  <conditionalFormatting sqref="E153:E157">
    <cfRule type="duplicateValues" dxfId="137" priority="16"/>
  </conditionalFormatting>
  <conditionalFormatting sqref="E153:E157">
    <cfRule type="duplicateValues" dxfId="136" priority="15"/>
  </conditionalFormatting>
  <conditionalFormatting sqref="E158:E168">
    <cfRule type="duplicateValues" dxfId="135" priority="14"/>
  </conditionalFormatting>
  <conditionalFormatting sqref="E158:E168">
    <cfRule type="duplicateValues" dxfId="134" priority="13"/>
  </conditionalFormatting>
  <conditionalFormatting sqref="B158:B168">
    <cfRule type="duplicateValues" dxfId="133" priority="12"/>
  </conditionalFormatting>
  <conditionalFormatting sqref="E158:E168">
    <cfRule type="duplicateValues" dxfId="132" priority="11"/>
  </conditionalFormatting>
  <conditionalFormatting sqref="E158:E168">
    <cfRule type="duplicateValues" dxfId="131" priority="10"/>
  </conditionalFormatting>
  <conditionalFormatting sqref="E214:E1048576 E1:E168">
    <cfRule type="duplicateValues" dxfId="130" priority="9"/>
  </conditionalFormatting>
  <conditionalFormatting sqref="B169:B192">
    <cfRule type="duplicateValues" dxfId="129" priority="129951"/>
  </conditionalFormatting>
  <conditionalFormatting sqref="E5:E212">
    <cfRule type="duplicateValues" dxfId="128" priority="130003"/>
  </conditionalFormatting>
  <conditionalFormatting sqref="E193:E212">
    <cfRule type="duplicateValues" dxfId="127" priority="130004"/>
  </conditionalFormatting>
  <conditionalFormatting sqref="B193:B212">
    <cfRule type="duplicateValues" dxfId="126" priority="130005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tabSelected="1" zoomScale="70" zoomScaleNormal="70" workbookViewId="0">
      <selection activeCell="K20" sqref="K2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83" t="s">
        <v>2150</v>
      </c>
      <c r="B1" s="184"/>
      <c r="C1" s="184"/>
      <c r="D1" s="184"/>
      <c r="E1" s="185"/>
      <c r="F1" s="175" t="s">
        <v>2555</v>
      </c>
      <c r="G1" s="176"/>
      <c r="H1" s="115">
        <f>COUNTIF(A:E,"2 Gaveta Vacias + 1 Gaveta Fallando")</f>
        <v>0</v>
      </c>
      <c r="I1" s="115">
        <f>COUNTIF(A:E,("3 Gavetas Vacías"))</f>
        <v>9</v>
      </c>
      <c r="J1" s="93">
        <f>COUNTIF(A:E,"2 Gaveta Fallando + 1 Gaveta Vacias")</f>
        <v>0</v>
      </c>
    </row>
    <row r="2" spans="1:10" ht="25.5" customHeight="1" x14ac:dyDescent="0.25">
      <c r="A2" s="186" t="s">
        <v>2451</v>
      </c>
      <c r="B2" s="187"/>
      <c r="C2" s="187"/>
      <c r="D2" s="187"/>
      <c r="E2" s="188"/>
      <c r="F2" s="114" t="s">
        <v>2554</v>
      </c>
      <c r="G2" s="113">
        <f>G3+G4</f>
        <v>208</v>
      </c>
      <c r="H2" s="114" t="s">
        <v>2565</v>
      </c>
      <c r="I2" s="113">
        <f>COUNTIF(A:E,"Abastecido")</f>
        <v>1</v>
      </c>
    </row>
    <row r="3" spans="1:10" ht="18.75" thickBot="1" x14ac:dyDescent="0.3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85</v>
      </c>
      <c r="H3" s="114" t="s">
        <v>2561</v>
      </c>
      <c r="I3" s="113">
        <f>COUNTIF(A:E,"Gavetas Vacías + Gavetas Fallando")</f>
        <v>9</v>
      </c>
    </row>
    <row r="4" spans="1:10" ht="18.75" thickBot="1" x14ac:dyDescent="0.3">
      <c r="A4" s="199" t="s">
        <v>2413</v>
      </c>
      <c r="B4" s="200">
        <v>44368.708333333336</v>
      </c>
      <c r="C4" s="119"/>
      <c r="D4" s="119"/>
      <c r="E4" s="126"/>
      <c r="F4" s="114" t="s">
        <v>2550</v>
      </c>
      <c r="G4" s="113">
        <f>COUNTIF(REPORTE!A:Q,"En Servicio")</f>
        <v>123</v>
      </c>
      <c r="H4" s="114" t="s">
        <v>2564</v>
      </c>
      <c r="I4" s="113">
        <f>COUNTIF(A:E,"Solucionado")</f>
        <v>1</v>
      </c>
    </row>
    <row r="5" spans="1:10" ht="18.75" thickBot="1" x14ac:dyDescent="0.3">
      <c r="A5" s="201" t="s">
        <v>2414</v>
      </c>
      <c r="B5" s="202">
        <v>44369.25</v>
      </c>
      <c r="C5" s="150"/>
      <c r="D5" s="119"/>
      <c r="E5" s="126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9</v>
      </c>
    </row>
    <row r="6" spans="1:10" ht="18.75" thickBot="1" x14ac:dyDescent="0.3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12</v>
      </c>
      <c r="H6" s="114" t="s">
        <v>2562</v>
      </c>
      <c r="I6" s="113">
        <f>COUNTIF(A:E,"GAVETA DE RECHAZO LLENA")</f>
        <v>2</v>
      </c>
    </row>
    <row r="7" spans="1:10" ht="18" customHeight="1" thickBot="1" x14ac:dyDescent="0.3">
      <c r="A7" s="170" t="s">
        <v>2415</v>
      </c>
      <c r="B7" s="171"/>
      <c r="C7" s="171"/>
      <c r="D7" s="171"/>
      <c r="E7" s="172"/>
      <c r="F7" s="114" t="s">
        <v>2556</v>
      </c>
      <c r="G7" s="113">
        <f>COUNTIF(A:E,"Sin Efectivo")</f>
        <v>29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51" t="s">
        <v>2419</v>
      </c>
      <c r="E8" s="120" t="s">
        <v>2417</v>
      </c>
    </row>
    <row r="9" spans="1:10" ht="18" x14ac:dyDescent="0.25">
      <c r="A9" s="134" t="e">
        <f>VLOOKUP(B9,'[1]LISTADO ATM'!$A$2:$C$822,3,0)</f>
        <v>#N/A</v>
      </c>
      <c r="B9" s="143"/>
      <c r="C9" s="152" t="e">
        <f>VLOOKUP(B9,'[1]LISTADO ATM'!$A$2:$B$822,2,0)</f>
        <v>#N/A</v>
      </c>
      <c r="D9" s="130" t="s">
        <v>2548</v>
      </c>
      <c r="E9" s="138"/>
    </row>
    <row r="10" spans="1:10" ht="18" x14ac:dyDescent="0.25">
      <c r="A10" s="121" t="s">
        <v>2473</v>
      </c>
      <c r="B10" s="144">
        <f>COUNT(B9:B9)</f>
        <v>0</v>
      </c>
      <c r="C10" s="177"/>
      <c r="D10" s="178"/>
      <c r="E10" s="179"/>
    </row>
    <row r="11" spans="1:10" ht="15.75" thickBot="1" x14ac:dyDescent="0.3">
      <c r="A11" s="118"/>
      <c r="B11" s="123"/>
      <c r="C11" s="118"/>
      <c r="D11" s="118"/>
      <c r="E11" s="123"/>
    </row>
    <row r="12" spans="1:10" ht="18" customHeight="1" thickBot="1" x14ac:dyDescent="0.3">
      <c r="A12" s="170" t="s">
        <v>2474</v>
      </c>
      <c r="B12" s="171"/>
      <c r="C12" s="171"/>
      <c r="D12" s="171"/>
      <c r="E12" s="172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4" t="e">
        <f>VLOOKUP(B14,'[1]LISTADO ATM'!$A$2:$C$822,3,0)</f>
        <v>#N/A</v>
      </c>
      <c r="B14" s="134"/>
      <c r="C14" s="153" t="e">
        <f>VLOOKUP(B14,'[1]LISTADO ATM'!$A$2:$B$822,2,0)</f>
        <v>#N/A</v>
      </c>
      <c r="D14" s="130" t="s">
        <v>2544</v>
      </c>
      <c r="E14" s="134"/>
    </row>
    <row r="15" spans="1:10" ht="18.75" thickBot="1" x14ac:dyDescent="0.3">
      <c r="A15" s="121" t="s">
        <v>2473</v>
      </c>
      <c r="B15" s="142">
        <f>COUNT(B14:B14)</f>
        <v>0</v>
      </c>
      <c r="C15" s="180"/>
      <c r="D15" s="181"/>
      <c r="E15" s="182"/>
    </row>
    <row r="16" spans="1:10" ht="15.75" thickBot="1" x14ac:dyDescent="0.3">
      <c r="A16" s="118"/>
      <c r="B16" s="123"/>
      <c r="C16" s="118"/>
      <c r="D16" s="118"/>
      <c r="E16" s="123"/>
    </row>
    <row r="17" spans="1:5" ht="18.75" customHeight="1" thickBot="1" x14ac:dyDescent="0.3">
      <c r="A17" s="170" t="s">
        <v>2475</v>
      </c>
      <c r="B17" s="171"/>
      <c r="C17" s="171"/>
      <c r="D17" s="171"/>
      <c r="E17" s="172"/>
    </row>
    <row r="18" spans="1:5" ht="18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.75" customHeight="1" x14ac:dyDescent="0.25">
      <c r="A19" s="134" t="str">
        <f>VLOOKUP(B19,'[1]LISTADO ATM'!$A$2:$C$822,3,0)</f>
        <v>DISTRITO NACIONAL</v>
      </c>
      <c r="B19" s="134">
        <v>394</v>
      </c>
      <c r="C19" s="152" t="str">
        <f>VLOOKUP(B19,'[1]LISTADO ATM'!$A$2:$B$822,2,0)</f>
        <v xml:space="preserve">ATM Multicentro La Sirena Luperón </v>
      </c>
      <c r="D19" s="129" t="s">
        <v>2437</v>
      </c>
      <c r="E19" s="134">
        <v>3335923938</v>
      </c>
    </row>
    <row r="20" spans="1:5" ht="18.75" customHeight="1" x14ac:dyDescent="0.25">
      <c r="A20" s="134" t="str">
        <f>VLOOKUP(B20,'[1]LISTADO ATM'!$A$2:$C$822,3,0)</f>
        <v>SUR</v>
      </c>
      <c r="B20" s="134">
        <v>252</v>
      </c>
      <c r="C20" s="152" t="str">
        <f>VLOOKUP(B20,'[1]LISTADO ATM'!$A$2:$B$822,2,0)</f>
        <v xml:space="preserve">ATM Banco Agrícola (Barahona) </v>
      </c>
      <c r="D20" s="129" t="s">
        <v>2437</v>
      </c>
      <c r="E20" s="138">
        <v>3335925844</v>
      </c>
    </row>
    <row r="21" spans="1:5" ht="18.75" customHeight="1" x14ac:dyDescent="0.25">
      <c r="A21" s="134" t="str">
        <f>VLOOKUP(B21,'[1]LISTADO ATM'!$A$2:$C$822,3,0)</f>
        <v>SUR</v>
      </c>
      <c r="B21" s="134">
        <v>249</v>
      </c>
      <c r="C21" s="152" t="str">
        <f>VLOOKUP(B21,'[1]LISTADO ATM'!$A$2:$B$822,2,0)</f>
        <v xml:space="preserve">ATM Banco Agrícola Neiba </v>
      </c>
      <c r="D21" s="129" t="s">
        <v>2437</v>
      </c>
      <c r="E21" s="138">
        <v>3335924678</v>
      </c>
    </row>
    <row r="22" spans="1:5" ht="18" x14ac:dyDescent="0.25">
      <c r="A22" s="134" t="str">
        <f>VLOOKUP(B22,'[1]LISTADO ATM'!$A$2:$C$822,3,0)</f>
        <v>DISTRITO NACIONAL</v>
      </c>
      <c r="B22" s="134">
        <v>791</v>
      </c>
      <c r="C22" s="152" t="str">
        <f>VLOOKUP(B22,'[1]LISTADO ATM'!$A$2:$B$822,2,0)</f>
        <v xml:space="preserve">ATM Oficina Sans Soucí </v>
      </c>
      <c r="D22" s="129" t="s">
        <v>2437</v>
      </c>
      <c r="E22" s="138">
        <v>3335925743</v>
      </c>
    </row>
    <row r="23" spans="1:5" ht="18.75" customHeight="1" x14ac:dyDescent="0.25">
      <c r="A23" s="134" t="str">
        <f>VLOOKUP(B23,'[1]LISTADO ATM'!$A$2:$C$822,3,0)</f>
        <v>DISTRITO NACIONAL</v>
      </c>
      <c r="B23" s="134">
        <v>527</v>
      </c>
      <c r="C23" s="152" t="str">
        <f>VLOOKUP(B23,'[1]LISTADO ATM'!$A$2:$B$822,2,0)</f>
        <v>ATM Oficina Zona Oriental II</v>
      </c>
      <c r="D23" s="129" t="s">
        <v>2437</v>
      </c>
      <c r="E23" s="138">
        <v>3335925590</v>
      </c>
    </row>
    <row r="24" spans="1:5" ht="18" customHeight="1" x14ac:dyDescent="0.25">
      <c r="A24" s="134" t="str">
        <f>VLOOKUP(B24,'[1]LISTADO ATM'!$A$2:$C$822,3,0)</f>
        <v>ESTE</v>
      </c>
      <c r="B24" s="134">
        <v>429</v>
      </c>
      <c r="C24" s="152" t="str">
        <f>VLOOKUP(B24,'[1]LISTADO ATM'!$A$2:$B$822,2,0)</f>
        <v xml:space="preserve">ATM Oficina Jumbo La Romana </v>
      </c>
      <c r="D24" s="129" t="s">
        <v>2437</v>
      </c>
      <c r="E24" s="138">
        <v>3335925827</v>
      </c>
    </row>
    <row r="25" spans="1:5" ht="18.75" customHeight="1" x14ac:dyDescent="0.25">
      <c r="A25" s="134" t="str">
        <f>VLOOKUP(B25,'[1]LISTADO ATM'!$A$2:$C$822,3,0)</f>
        <v>ESTE</v>
      </c>
      <c r="B25" s="134">
        <v>114</v>
      </c>
      <c r="C25" s="152" t="str">
        <f>VLOOKUP(B25,'[1]LISTADO ATM'!$A$2:$B$822,2,0)</f>
        <v xml:space="preserve">ATM Oficina Hato Mayor </v>
      </c>
      <c r="D25" s="129" t="s">
        <v>2437</v>
      </c>
      <c r="E25" s="138">
        <v>3335925867</v>
      </c>
    </row>
    <row r="26" spans="1:5" ht="18.75" customHeight="1" x14ac:dyDescent="0.25">
      <c r="A26" s="134" t="str">
        <f>VLOOKUP(B26,'[1]LISTADO ATM'!$A$2:$C$822,3,0)</f>
        <v>DISTRITO NACIONAL</v>
      </c>
      <c r="B26" s="134">
        <v>281</v>
      </c>
      <c r="C26" s="152" t="str">
        <f>VLOOKUP(B26,'[1]LISTADO ATM'!$A$2:$B$822,2,0)</f>
        <v xml:space="preserve">ATM S/M Pola Independencia </v>
      </c>
      <c r="D26" s="129" t="s">
        <v>2437</v>
      </c>
      <c r="E26" s="152">
        <v>3335925890</v>
      </c>
    </row>
    <row r="27" spans="1:5" ht="18" customHeight="1" x14ac:dyDescent="0.25">
      <c r="A27" s="134" t="str">
        <f>VLOOKUP(B27,'[1]LISTADO ATM'!$A$2:$C$822,3,0)</f>
        <v>ESTE</v>
      </c>
      <c r="B27" s="134">
        <v>480</v>
      </c>
      <c r="C27" s="152" t="str">
        <f>VLOOKUP(B27,'[1]LISTADO ATM'!$A$2:$B$822,2,0)</f>
        <v>ATM UNP Farmaconal Higuey</v>
      </c>
      <c r="D27" s="129" t="s">
        <v>2437</v>
      </c>
      <c r="E27" s="152">
        <v>3335925892</v>
      </c>
    </row>
    <row r="28" spans="1:5" ht="18.75" customHeight="1" x14ac:dyDescent="0.25">
      <c r="A28" s="134" t="str">
        <f>VLOOKUP(B28,'[1]LISTADO ATM'!$A$2:$C$822,3,0)</f>
        <v>DISTRITO NACIONAL</v>
      </c>
      <c r="B28" s="134">
        <v>60</v>
      </c>
      <c r="C28" s="152" t="str">
        <f>VLOOKUP(B28,'[1]LISTADO ATM'!$A$2:$B$822,2,0)</f>
        <v xml:space="preserve">ATM Autobanco 27 de Febrero </v>
      </c>
      <c r="D28" s="129" t="s">
        <v>2437</v>
      </c>
      <c r="E28" s="138" t="s">
        <v>2625</v>
      </c>
    </row>
    <row r="29" spans="1:5" ht="18" x14ac:dyDescent="0.25">
      <c r="A29" s="134" t="str">
        <f>VLOOKUP(B29,'[1]LISTADO ATM'!$A$2:$C$822,3,0)</f>
        <v>DISTRITO NACIONAL</v>
      </c>
      <c r="B29" s="134">
        <v>697</v>
      </c>
      <c r="C29" s="152" t="str">
        <f>VLOOKUP(B29,'[1]LISTADO ATM'!$A$2:$B$822,2,0)</f>
        <v>ATM Hipermercado Olé Ciudad Juan Bosch</v>
      </c>
      <c r="D29" s="129" t="s">
        <v>2437</v>
      </c>
      <c r="E29" s="138" t="s">
        <v>2679</v>
      </c>
    </row>
    <row r="30" spans="1:5" ht="18" x14ac:dyDescent="0.25">
      <c r="A30" s="134" t="str">
        <f>VLOOKUP(B30,'[1]LISTADO ATM'!$A$2:$C$822,3,0)</f>
        <v>SUR</v>
      </c>
      <c r="B30" s="134">
        <v>512</v>
      </c>
      <c r="C30" s="152" t="str">
        <f>VLOOKUP(B30,'[1]LISTADO ATM'!$A$2:$B$822,2,0)</f>
        <v>ATM Plaza Jesús Ferreira</v>
      </c>
      <c r="D30" s="129" t="s">
        <v>2437</v>
      </c>
      <c r="E30" s="138" t="s">
        <v>2716</v>
      </c>
    </row>
    <row r="31" spans="1:5" ht="18" x14ac:dyDescent="0.25">
      <c r="A31" s="134" t="str">
        <f>VLOOKUP(B31,'[1]LISTADO ATM'!$A$2:$C$822,3,0)</f>
        <v>DISTRITO NACIONAL</v>
      </c>
      <c r="B31" s="134">
        <v>23</v>
      </c>
      <c r="C31" s="152" t="str">
        <f>VLOOKUP(B31,'[1]LISTADO ATM'!$A$2:$B$822,2,0)</f>
        <v xml:space="preserve">ATM Oficina México </v>
      </c>
      <c r="D31" s="129" t="s">
        <v>2437</v>
      </c>
      <c r="E31" s="138" t="s">
        <v>2717</v>
      </c>
    </row>
    <row r="32" spans="1:5" ht="18.75" customHeight="1" x14ac:dyDescent="0.25">
      <c r="A32" s="134" t="str">
        <f>VLOOKUP(B32,'[1]LISTADO ATM'!$A$2:$C$822,3,0)</f>
        <v>DISTRITO NACIONAL</v>
      </c>
      <c r="B32" s="134">
        <v>516</v>
      </c>
      <c r="C32" s="152" t="str">
        <f>VLOOKUP(B32,'[1]LISTADO ATM'!$A$2:$B$822,2,0)</f>
        <v xml:space="preserve">ATM Oficina Gascue </v>
      </c>
      <c r="D32" s="129" t="s">
        <v>2437</v>
      </c>
      <c r="E32" s="138" t="s">
        <v>2718</v>
      </c>
    </row>
    <row r="33" spans="1:5" ht="18" x14ac:dyDescent="0.25">
      <c r="A33" s="134" t="str">
        <f>VLOOKUP(B33,'[1]LISTADO ATM'!$A$2:$C$822,3,0)</f>
        <v>DISTRITO NACIONAL</v>
      </c>
      <c r="B33" s="134">
        <v>514</v>
      </c>
      <c r="C33" s="152" t="str">
        <f>VLOOKUP(B33,'[1]LISTADO ATM'!$A$2:$B$822,2,0)</f>
        <v>ATM Autoservicio Charles de Gaulle</v>
      </c>
      <c r="D33" s="129" t="s">
        <v>2437</v>
      </c>
      <c r="E33" s="138" t="s">
        <v>2796</v>
      </c>
    </row>
    <row r="34" spans="1:5" ht="18.75" customHeight="1" x14ac:dyDescent="0.25">
      <c r="A34" s="134" t="str">
        <f>VLOOKUP(B34,'[1]LISTADO ATM'!$A$2:$C$822,3,0)</f>
        <v>DISTRITO NACIONAL</v>
      </c>
      <c r="B34" s="134">
        <v>234</v>
      </c>
      <c r="C34" s="152" t="str">
        <f>VLOOKUP(B34,'[1]LISTADO ATM'!$A$2:$B$822,2,0)</f>
        <v xml:space="preserve">ATM Oficina Boca Chica I </v>
      </c>
      <c r="D34" s="129" t="s">
        <v>2437</v>
      </c>
      <c r="E34" s="138" t="s">
        <v>2797</v>
      </c>
    </row>
    <row r="35" spans="1:5" ht="18" x14ac:dyDescent="0.25">
      <c r="A35" s="134" t="str">
        <f>VLOOKUP(B35,'[1]LISTADO ATM'!$A$2:$C$822,3,0)</f>
        <v>NORTE</v>
      </c>
      <c r="B35" s="134">
        <v>728</v>
      </c>
      <c r="C35" s="152" t="str">
        <f>VLOOKUP(B35,'[1]LISTADO ATM'!$A$2:$B$822,2,0)</f>
        <v xml:space="preserve">ATM UNP La Vega Oficina Regional Norcentral </v>
      </c>
      <c r="D35" s="129" t="s">
        <v>2437</v>
      </c>
      <c r="E35" s="138">
        <v>3335927503</v>
      </c>
    </row>
    <row r="36" spans="1:5" ht="18" x14ac:dyDescent="0.25">
      <c r="A36" s="134" t="str">
        <f>VLOOKUP(B36,'[1]LISTADO ATM'!$A$2:$C$822,3,0)</f>
        <v>DISTRITO NACIONAL</v>
      </c>
      <c r="B36" s="134">
        <v>889</v>
      </c>
      <c r="C36" s="152" t="str">
        <f>VLOOKUP(B36,'[1]LISTADO ATM'!$A$2:$B$822,2,0)</f>
        <v>ATM Oficina Plaza Lama Máximo Gómez II</v>
      </c>
      <c r="D36" s="129" t="s">
        <v>2437</v>
      </c>
      <c r="E36" s="138">
        <v>3335927559</v>
      </c>
    </row>
    <row r="37" spans="1:5" ht="18.75" customHeight="1" x14ac:dyDescent="0.25">
      <c r="A37" s="134" t="str">
        <f>VLOOKUP(B37,'[1]LISTADO ATM'!$A$2:$C$822,3,0)</f>
        <v>NORTE</v>
      </c>
      <c r="B37" s="134">
        <v>950</v>
      </c>
      <c r="C37" s="152" t="str">
        <f>VLOOKUP(B37,'[1]LISTADO ATM'!$A$2:$B$822,2,0)</f>
        <v xml:space="preserve">ATM Oficina Monterrico </v>
      </c>
      <c r="D37" s="129" t="s">
        <v>2437</v>
      </c>
      <c r="E37" s="138">
        <v>3335927683</v>
      </c>
    </row>
    <row r="38" spans="1:5" ht="18" x14ac:dyDescent="0.25">
      <c r="A38" s="134" t="str">
        <f>VLOOKUP(B38,'[1]LISTADO ATM'!$A$2:$C$822,3,0)</f>
        <v>NORTE</v>
      </c>
      <c r="B38" s="134">
        <v>903</v>
      </c>
      <c r="C38" s="152" t="str">
        <f>VLOOKUP(B38,'[1]LISTADO ATM'!$A$2:$B$822,2,0)</f>
        <v xml:space="preserve">ATM Oficina La Vega Real I </v>
      </c>
      <c r="D38" s="129" t="s">
        <v>2437</v>
      </c>
      <c r="E38" s="138">
        <v>3335927689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713</v>
      </c>
      <c r="C39" s="152" t="str">
        <f>VLOOKUP(B39,'[1]LISTADO ATM'!$A$2:$B$822,2,0)</f>
        <v xml:space="preserve">ATM Oficina Las Américas </v>
      </c>
      <c r="D39" s="129" t="s">
        <v>2437</v>
      </c>
      <c r="E39" s="138">
        <v>3335927690</v>
      </c>
    </row>
    <row r="40" spans="1:5" ht="18" x14ac:dyDescent="0.25">
      <c r="A40" s="134" t="str">
        <f>VLOOKUP(B40,'[1]LISTADO ATM'!$A$2:$C$822,3,0)</f>
        <v>DISTRITO NACIONAL</v>
      </c>
      <c r="B40" s="134">
        <v>410</v>
      </c>
      <c r="C40" s="152" t="str">
        <f>VLOOKUP(B40,'[1]LISTADO ATM'!$A$2:$B$822,2,0)</f>
        <v xml:space="preserve">ATM Oficina Las Palmas de Herrera II </v>
      </c>
      <c r="D40" s="129" t="s">
        <v>2437</v>
      </c>
      <c r="E40" s="138" t="s">
        <v>2798</v>
      </c>
    </row>
    <row r="41" spans="1:5" ht="18" x14ac:dyDescent="0.25">
      <c r="A41" s="134" t="str">
        <f>VLOOKUP(B41,'[1]LISTADO ATM'!$A$2:$C$822,3,0)</f>
        <v>NORTE</v>
      </c>
      <c r="B41" s="134">
        <v>991</v>
      </c>
      <c r="C41" s="152" t="str">
        <f>VLOOKUP(B41,'[1]LISTADO ATM'!$A$2:$B$822,2,0)</f>
        <v xml:space="preserve">ATM UNP Las Matas de Santa Cruz </v>
      </c>
      <c r="D41" s="129" t="s">
        <v>2437</v>
      </c>
      <c r="E41" s="138">
        <v>3335927692</v>
      </c>
    </row>
    <row r="42" spans="1:5" ht="18.75" customHeight="1" x14ac:dyDescent="0.25">
      <c r="A42" s="134" t="str">
        <f>VLOOKUP(B42,'[1]LISTADO ATM'!$A$2:$C$822,3,0)</f>
        <v>SUR</v>
      </c>
      <c r="B42" s="134">
        <v>783</v>
      </c>
      <c r="C42" s="152" t="str">
        <f>VLOOKUP(B42,'[1]LISTADO ATM'!$A$2:$B$822,2,0)</f>
        <v xml:space="preserve">ATM Autobanco Alfa y Omega (Barahona) </v>
      </c>
      <c r="D42" s="129" t="s">
        <v>2437</v>
      </c>
      <c r="E42" s="138">
        <v>3335927687</v>
      </c>
    </row>
    <row r="43" spans="1:5" ht="18" x14ac:dyDescent="0.25">
      <c r="A43" s="134" t="str">
        <f>VLOOKUP(B43,'[1]LISTADO ATM'!$A$2:$C$822,3,0)</f>
        <v>DISTRITO NACIONAL</v>
      </c>
      <c r="B43" s="134">
        <v>929</v>
      </c>
      <c r="C43" s="152" t="str">
        <f>VLOOKUP(B43,'[1]LISTADO ATM'!$A$2:$B$822,2,0)</f>
        <v>ATM Autoservicio Nacional El Conde</v>
      </c>
      <c r="D43" s="129" t="s">
        <v>2437</v>
      </c>
      <c r="E43" s="138">
        <v>3335927682</v>
      </c>
    </row>
    <row r="44" spans="1:5" ht="18" x14ac:dyDescent="0.25">
      <c r="A44" s="134" t="str">
        <f>VLOOKUP(B44,'[1]LISTADO ATM'!$A$2:$C$822,3,0)</f>
        <v>DISTRITO NACIONAL</v>
      </c>
      <c r="B44" s="134">
        <v>231</v>
      </c>
      <c r="C44" s="152" t="str">
        <f>VLOOKUP(B44,'[1]LISTADO ATM'!$A$2:$B$822,2,0)</f>
        <v xml:space="preserve">ATM Oficina Zona Oriental </v>
      </c>
      <c r="D44" s="129" t="s">
        <v>2437</v>
      </c>
      <c r="E44" s="138">
        <v>3335927620</v>
      </c>
    </row>
    <row r="45" spans="1:5" ht="18.75" customHeight="1" x14ac:dyDescent="0.25">
      <c r="A45" s="134"/>
      <c r="B45" s="134">
        <v>813</v>
      </c>
      <c r="C45" s="152" t="str">
        <f>VLOOKUP(B45,'[1]LISTADO ATM'!$A$2:$B$822,2,0)</f>
        <v>ATM Oficina Occidental Mall</v>
      </c>
      <c r="D45" s="129" t="s">
        <v>2437</v>
      </c>
      <c r="E45" s="138">
        <v>3335927704</v>
      </c>
    </row>
    <row r="46" spans="1:5" ht="18" x14ac:dyDescent="0.25">
      <c r="A46" s="134" t="str">
        <f>VLOOKUP(B46,'[1]LISTADO ATM'!$A$2:$C$822,3,0)</f>
        <v>DISTRITO NACIONAL</v>
      </c>
      <c r="B46" s="134">
        <v>586</v>
      </c>
      <c r="C46" s="152" t="str">
        <f>VLOOKUP(B46,'[1]LISTADO ATM'!$A$2:$B$822,2,0)</f>
        <v xml:space="preserve">ATM Palacio de Justicia D.N. </v>
      </c>
      <c r="D46" s="129" t="s">
        <v>2437</v>
      </c>
      <c r="E46" s="138">
        <v>3335927487</v>
      </c>
    </row>
    <row r="47" spans="1:5" ht="18" customHeight="1" x14ac:dyDescent="0.25">
      <c r="A47" s="134" t="str">
        <f>VLOOKUP(B47,'[1]LISTADO ATM'!$A$2:$C$822,3,0)</f>
        <v>ESTE</v>
      </c>
      <c r="B47" s="134">
        <v>630</v>
      </c>
      <c r="C47" s="152" t="str">
        <f>VLOOKUP(B47,'[1]LISTADO ATM'!$A$2:$B$822,2,0)</f>
        <v xml:space="preserve">ATM Oficina Plaza Zaglul (SPM) </v>
      </c>
      <c r="D47" s="129" t="s">
        <v>2437</v>
      </c>
      <c r="E47" s="138">
        <v>3335927489</v>
      </c>
    </row>
    <row r="48" spans="1:5" ht="18.75" thickBot="1" x14ac:dyDescent="0.3">
      <c r="A48" s="137"/>
      <c r="B48" s="142">
        <f>COUNT(B19:B47)</f>
        <v>29</v>
      </c>
      <c r="C48" s="128"/>
      <c r="D48" s="128"/>
      <c r="E48" s="128"/>
    </row>
    <row r="49" spans="1:5" ht="15.75" thickBot="1" x14ac:dyDescent="0.3">
      <c r="A49" s="118"/>
      <c r="B49" s="123"/>
      <c r="C49" s="118"/>
      <c r="D49" s="118"/>
      <c r="E49" s="123"/>
    </row>
    <row r="50" spans="1:5" ht="18.75" thickBot="1" x14ac:dyDescent="0.3">
      <c r="A50" s="170" t="s">
        <v>2535</v>
      </c>
      <c r="B50" s="171"/>
      <c r="C50" s="171"/>
      <c r="D50" s="171"/>
      <c r="E50" s="172"/>
    </row>
    <row r="51" spans="1:5" ht="18" customHeight="1" x14ac:dyDescent="0.25">
      <c r="A51" s="120" t="s">
        <v>15</v>
      </c>
      <c r="B51" s="120" t="s">
        <v>2416</v>
      </c>
      <c r="C51" s="120" t="s">
        <v>46</v>
      </c>
      <c r="D51" s="120" t="s">
        <v>2419</v>
      </c>
      <c r="E51" s="120" t="s">
        <v>2417</v>
      </c>
    </row>
    <row r="52" spans="1:5" ht="18" customHeight="1" x14ac:dyDescent="0.25">
      <c r="A52" s="139" t="str">
        <f>VLOOKUP(B52,'[1]LISTADO ATM'!$A$2:$C$822,3,0)</f>
        <v>ESTE</v>
      </c>
      <c r="B52" s="143">
        <v>289</v>
      </c>
      <c r="C52" s="152" t="str">
        <f>VLOOKUP(B52,'[1]LISTADO ATM'!$A$2:$B$822,2,0)</f>
        <v>ATM Oficina Bávaro II</v>
      </c>
      <c r="D52" s="134" t="s">
        <v>2482</v>
      </c>
      <c r="E52" s="138">
        <v>3335925509</v>
      </c>
    </row>
    <row r="53" spans="1:5" ht="18" x14ac:dyDescent="0.25">
      <c r="A53" s="139" t="str">
        <f>VLOOKUP(B53,'[1]LISTADO ATM'!$A$2:$C$822,3,0)</f>
        <v>DISTRITO NACIONAL</v>
      </c>
      <c r="B53" s="143">
        <v>377</v>
      </c>
      <c r="C53" s="152" t="str">
        <f>VLOOKUP(B53,'[1]LISTADO ATM'!$A$2:$B$822,2,0)</f>
        <v>ATM Estación del Metro Eduardo Brito</v>
      </c>
      <c r="D53" s="134" t="s">
        <v>2482</v>
      </c>
      <c r="E53" s="138">
        <v>3335925845</v>
      </c>
    </row>
    <row r="54" spans="1:5" ht="18" x14ac:dyDescent="0.25">
      <c r="A54" s="139" t="str">
        <f>VLOOKUP(B54,'[1]LISTADO ATM'!$A$2:$C$822,3,0)</f>
        <v>DISTRITO NACIONAL</v>
      </c>
      <c r="B54" s="143">
        <v>577</v>
      </c>
      <c r="C54" s="152" t="str">
        <f>VLOOKUP(B54,'[1]LISTADO ATM'!$A$2:$B$822,2,0)</f>
        <v xml:space="preserve">ATM Olé Ave. Duarte </v>
      </c>
      <c r="D54" s="134" t="s">
        <v>2482</v>
      </c>
      <c r="E54" s="138">
        <v>3335926028</v>
      </c>
    </row>
    <row r="55" spans="1:5" ht="18.75" customHeight="1" x14ac:dyDescent="0.25">
      <c r="A55" s="139" t="str">
        <f>VLOOKUP(B55,'[1]LISTADO ATM'!$A$2:$C$822,3,0)</f>
        <v>DISTRITO NACIONAL</v>
      </c>
      <c r="B55" s="143">
        <v>955</v>
      </c>
      <c r="C55" s="152" t="str">
        <f>VLOOKUP(B55,'[1]LISTADO ATM'!$A$2:$B$822,2,0)</f>
        <v xml:space="preserve">ATM Oficina Americana Independencia II </v>
      </c>
      <c r="D55" s="134" t="s">
        <v>2482</v>
      </c>
      <c r="E55" s="138">
        <v>3335926030</v>
      </c>
    </row>
    <row r="56" spans="1:5" ht="18.75" customHeight="1" x14ac:dyDescent="0.25">
      <c r="A56" s="139" t="str">
        <f>VLOOKUP(B56,'[1]LISTADO ATM'!$A$2:$C$822,3,0)</f>
        <v>SUR</v>
      </c>
      <c r="B56" s="143">
        <v>730</v>
      </c>
      <c r="C56" s="152" t="str">
        <f>VLOOKUP(B56,'[1]LISTADO ATM'!$A$2:$B$822,2,0)</f>
        <v xml:space="preserve">ATM Palacio de Justicia Barahona </v>
      </c>
      <c r="D56" s="134" t="s">
        <v>2482</v>
      </c>
      <c r="E56" s="138" t="s">
        <v>2799</v>
      </c>
    </row>
    <row r="57" spans="1:5" ht="18" x14ac:dyDescent="0.25">
      <c r="A57" s="139" t="str">
        <f>VLOOKUP(B57,'[1]LISTADO ATM'!$A$2:$C$822,3,0)</f>
        <v>NORTE</v>
      </c>
      <c r="B57" s="143">
        <v>877</v>
      </c>
      <c r="C57" s="152" t="str">
        <f>VLOOKUP(B57,'[1]LISTADO ATM'!$A$2:$B$822,2,0)</f>
        <v xml:space="preserve">ATM Estación Los Samanes (Ranchito, La Vega) </v>
      </c>
      <c r="D57" s="134" t="s">
        <v>2482</v>
      </c>
      <c r="E57" s="138">
        <v>3335927684</v>
      </c>
    </row>
    <row r="58" spans="1:5" ht="18.75" customHeight="1" x14ac:dyDescent="0.25">
      <c r="A58" s="139" t="str">
        <f>VLOOKUP(B58,'[1]LISTADO ATM'!$A$2:$C$822,3,0)</f>
        <v>DISTRITO NACIONAL</v>
      </c>
      <c r="B58" s="143">
        <v>227</v>
      </c>
      <c r="C58" s="152" t="str">
        <f>VLOOKUP(B58,'[1]LISTADO ATM'!$A$2:$B$822,2,0)</f>
        <v xml:space="preserve">ATM S/M Bravo Av. Enriquillo </v>
      </c>
      <c r="D58" s="134" t="s">
        <v>2482</v>
      </c>
      <c r="E58" s="138" t="s">
        <v>2800</v>
      </c>
    </row>
    <row r="59" spans="1:5" ht="18.75" customHeight="1" x14ac:dyDescent="0.25">
      <c r="A59" s="139" t="str">
        <f>VLOOKUP(B59,'[1]LISTADO ATM'!$A$2:$C$822,3,0)</f>
        <v>ESTE</v>
      </c>
      <c r="B59" s="143">
        <v>386</v>
      </c>
      <c r="C59" s="152" t="str">
        <f>VLOOKUP(B59,'[1]LISTADO ATM'!$A$2:$B$822,2,0)</f>
        <v xml:space="preserve">ATM Plaza Verón II </v>
      </c>
      <c r="D59" s="134" t="s">
        <v>2482</v>
      </c>
      <c r="E59" s="138" t="s">
        <v>2801</v>
      </c>
    </row>
    <row r="60" spans="1:5" ht="18.75" customHeight="1" x14ac:dyDescent="0.25">
      <c r="A60" s="139" t="e">
        <f>VLOOKUP(B60,'[1]LISTADO ATM'!$A$2:$C$822,3,0)</f>
        <v>#N/A</v>
      </c>
      <c r="B60" s="143">
        <v>995</v>
      </c>
      <c r="C60" s="152" t="e">
        <f>VLOOKUP(B60,'[1]LISTADO ATM'!$A$2:$B$822,2,0)</f>
        <v>#N/A</v>
      </c>
      <c r="D60" s="134" t="s">
        <v>2482</v>
      </c>
      <c r="E60" s="138">
        <v>3335927562</v>
      </c>
    </row>
    <row r="61" spans="1:5" ht="18.75" customHeight="1" x14ac:dyDescent="0.25">
      <c r="A61" s="137" t="s">
        <v>2473</v>
      </c>
      <c r="B61" s="144">
        <f>COUNT(B52:B60)</f>
        <v>9</v>
      </c>
      <c r="C61" s="128"/>
      <c r="D61" s="128"/>
      <c r="E61" s="128"/>
    </row>
    <row r="62" spans="1:5" ht="15.75" thickBot="1" x14ac:dyDescent="0.3">
      <c r="A62" s="118"/>
      <c r="B62" s="123"/>
      <c r="C62" s="118"/>
      <c r="D62" s="118"/>
      <c r="E62" s="123"/>
    </row>
    <row r="63" spans="1:5" ht="18" x14ac:dyDescent="0.25">
      <c r="A63" s="165" t="s">
        <v>2476</v>
      </c>
      <c r="B63" s="166"/>
      <c r="C63" s="166"/>
      <c r="D63" s="166"/>
      <c r="E63" s="167"/>
    </row>
    <row r="64" spans="1:5" ht="18.75" customHeight="1" x14ac:dyDescent="0.25">
      <c r="A64" s="120" t="s">
        <v>15</v>
      </c>
      <c r="B64" s="120" t="s">
        <v>2416</v>
      </c>
      <c r="C64" s="122" t="s">
        <v>46</v>
      </c>
      <c r="D64" s="132" t="s">
        <v>2419</v>
      </c>
      <c r="E64" s="132" t="s">
        <v>2417</v>
      </c>
    </row>
    <row r="65" spans="1:5" ht="18" x14ac:dyDescent="0.25">
      <c r="A65" s="133" t="str">
        <f>VLOOKUP(B65,'[1]LISTADO ATM'!$A$2:$C$822,3,0)</f>
        <v>NORTE</v>
      </c>
      <c r="B65" s="134">
        <v>291</v>
      </c>
      <c r="C65" s="152" t="str">
        <f>VLOOKUP(B65,'[1]LISTADO ATM'!$A$2:$B$822,2,0)</f>
        <v xml:space="preserve">ATM S/M Jumbo Las Colinas </v>
      </c>
      <c r="D65" s="145" t="s">
        <v>2568</v>
      </c>
      <c r="E65" s="134">
        <v>3335925489</v>
      </c>
    </row>
    <row r="66" spans="1:5" ht="18" x14ac:dyDescent="0.25">
      <c r="A66" s="133" t="str">
        <f>VLOOKUP(B66,'[1]LISTADO ATM'!$A$2:$C$822,3,0)</f>
        <v>DISTRITO NACIONAL</v>
      </c>
      <c r="B66" s="134">
        <v>39</v>
      </c>
      <c r="C66" s="152" t="str">
        <f>VLOOKUP(B66,'[1]LISTADO ATM'!$A$2:$B$822,2,0)</f>
        <v xml:space="preserve">ATM Oficina Ovando </v>
      </c>
      <c r="D66" s="147" t="s">
        <v>2566</v>
      </c>
      <c r="E66" s="134" t="s">
        <v>2802</v>
      </c>
    </row>
    <row r="67" spans="1:5" ht="18.75" customHeight="1" x14ac:dyDescent="0.25">
      <c r="A67" s="133" t="str">
        <f>VLOOKUP(B67,'[1]LISTADO ATM'!$A$2:$C$822,3,0)</f>
        <v>DISTRITO NACIONAL</v>
      </c>
      <c r="B67" s="134">
        <v>957</v>
      </c>
      <c r="C67" s="152" t="str">
        <f>VLOOKUP(B67,'[1]LISTADO ATM'!$A$2:$B$822,2,0)</f>
        <v xml:space="preserve">ATM Oficina Venezuela </v>
      </c>
      <c r="D67" s="147" t="s">
        <v>2566</v>
      </c>
      <c r="E67" s="134" t="s">
        <v>2803</v>
      </c>
    </row>
    <row r="68" spans="1:5" ht="18" customHeight="1" x14ac:dyDescent="0.25">
      <c r="A68" s="133" t="str">
        <f>VLOOKUP(B68,'[1]LISTADO ATM'!$A$2:$C$822,3,0)</f>
        <v>NORTE</v>
      </c>
      <c r="B68" s="134">
        <v>431</v>
      </c>
      <c r="C68" s="152" t="str">
        <f>VLOOKUP(B68,'[1]LISTADO ATM'!$A$2:$B$822,2,0)</f>
        <v xml:space="preserve">ATM Autoservicio Sol (Santiago) </v>
      </c>
      <c r="D68" s="145" t="s">
        <v>2568</v>
      </c>
      <c r="E68" s="134">
        <v>3335927584</v>
      </c>
    </row>
    <row r="69" spans="1:5" ht="18.75" customHeight="1" x14ac:dyDescent="0.25">
      <c r="A69" s="133" t="str">
        <f>VLOOKUP(B69,'[1]LISTADO ATM'!$A$2:$C$822,3,0)</f>
        <v>SUR</v>
      </c>
      <c r="B69" s="134">
        <v>101</v>
      </c>
      <c r="C69" s="152" t="str">
        <f>VLOOKUP(B69,'[1]LISTADO ATM'!$A$2:$B$822,2,0)</f>
        <v xml:space="preserve">ATM Oficina San Juan de la Maguana I </v>
      </c>
      <c r="D69" s="145" t="s">
        <v>2568</v>
      </c>
      <c r="E69" s="134">
        <v>3335927705</v>
      </c>
    </row>
    <row r="70" spans="1:5" ht="18" x14ac:dyDescent="0.25">
      <c r="A70" s="134" t="str">
        <f>VLOOKUP(B70,'[1]LISTADO ATM'!$A$2:$C$822,3,0)</f>
        <v>DISTRITO NACIONAL</v>
      </c>
      <c r="B70" s="134">
        <v>793</v>
      </c>
      <c r="C70" s="152" t="str">
        <f>VLOOKUP(B70,'[1]LISTADO ATM'!$A$2:$B$822,2,0)</f>
        <v xml:space="preserve">ATM Centro de Caja Agora Mall </v>
      </c>
      <c r="D70" s="145" t="s">
        <v>2568</v>
      </c>
      <c r="E70" s="134">
        <v>3335927519</v>
      </c>
    </row>
    <row r="71" spans="1:5" ht="18" x14ac:dyDescent="0.25">
      <c r="A71" s="137" t="s">
        <v>2473</v>
      </c>
      <c r="B71" s="144">
        <f>COUNT(B65:B70)</f>
        <v>6</v>
      </c>
      <c r="C71" s="128"/>
      <c r="D71" s="131"/>
      <c r="E71" s="131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68" t="s">
        <v>2477</v>
      </c>
      <c r="B73" s="169"/>
      <c r="C73" s="118" t="s">
        <v>2412</v>
      </c>
      <c r="D73" s="123"/>
      <c r="E73" s="123"/>
    </row>
    <row r="74" spans="1:5" ht="18.75" customHeight="1" thickBot="1" x14ac:dyDescent="0.3">
      <c r="A74" s="140">
        <f>+B48+B61+B71</f>
        <v>44</v>
      </c>
      <c r="B74" s="141"/>
      <c r="C74" s="118"/>
      <c r="D74" s="118"/>
      <c r="E74" s="118"/>
    </row>
    <row r="75" spans="1:5" ht="15.75" thickBot="1" x14ac:dyDescent="0.3">
      <c r="A75" s="118"/>
      <c r="B75" s="123"/>
      <c r="C75" s="118"/>
      <c r="D75" s="118"/>
      <c r="E75" s="123"/>
    </row>
    <row r="76" spans="1:5" ht="18.75" thickBot="1" x14ac:dyDescent="0.3">
      <c r="A76" s="170" t="s">
        <v>2478</v>
      </c>
      <c r="B76" s="171"/>
      <c r="C76" s="171"/>
      <c r="D76" s="171"/>
      <c r="E76" s="172"/>
    </row>
    <row r="77" spans="1:5" ht="18" x14ac:dyDescent="0.25">
      <c r="A77" s="124" t="s">
        <v>15</v>
      </c>
      <c r="B77" s="124" t="s">
        <v>2416</v>
      </c>
      <c r="C77" s="122" t="s">
        <v>46</v>
      </c>
      <c r="D77" s="173" t="s">
        <v>2419</v>
      </c>
      <c r="E77" s="174"/>
    </row>
    <row r="78" spans="1:5" ht="18" customHeight="1" x14ac:dyDescent="0.25">
      <c r="A78" s="134" t="str">
        <f>VLOOKUP(B78,'[1]LISTADO ATM'!$A$2:$C$822,3,0)</f>
        <v>DISTRITO NACIONAL</v>
      </c>
      <c r="B78" s="134">
        <v>561</v>
      </c>
      <c r="C78" s="134" t="str">
        <f>VLOOKUP(B78,'[1]LISTADO ATM'!$A$2:$B$822,2,0)</f>
        <v xml:space="preserve">ATM Comando Regional P.N. S.D. Este </v>
      </c>
      <c r="D78" s="163" t="s">
        <v>2571</v>
      </c>
      <c r="E78" s="164"/>
    </row>
    <row r="79" spans="1:5" ht="18" x14ac:dyDescent="0.25">
      <c r="A79" s="134" t="str">
        <f>VLOOKUP(B79,'[1]LISTADO ATM'!$A$2:$C$822,3,0)</f>
        <v>DISTRITO NACIONAL</v>
      </c>
      <c r="B79" s="134">
        <v>823</v>
      </c>
      <c r="C79" s="134" t="str">
        <f>VLOOKUP(B79,'[1]LISTADO ATM'!$A$2:$B$822,2,0)</f>
        <v xml:space="preserve">ATM UNP El Carril (Haina) </v>
      </c>
      <c r="D79" s="163" t="s">
        <v>2549</v>
      </c>
      <c r="E79" s="164"/>
    </row>
    <row r="80" spans="1:5" ht="18" x14ac:dyDescent="0.25">
      <c r="A80" s="134" t="str">
        <f>VLOOKUP(B80,'[1]LISTADO ATM'!$A$2:$C$822,3,0)</f>
        <v>ESTE</v>
      </c>
      <c r="B80" s="134">
        <v>293</v>
      </c>
      <c r="C80" s="134" t="str">
        <f>VLOOKUP(B80,'[1]LISTADO ATM'!$A$2:$B$822,2,0)</f>
        <v xml:space="preserve">ATM S/M Nueva Visión (San Pedro) </v>
      </c>
      <c r="D80" s="163" t="s">
        <v>2571</v>
      </c>
      <c r="E80" s="164"/>
    </row>
    <row r="81" spans="1:5" ht="18" x14ac:dyDescent="0.25">
      <c r="A81" s="134" t="str">
        <f>VLOOKUP(B81,'[1]LISTADO ATM'!$A$2:$C$822,3,0)</f>
        <v>DISTRITO NACIONAL</v>
      </c>
      <c r="B81" s="134">
        <v>568</v>
      </c>
      <c r="C81" s="134" t="str">
        <f>VLOOKUP(B81,'[1]LISTADO ATM'!$A$2:$B$822,2,0)</f>
        <v xml:space="preserve">ATM Ministerio de Educación </v>
      </c>
      <c r="D81" s="163" t="s">
        <v>2571</v>
      </c>
      <c r="E81" s="164"/>
    </row>
    <row r="82" spans="1:5" ht="18.75" customHeight="1" x14ac:dyDescent="0.25">
      <c r="A82" s="134" t="str">
        <f>VLOOKUP(B82,'[1]LISTADO ATM'!$A$2:$C$822,3,0)</f>
        <v>DISTRITO NACIONAL</v>
      </c>
      <c r="B82" s="134">
        <v>575</v>
      </c>
      <c r="C82" s="134" t="str">
        <f>VLOOKUP(B82,'[1]LISTADO ATM'!$A$2:$B$822,2,0)</f>
        <v xml:space="preserve">ATM EDESUR Tiradentes </v>
      </c>
      <c r="D82" s="163" t="s">
        <v>2571</v>
      </c>
      <c r="E82" s="164"/>
    </row>
    <row r="83" spans="1:5" ht="18" x14ac:dyDescent="0.25">
      <c r="A83" s="134" t="str">
        <f>VLOOKUP(B83,'[1]LISTADO ATM'!$A$2:$C$822,3,0)</f>
        <v>NORTE</v>
      </c>
      <c r="B83" s="134">
        <v>637</v>
      </c>
      <c r="C83" s="134" t="str">
        <f>VLOOKUP(B83,'[1]LISTADO ATM'!$A$2:$B$822,2,0)</f>
        <v xml:space="preserve">ATM UNP Monción </v>
      </c>
      <c r="D83" s="163" t="s">
        <v>2549</v>
      </c>
      <c r="E83" s="164"/>
    </row>
    <row r="84" spans="1:5" ht="18" x14ac:dyDescent="0.25">
      <c r="A84" s="134" t="str">
        <f>VLOOKUP(B84,'[1]LISTADO ATM'!$A$2:$C$822,3,0)</f>
        <v>NORTE</v>
      </c>
      <c r="B84" s="134">
        <v>649</v>
      </c>
      <c r="C84" s="134" t="str">
        <f>VLOOKUP(B84,'[1]LISTADO ATM'!$A$2:$B$822,2,0)</f>
        <v xml:space="preserve">ATM Oficina Galería 56 (San Francisco de Macorís) </v>
      </c>
      <c r="D84" s="163" t="s">
        <v>2571</v>
      </c>
      <c r="E84" s="164"/>
    </row>
    <row r="85" spans="1:5" ht="18.75" customHeight="1" x14ac:dyDescent="0.25">
      <c r="A85" s="134" t="str">
        <f>VLOOKUP(B85,'[1]LISTADO ATM'!$A$2:$C$822,3,0)</f>
        <v>ESTE</v>
      </c>
      <c r="B85" s="134">
        <v>842</v>
      </c>
      <c r="C85" s="134" t="str">
        <f>VLOOKUP(B85,'[1]LISTADO ATM'!$A$2:$B$822,2,0)</f>
        <v xml:space="preserve">ATM Plaza Orense II (La Romana) </v>
      </c>
      <c r="D85" s="163" t="s">
        <v>2549</v>
      </c>
      <c r="E85" s="164"/>
    </row>
    <row r="86" spans="1:5" ht="18" x14ac:dyDescent="0.25">
      <c r="A86" s="134" t="str">
        <f>VLOOKUP(B86,'[1]LISTADO ATM'!$A$2:$C$822,3,0)</f>
        <v>DISTRITO NACIONAL</v>
      </c>
      <c r="B86" s="134">
        <v>524</v>
      </c>
      <c r="C86" s="134" t="str">
        <f>VLOOKUP(B86,'[1]LISTADO ATM'!$A$2:$B$822,2,0)</f>
        <v xml:space="preserve">ATM DNCD </v>
      </c>
      <c r="D86" s="163" t="s">
        <v>2549</v>
      </c>
      <c r="E86" s="164"/>
    </row>
    <row r="87" spans="1:5" ht="18" x14ac:dyDescent="0.25">
      <c r="A87" s="134" t="str">
        <f>VLOOKUP(B87,'[1]LISTADO ATM'!$A$2:$C$822,3,0)</f>
        <v>NORTE</v>
      </c>
      <c r="B87" s="134">
        <v>3</v>
      </c>
      <c r="C87" s="134" t="str">
        <f>VLOOKUP(B87,'[1]LISTADO ATM'!$A$2:$B$822,2,0)</f>
        <v>ATM Autoservicio La Vega Real</v>
      </c>
      <c r="D87" s="163" t="s">
        <v>2549</v>
      </c>
      <c r="E87" s="164"/>
    </row>
    <row r="88" spans="1:5" ht="18" x14ac:dyDescent="0.25">
      <c r="A88" s="134" t="str">
        <f>VLOOKUP(B88,'[1]LISTADO ATM'!$A$2:$C$822,3,0)</f>
        <v>NORTE</v>
      </c>
      <c r="B88" s="134">
        <v>181</v>
      </c>
      <c r="C88" s="134" t="str">
        <f>VLOOKUP(B88,'[1]LISTADO ATM'!$A$2:$B$822,2,0)</f>
        <v xml:space="preserve">ATM Oficina Sabaneta </v>
      </c>
      <c r="D88" s="163" t="s">
        <v>2549</v>
      </c>
      <c r="E88" s="164"/>
    </row>
    <row r="89" spans="1:5" ht="18" x14ac:dyDescent="0.25">
      <c r="A89" s="134" t="str">
        <f>VLOOKUP(B89,'[1]LISTADO ATM'!$A$2:$C$822,3,0)</f>
        <v>ESTE</v>
      </c>
      <c r="B89" s="134">
        <v>219</v>
      </c>
      <c r="C89" s="134" t="str">
        <f>VLOOKUP(B89,'[1]LISTADO ATM'!$A$2:$B$822,2,0)</f>
        <v xml:space="preserve">ATM Oficina La Altagracia (Higuey) </v>
      </c>
      <c r="D89" s="163" t="s">
        <v>2549</v>
      </c>
      <c r="E89" s="164"/>
    </row>
    <row r="90" spans="1:5" ht="18" x14ac:dyDescent="0.25">
      <c r="A90" s="134" t="str">
        <f>VLOOKUP(B90,'[1]LISTADO ATM'!$A$2:$C$822,3,0)</f>
        <v>ESTE</v>
      </c>
      <c r="B90" s="134">
        <v>294</v>
      </c>
      <c r="C90" s="134" t="str">
        <f>VLOOKUP(B90,'[1]LISTADO ATM'!$A$2:$B$822,2,0)</f>
        <v xml:space="preserve">ATM Plaza Zaglul San Pedro II </v>
      </c>
      <c r="D90" s="163" t="s">
        <v>2549</v>
      </c>
      <c r="E90" s="164"/>
    </row>
    <row r="91" spans="1:5" ht="18" customHeight="1" x14ac:dyDescent="0.25">
      <c r="A91" s="134" t="str">
        <f>VLOOKUP(B91,'[1]LISTADO ATM'!$A$2:$C$822,3,0)</f>
        <v>NORTE</v>
      </c>
      <c r="B91" s="134">
        <v>8</v>
      </c>
      <c r="C91" s="134" t="str">
        <f>VLOOKUP(B91,'[1]LISTADO ATM'!$A$2:$B$822,2,0)</f>
        <v>ATM Autoservicio Yaque</v>
      </c>
      <c r="D91" s="163" t="s">
        <v>2549</v>
      </c>
      <c r="E91" s="164"/>
    </row>
    <row r="92" spans="1:5" ht="18.75" customHeight="1" thickBot="1" x14ac:dyDescent="0.3">
      <c r="A92" s="137" t="s">
        <v>2473</v>
      </c>
      <c r="B92" s="142">
        <f>COUNT(B78:B91)</f>
        <v>14</v>
      </c>
      <c r="C92" s="135"/>
      <c r="D92" s="135"/>
      <c r="E92" s="136"/>
    </row>
    <row r="93" spans="1:5" x14ac:dyDescent="0.25">
      <c r="A93" s="118"/>
      <c r="B93" s="123"/>
      <c r="C93" s="118"/>
      <c r="D93" s="118"/>
      <c r="E93" s="123"/>
    </row>
    <row r="94" spans="1:5" ht="18.75" customHeight="1" x14ac:dyDescent="0.25"/>
    <row r="95" spans="1:5" ht="18.75" customHeight="1" x14ac:dyDescent="0.25"/>
    <row r="101" ht="18.75" customHeight="1" x14ac:dyDescent="0.25"/>
    <row r="104" ht="18.75" customHeight="1" x14ac:dyDescent="0.25"/>
    <row r="107" ht="18" customHeight="1" x14ac:dyDescent="0.25"/>
    <row r="116" ht="18.75" customHeight="1" x14ac:dyDescent="0.25"/>
    <row r="119" ht="18.75" customHeight="1" x14ac:dyDescent="0.25"/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</sheetData>
  <mergeCells count="27">
    <mergeCell ref="D88:E88"/>
    <mergeCell ref="D89:E89"/>
    <mergeCell ref="D90:E90"/>
    <mergeCell ref="D91:E91"/>
    <mergeCell ref="D83:E83"/>
    <mergeCell ref="D84:E84"/>
    <mergeCell ref="D85:E85"/>
    <mergeCell ref="D86:E86"/>
    <mergeCell ref="D87:E87"/>
    <mergeCell ref="C10:E10"/>
    <mergeCell ref="A12:E12"/>
    <mergeCell ref="C15:E15"/>
    <mergeCell ref="A17:E17"/>
    <mergeCell ref="A50:E50"/>
    <mergeCell ref="A63:E63"/>
    <mergeCell ref="A73:B73"/>
    <mergeCell ref="A76:E76"/>
    <mergeCell ref="D77:E77"/>
    <mergeCell ref="D78:E78"/>
    <mergeCell ref="D79:E79"/>
    <mergeCell ref="D80:E80"/>
    <mergeCell ref="D81:E81"/>
    <mergeCell ref="D82:E82"/>
    <mergeCell ref="F1:G1"/>
    <mergeCell ref="A7:E7"/>
    <mergeCell ref="A1:E1"/>
    <mergeCell ref="A2:E2"/>
  </mergeCells>
  <phoneticPr fontId="46" type="noConversion"/>
  <conditionalFormatting sqref="E309:E1048576">
    <cfRule type="duplicateValues" dxfId="125" priority="871"/>
  </conditionalFormatting>
  <conditionalFormatting sqref="B309:B1048576">
    <cfRule type="duplicateValues" dxfId="124" priority="566"/>
  </conditionalFormatting>
  <conditionalFormatting sqref="B190:B308">
    <cfRule type="duplicateValues" dxfId="123" priority="529"/>
  </conditionalFormatting>
  <conditionalFormatting sqref="E190:E308">
    <cfRule type="duplicateValues" dxfId="122" priority="532"/>
    <cfRule type="duplicateValues" dxfId="121" priority="533"/>
  </conditionalFormatting>
  <conditionalFormatting sqref="B190:B308">
    <cfRule type="duplicateValues" dxfId="120" priority="515"/>
  </conditionalFormatting>
  <conditionalFormatting sqref="B190:B308">
    <cfRule type="duplicateValues" dxfId="119" priority="513"/>
    <cfRule type="duplicateValues" dxfId="118" priority="514"/>
  </conditionalFormatting>
  <conditionalFormatting sqref="B190:B308">
    <cfRule type="duplicateValues" dxfId="117" priority="464"/>
  </conditionalFormatting>
  <conditionalFormatting sqref="B190:B308">
    <cfRule type="duplicateValues" dxfId="116" priority="129777"/>
  </conditionalFormatting>
  <conditionalFormatting sqref="E190:E308">
    <cfRule type="duplicateValues" dxfId="115" priority="129780"/>
  </conditionalFormatting>
  <conditionalFormatting sqref="B175:B189">
    <cfRule type="duplicateValues" dxfId="114" priority="251"/>
  </conditionalFormatting>
  <conditionalFormatting sqref="B175:B189">
    <cfRule type="duplicateValues" dxfId="113" priority="235"/>
    <cfRule type="duplicateValues" dxfId="112" priority="245"/>
  </conditionalFormatting>
  <conditionalFormatting sqref="E175:E189">
    <cfRule type="duplicateValues" dxfId="111" priority="236"/>
  </conditionalFormatting>
  <conditionalFormatting sqref="B175:B189">
    <cfRule type="duplicateValues" dxfId="110" priority="202"/>
    <cfRule type="duplicateValues" dxfId="109" priority="205"/>
  </conditionalFormatting>
  <conditionalFormatting sqref="B92 B61:B65 B70:B90 B1:B55">
    <cfRule type="duplicateValues" dxfId="108" priority="22"/>
    <cfRule type="duplicateValues" dxfId="107" priority="24"/>
  </conditionalFormatting>
  <conditionalFormatting sqref="E28">
    <cfRule type="duplicateValues" dxfId="106" priority="25"/>
  </conditionalFormatting>
  <conditionalFormatting sqref="E92 E48:E55 E61:E65 E71:E79 E1:E28">
    <cfRule type="duplicateValues" dxfId="105" priority="23"/>
  </conditionalFormatting>
  <conditionalFormatting sqref="B1:B92">
    <cfRule type="duplicateValues" dxfId="104" priority="10"/>
    <cfRule type="duplicateValues" dxfId="103" priority="21"/>
  </conditionalFormatting>
  <conditionalFormatting sqref="B70 B28:B47">
    <cfRule type="duplicateValues" dxfId="102" priority="26"/>
  </conditionalFormatting>
  <conditionalFormatting sqref="B70 B28:B47">
    <cfRule type="duplicateValues" dxfId="101" priority="27"/>
    <cfRule type="duplicateValues" dxfId="100" priority="28"/>
  </conditionalFormatting>
  <conditionalFormatting sqref="E70">
    <cfRule type="duplicateValues" dxfId="99" priority="20"/>
  </conditionalFormatting>
  <conditionalFormatting sqref="E91">
    <cfRule type="duplicateValues" dxfId="98" priority="19"/>
  </conditionalFormatting>
  <conditionalFormatting sqref="B92 B65 B1:B7 B52:B55 B61:B63 B19:B50 B70:B90 B14:B17 B9:B12">
    <cfRule type="duplicateValues" dxfId="97" priority="29"/>
  </conditionalFormatting>
  <conditionalFormatting sqref="E80">
    <cfRule type="duplicateValues" dxfId="96" priority="18"/>
  </conditionalFormatting>
  <conditionalFormatting sqref="E86">
    <cfRule type="duplicateValues" dxfId="95" priority="17"/>
  </conditionalFormatting>
  <conditionalFormatting sqref="E81">
    <cfRule type="duplicateValues" dxfId="94" priority="16"/>
  </conditionalFormatting>
  <conditionalFormatting sqref="E82">
    <cfRule type="duplicateValues" dxfId="93" priority="15"/>
  </conditionalFormatting>
  <conditionalFormatting sqref="E83">
    <cfRule type="duplicateValues" dxfId="92" priority="14"/>
  </conditionalFormatting>
  <conditionalFormatting sqref="E84">
    <cfRule type="duplicateValues" dxfId="91" priority="13"/>
  </conditionalFormatting>
  <conditionalFormatting sqref="B56:B60">
    <cfRule type="duplicateValues" dxfId="90" priority="30"/>
  </conditionalFormatting>
  <conditionalFormatting sqref="B56:B60">
    <cfRule type="duplicateValues" dxfId="89" priority="31"/>
    <cfRule type="duplicateValues" dxfId="88" priority="32"/>
  </conditionalFormatting>
  <conditionalFormatting sqref="E56 E59">
    <cfRule type="duplicateValues" dxfId="87" priority="33"/>
  </conditionalFormatting>
  <conditionalFormatting sqref="E60">
    <cfRule type="duplicateValues" dxfId="86" priority="12"/>
  </conditionalFormatting>
  <conditionalFormatting sqref="B66:B69">
    <cfRule type="duplicateValues" dxfId="85" priority="34"/>
  </conditionalFormatting>
  <conditionalFormatting sqref="B66:B69">
    <cfRule type="duplicateValues" dxfId="84" priority="35"/>
    <cfRule type="duplicateValues" dxfId="83" priority="36"/>
  </conditionalFormatting>
  <conditionalFormatting sqref="E66:E67">
    <cfRule type="duplicateValues" dxfId="82" priority="37"/>
  </conditionalFormatting>
  <conditionalFormatting sqref="E85">
    <cfRule type="duplicateValues" dxfId="81" priority="38"/>
  </conditionalFormatting>
  <conditionalFormatting sqref="E68">
    <cfRule type="duplicateValues" dxfId="80" priority="11"/>
  </conditionalFormatting>
  <conditionalFormatting sqref="E35:E36 E46:E47">
    <cfRule type="duplicateValues" dxfId="79" priority="39"/>
  </conditionalFormatting>
  <conditionalFormatting sqref="E29:E34">
    <cfRule type="duplicateValues" dxfId="78" priority="40"/>
  </conditionalFormatting>
  <conditionalFormatting sqref="B91">
    <cfRule type="duplicateValues" dxfId="77" priority="41"/>
  </conditionalFormatting>
  <conditionalFormatting sqref="B91">
    <cfRule type="duplicateValues" dxfId="76" priority="42"/>
    <cfRule type="duplicateValues" dxfId="75" priority="43"/>
  </conditionalFormatting>
  <conditionalFormatting sqref="E37 E43:E44">
    <cfRule type="duplicateValues" dxfId="74" priority="9"/>
  </conditionalFormatting>
  <conditionalFormatting sqref="E57:E58">
    <cfRule type="duplicateValues" dxfId="73" priority="8"/>
  </conditionalFormatting>
  <conditionalFormatting sqref="E38:E42">
    <cfRule type="duplicateValues" dxfId="72" priority="7"/>
  </conditionalFormatting>
  <conditionalFormatting sqref="E45">
    <cfRule type="duplicateValues" dxfId="71" priority="6"/>
  </conditionalFormatting>
  <conditionalFormatting sqref="E69">
    <cfRule type="duplicateValues" dxfId="70" priority="5"/>
  </conditionalFormatting>
  <conditionalFormatting sqref="E87">
    <cfRule type="duplicateValues" dxfId="69" priority="4"/>
  </conditionalFormatting>
  <conditionalFormatting sqref="E88">
    <cfRule type="duplicateValues" dxfId="68" priority="3"/>
  </conditionalFormatting>
  <conditionalFormatting sqref="E89">
    <cfRule type="duplicateValues" dxfId="67" priority="2"/>
  </conditionalFormatting>
  <conditionalFormatting sqref="E90">
    <cfRule type="duplicateValues" dxfId="66" priority="1"/>
  </conditionalFormatting>
  <conditionalFormatting sqref="B169:B174">
    <cfRule type="duplicateValues" dxfId="10" priority="130051"/>
  </conditionalFormatting>
  <conditionalFormatting sqref="B169:B174">
    <cfRule type="duplicateValues" dxfId="9" priority="130052"/>
    <cfRule type="duplicateValues" dxfId="8" priority="130053"/>
  </conditionalFormatting>
  <conditionalFormatting sqref="E169:E174">
    <cfRule type="duplicateValues" dxfId="7" priority="130054"/>
  </conditionalFormatting>
  <conditionalFormatting sqref="B169:B1048576">
    <cfRule type="duplicateValues" dxfId="6" priority="130055"/>
  </conditionalFormatting>
  <conditionalFormatting sqref="B93">
    <cfRule type="duplicateValues" dxfId="5" priority="130057"/>
    <cfRule type="duplicateValues" dxfId="4" priority="130058"/>
  </conditionalFormatting>
  <conditionalFormatting sqref="B93">
    <cfRule type="duplicateValues" dxfId="3" priority="130059"/>
    <cfRule type="duplicateValues" dxfId="2" priority="130060"/>
  </conditionalFormatting>
  <conditionalFormatting sqref="E93">
    <cfRule type="duplicateValues" dxfId="1" priority="130061"/>
  </conditionalFormatting>
  <conditionalFormatting sqref="B93">
    <cfRule type="duplicateValues" dxfId="0" priority="13006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2574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65" priority="4"/>
  </conditionalFormatting>
  <conditionalFormatting sqref="A827">
    <cfRule type="duplicateValues" dxfId="64" priority="3"/>
  </conditionalFormatting>
  <conditionalFormatting sqref="A828">
    <cfRule type="duplicateValues" dxfId="63" priority="2"/>
  </conditionalFormatting>
  <conditionalFormatting sqref="A829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2622</v>
      </c>
      <c r="C3" s="51" t="s">
        <v>2613</v>
      </c>
      <c r="D3" s="63" t="s">
        <v>2553</v>
      </c>
      <c r="E3" s="65"/>
    </row>
    <row r="4" spans="1:5" ht="15.75" x14ac:dyDescent="0.25">
      <c r="A4" s="51">
        <v>3335925995</v>
      </c>
      <c r="B4" s="51" t="s">
        <v>2623</v>
      </c>
      <c r="C4" s="51" t="s">
        <v>2613</v>
      </c>
      <c r="D4" s="63" t="s">
        <v>2553</v>
      </c>
      <c r="E4" s="65"/>
    </row>
    <row r="5" spans="1:5" ht="15.75" x14ac:dyDescent="0.25">
      <c r="A5" s="51">
        <v>3335926016</v>
      </c>
      <c r="B5" s="51" t="s">
        <v>2626</v>
      </c>
      <c r="C5" s="51" t="s">
        <v>2613</v>
      </c>
      <c r="D5" s="63" t="s">
        <v>2550</v>
      </c>
    </row>
    <row r="6" spans="1:5" ht="15.75" x14ac:dyDescent="0.25">
      <c r="A6" s="51">
        <v>3335926017</v>
      </c>
      <c r="B6" s="51" t="s">
        <v>2627</v>
      </c>
      <c r="C6" s="51" t="s">
        <v>2613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2615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2614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2617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2618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2619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2620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2621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2616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61" priority="18"/>
  </conditionalFormatting>
  <conditionalFormatting sqref="B7:B8">
    <cfRule type="duplicateValues" dxfId="60" priority="17"/>
  </conditionalFormatting>
  <conditionalFormatting sqref="A7:A8">
    <cfRule type="duplicateValues" dxfId="59" priority="15"/>
    <cfRule type="duplicateValues" dxfId="5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2021-06-22T03:39:22Z</dcterms:modified>
</cp:coreProperties>
</file>