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2\"/>
    </mc:Choice>
  </mc:AlternateContent>
  <bookViews>
    <workbookView xWindow="0" yWindow="0" windowWidth="28800" windowHeight="12330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REPORTE!$A$4:$Q$66</definedName>
    <definedName name="_xlnm._FilterDatabase" localSheetId="6" hidden="1">'Sin Efectivo'!$A$79:$E$89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3" i="1" l="1"/>
  <c r="A92" i="1"/>
  <c r="A91" i="1"/>
  <c r="A90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A55" i="1" l="1"/>
  <c r="F55" i="1"/>
  <c r="G55" i="1"/>
  <c r="H55" i="1"/>
  <c r="I55" i="1"/>
  <c r="J55" i="1"/>
  <c r="K55" i="1"/>
  <c r="A59" i="1"/>
  <c r="F59" i="1"/>
  <c r="G59" i="1"/>
  <c r="H59" i="1"/>
  <c r="I59" i="1"/>
  <c r="J59" i="1"/>
  <c r="K59" i="1"/>
  <c r="A75" i="1"/>
  <c r="F75" i="1"/>
  <c r="G75" i="1"/>
  <c r="H75" i="1"/>
  <c r="I75" i="1"/>
  <c r="J75" i="1"/>
  <c r="K75" i="1"/>
  <c r="G5" i="1" l="1"/>
  <c r="C60" i="16" l="1"/>
  <c r="A60" i="16"/>
  <c r="B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C47" i="16"/>
  <c r="A47" i="16"/>
  <c r="C46" i="16"/>
  <c r="A46" i="16"/>
  <c r="C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74" i="16" l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4" i="1"/>
  <c r="G74" i="1"/>
  <c r="H74" i="1"/>
  <c r="I74" i="1"/>
  <c r="J74" i="1"/>
  <c r="K74" i="1"/>
  <c r="F73" i="1"/>
  <c r="G73" i="1"/>
  <c r="H73" i="1"/>
  <c r="I73" i="1"/>
  <c r="J73" i="1"/>
  <c r="K73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4" i="1"/>
  <c r="A73" i="1"/>
  <c r="F72" i="1" l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4" i="1"/>
  <c r="G54" i="1"/>
  <c r="H54" i="1"/>
  <c r="I54" i="1"/>
  <c r="J54" i="1"/>
  <c r="K54" i="1"/>
  <c r="F51" i="1"/>
  <c r="G51" i="1"/>
  <c r="H51" i="1"/>
  <c r="I51" i="1"/>
  <c r="J51" i="1"/>
  <c r="K51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2" i="1"/>
  <c r="G42" i="1"/>
  <c r="H42" i="1"/>
  <c r="I42" i="1"/>
  <c r="J42" i="1"/>
  <c r="K42" i="1"/>
  <c r="F41" i="1"/>
  <c r="G41" i="1"/>
  <c r="H41" i="1"/>
  <c r="I41" i="1"/>
  <c r="J41" i="1"/>
  <c r="K41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8" i="1"/>
  <c r="A57" i="1"/>
  <c r="A56" i="1"/>
  <c r="A54" i="1"/>
  <c r="A51" i="1"/>
  <c r="A48" i="1"/>
  <c r="A47" i="1"/>
  <c r="A46" i="1"/>
  <c r="A45" i="1"/>
  <c r="A42" i="1"/>
  <c r="A41" i="1"/>
  <c r="F53" i="1" l="1"/>
  <c r="G53" i="1"/>
  <c r="H53" i="1"/>
  <c r="I53" i="1"/>
  <c r="J53" i="1"/>
  <c r="K53" i="1"/>
  <c r="F52" i="1"/>
  <c r="G52" i="1"/>
  <c r="H52" i="1"/>
  <c r="I52" i="1"/>
  <c r="J52" i="1"/>
  <c r="K52" i="1"/>
  <c r="F50" i="1"/>
  <c r="G50" i="1"/>
  <c r="H50" i="1"/>
  <c r="I50" i="1"/>
  <c r="J50" i="1"/>
  <c r="K50" i="1"/>
  <c r="F49" i="1"/>
  <c r="G49" i="1"/>
  <c r="H49" i="1"/>
  <c r="I49" i="1"/>
  <c r="J49" i="1"/>
  <c r="K49" i="1"/>
  <c r="A53" i="1"/>
  <c r="A52" i="1"/>
  <c r="A50" i="1"/>
  <c r="A49" i="1"/>
  <c r="F44" i="1" l="1"/>
  <c r="G44" i="1"/>
  <c r="H44" i="1"/>
  <c r="I44" i="1"/>
  <c r="J44" i="1"/>
  <c r="K44" i="1"/>
  <c r="F43" i="1"/>
  <c r="G43" i="1"/>
  <c r="H43" i="1"/>
  <c r="I43" i="1"/>
  <c r="J43" i="1"/>
  <c r="K43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A44" i="1"/>
  <c r="A43" i="1"/>
  <c r="A40" i="1"/>
  <c r="A39" i="1"/>
  <c r="A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A37" i="1"/>
  <c r="A36" i="1"/>
  <c r="A35" i="1"/>
  <c r="F34" i="1" l="1"/>
  <c r="G34" i="1"/>
  <c r="H34" i="1"/>
  <c r="I34" i="1"/>
  <c r="J34" i="1"/>
  <c r="K34" i="1"/>
  <c r="A34" i="1"/>
  <c r="F33" i="1" l="1"/>
  <c r="G33" i="1"/>
  <c r="H33" i="1"/>
  <c r="I33" i="1"/>
  <c r="J33" i="1"/>
  <c r="K33" i="1"/>
  <c r="A33" i="1"/>
  <c r="F28" i="1" l="1"/>
  <c r="G28" i="1"/>
  <c r="H28" i="1"/>
  <c r="I28" i="1"/>
  <c r="J28" i="1"/>
  <c r="K28" i="1"/>
  <c r="F7" i="1"/>
  <c r="G7" i="1"/>
  <c r="H7" i="1"/>
  <c r="I7" i="1"/>
  <c r="J7" i="1"/>
  <c r="K7" i="1"/>
  <c r="F31" i="1"/>
  <c r="G31" i="1"/>
  <c r="H31" i="1"/>
  <c r="I31" i="1"/>
  <c r="J31" i="1"/>
  <c r="K31" i="1"/>
  <c r="F6" i="1"/>
  <c r="G6" i="1"/>
  <c r="H6" i="1"/>
  <c r="I6" i="1"/>
  <c r="J6" i="1"/>
  <c r="K6" i="1"/>
  <c r="F26" i="1"/>
  <c r="G26" i="1"/>
  <c r="H26" i="1"/>
  <c r="I26" i="1"/>
  <c r="J26" i="1"/>
  <c r="K26" i="1"/>
  <c r="F23" i="1"/>
  <c r="G23" i="1"/>
  <c r="H23" i="1"/>
  <c r="I23" i="1"/>
  <c r="J23" i="1"/>
  <c r="K23" i="1"/>
  <c r="F30" i="1"/>
  <c r="G30" i="1"/>
  <c r="H30" i="1"/>
  <c r="I30" i="1"/>
  <c r="J30" i="1"/>
  <c r="K30" i="1"/>
  <c r="F29" i="1"/>
  <c r="G29" i="1"/>
  <c r="H29" i="1"/>
  <c r="I29" i="1"/>
  <c r="J29" i="1"/>
  <c r="K29" i="1"/>
  <c r="A31" i="1"/>
  <c r="A30" i="1"/>
  <c r="A29" i="1"/>
  <c r="A28" i="1"/>
  <c r="F27" i="1" l="1"/>
  <c r="G27" i="1"/>
  <c r="H27" i="1"/>
  <c r="I27" i="1"/>
  <c r="J27" i="1"/>
  <c r="K27" i="1"/>
  <c r="A27" i="1"/>
  <c r="F25" i="1" l="1"/>
  <c r="G25" i="1"/>
  <c r="H25" i="1"/>
  <c r="I25" i="1"/>
  <c r="J25" i="1"/>
  <c r="K25" i="1"/>
  <c r="F24" i="1"/>
  <c r="G24" i="1"/>
  <c r="H24" i="1"/>
  <c r="I24" i="1"/>
  <c r="J24" i="1"/>
  <c r="K24" i="1"/>
  <c r="A26" i="1"/>
  <c r="A25" i="1"/>
  <c r="A24" i="1"/>
  <c r="A23" i="1" l="1"/>
  <c r="F22" i="1" l="1"/>
  <c r="G22" i="1"/>
  <c r="H22" i="1"/>
  <c r="I22" i="1"/>
  <c r="J22" i="1"/>
  <c r="K22" i="1"/>
  <c r="A22" i="1"/>
  <c r="A19" i="1" l="1"/>
  <c r="F19" i="1"/>
  <c r="G19" i="1"/>
  <c r="H19" i="1"/>
  <c r="I19" i="1"/>
  <c r="J19" i="1"/>
  <c r="K19" i="1"/>
  <c r="A14" i="1"/>
  <c r="F14" i="1"/>
  <c r="G14" i="1"/>
  <c r="H14" i="1"/>
  <c r="I14" i="1"/>
  <c r="J14" i="1"/>
  <c r="K14" i="1"/>
  <c r="G17" i="1" l="1"/>
  <c r="G9" i="1"/>
  <c r="G16" i="1"/>
  <c r="G32" i="1"/>
  <c r="G18" i="1"/>
  <c r="G15" i="1"/>
  <c r="H10" i="1"/>
  <c r="I10" i="1"/>
  <c r="J10" i="1"/>
  <c r="K10" i="1"/>
  <c r="H8" i="1"/>
  <c r="I8" i="1"/>
  <c r="J8" i="1"/>
  <c r="K8" i="1"/>
  <c r="H11" i="1"/>
  <c r="I11" i="1"/>
  <c r="J11" i="1"/>
  <c r="K11" i="1"/>
  <c r="H20" i="1"/>
  <c r="I20" i="1"/>
  <c r="J20" i="1"/>
  <c r="K20" i="1"/>
  <c r="H13" i="1"/>
  <c r="I13" i="1"/>
  <c r="J13" i="1"/>
  <c r="K13" i="1"/>
  <c r="H12" i="1"/>
  <c r="I12" i="1"/>
  <c r="J12" i="1"/>
  <c r="K12" i="1"/>
  <c r="H21" i="1"/>
  <c r="I21" i="1"/>
  <c r="J21" i="1"/>
  <c r="K21" i="1"/>
  <c r="H17" i="1"/>
  <c r="I17" i="1"/>
  <c r="J17" i="1"/>
  <c r="K17" i="1"/>
  <c r="H9" i="1"/>
  <c r="I9" i="1"/>
  <c r="J9" i="1"/>
  <c r="K9" i="1"/>
  <c r="H16" i="1"/>
  <c r="I16" i="1"/>
  <c r="J16" i="1"/>
  <c r="K16" i="1"/>
  <c r="H32" i="1"/>
  <c r="I32" i="1"/>
  <c r="J32" i="1"/>
  <c r="K32" i="1"/>
  <c r="H18" i="1"/>
  <c r="I18" i="1"/>
  <c r="J18" i="1"/>
  <c r="K18" i="1"/>
  <c r="H5" i="1"/>
  <c r="I5" i="1"/>
  <c r="J5" i="1"/>
  <c r="K5" i="1"/>
  <c r="H15" i="1"/>
  <c r="I15" i="1"/>
  <c r="J15" i="1"/>
  <c r="K15" i="1"/>
  <c r="A21" i="1" l="1"/>
  <c r="F21" i="1"/>
  <c r="G21" i="1"/>
  <c r="A20" i="1"/>
  <c r="F20" i="1"/>
  <c r="G20" i="1"/>
  <c r="A18" i="1"/>
  <c r="F18" i="1"/>
  <c r="A17" i="1"/>
  <c r="F17" i="1"/>
  <c r="A15" i="1" l="1"/>
  <c r="F15" i="1"/>
  <c r="A16" i="1" l="1"/>
  <c r="F16" i="1"/>
  <c r="A13" i="1"/>
  <c r="F13" i="1"/>
  <c r="G13" i="1"/>
  <c r="F12" i="1" l="1"/>
  <c r="G12" i="1"/>
  <c r="A12" i="1"/>
  <c r="F11" i="1" l="1"/>
  <c r="G11" i="1"/>
  <c r="A11" i="1"/>
  <c r="F10" i="1" l="1"/>
  <c r="G10" i="1"/>
  <c r="A10" i="1"/>
  <c r="F9" i="1" l="1"/>
  <c r="A9" i="1"/>
  <c r="F32" i="1"/>
  <c r="A32" i="1"/>
  <c r="F8" i="1" l="1"/>
  <c r="G8" i="1"/>
  <c r="A8" i="1"/>
  <c r="J1" i="16" l="1"/>
  <c r="H1" i="16"/>
  <c r="A7" i="1"/>
  <c r="A6" i="1"/>
  <c r="I7" i="16" l="1"/>
  <c r="I2" i="16"/>
  <c r="I4" i="16"/>
  <c r="I6" i="16"/>
  <c r="I1" i="16" l="1"/>
  <c r="I5" i="16" s="1"/>
  <c r="I3" i="16"/>
  <c r="G7" i="16"/>
  <c r="A5" i="1" l="1"/>
  <c r="F5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<sst xmlns="http://schemas.openxmlformats.org/spreadsheetml/2006/main" count="13587" uniqueCount="2611">
  <si>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</si>
  <si>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</si>
  <si>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</si>
  <si>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</si>
  <si>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</si>
  <si>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</si>
  <si>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</si>
  <si>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</si>
  <si>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</si>
  <si>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</si>
  <si>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</si>
  <si>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</si>
  <si>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</si>
  <si>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</si>
  <si>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</si>
  <si>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</si>
  <si>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</si>
  <si>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</si>
  <si>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</si>
  <si>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</si>
  <si>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</si>
  <si>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</si>
  <si>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</si>
  <si>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</si>
  <si>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</si>
  <si>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</si>
  <si>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</si>
  <si>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</si>
  <si>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</si>
  <si>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</si>
  <si>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</si>
  <si>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</si>
  <si>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</si>
  <si>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</si>
  <si>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</si>
  <si>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</si>
  <si>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</si>
  <si>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</si>
  <si>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</si>
  <si>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</si>
  <si>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</si>
  <si>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</si>
  <si>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</si>
  <si>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</si>
  <si>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</si>
  <si>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</si>
  <si>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</si>
  <si>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</si>
  <si>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</si>
  <si>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</si>
  <si>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</si>
  <si>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</si>
  <si>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</si>
  <si>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</si>
  <si>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</si>
  <si>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</si>
  <si>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</si>
  <si>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</si>
  <si>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</si>
  <si>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</si>
  <si>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</si>
  <si>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</si>
  <si>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</si>
  <si>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</si>
  <si>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</si>
  <si>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</si>
  <si>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</si>
  <si>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</si>
  <si>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</si>
  <si>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</si>
  <si>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</si>
  <si>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</si>
  <si>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</si>
  <si>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</si>
  <si>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</si>
  <si>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</si>
  <si>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</si>
  <si>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</si>
  <si>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</si>
  <si>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</si>
  <si>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</si>
  <si>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</si>
  <si>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</si>
  <si>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</si>
  <si>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</si>
  <si>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</si>
  <si>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</si>
  <si>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</si>
  <si>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</si>
  <si>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</si>
  <si>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</si>
  <si>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</si>
  <si>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</si>
  <si>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</si>
  <si>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</si>
  <si>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</si>
  <si>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</si>
  <si>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</si>
  <si>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</si>
  <si>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</si>
  <si>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</si>
  <si>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</si>
  <si>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</si>
  <si>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</si>
  <si>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</si>
  <si>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</si>
  <si>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</si>
  <si>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</si>
  <si>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</si>
  <si>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</si>
  <si>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</si>
  <si>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</si>
  <si>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</si>
  <si>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</si>
  <si>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</si>
  <si>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</si>
  <si>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</si>
  <si>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</si>
  <si>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</si>
  <si>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</si>
  <si>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</si>
  <si>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</si>
  <si>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</si>
  <si>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</si>
  <si>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</si>
  <si>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</si>
  <si>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</si>
  <si>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</si>
  <si>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</si>
  <si>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</si>
  <si>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</si>
  <si>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</si>
  <si>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</si>
  <si>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</si>
  <si>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</si>
  <si>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</si>
  <si>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</si>
  <si>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</si>
  <si>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</si>
  <si>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</si>
  <si>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</si>
  <si>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</si>
  <si>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</si>
  <si>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</si>
  <si>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</si>
  <si>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</si>
  <si>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</si>
  <si>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</si>
  <si>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</si>
  <si>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</si>
  <si>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</si>
  <si>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</si>
  <si>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</si>
  <si>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</si>
  <si>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</si>
  <si>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</si>
  <si>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</si>
  <si>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</si>
  <si>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</si>
  <si>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</si>
  <si>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</si>
  <si>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</si>
  <si>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</si>
  <si>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</si>
  <si>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</si>
  <si>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</si>
  <si>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</si>
  <si>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</si>
  <si>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</si>
  <si>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</si>
  <si>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</si>
  <si>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</si>
  <si>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</si>
  <si>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</si>
  <si>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</si>
  <si>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</si>
  <si>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</si>
  <si>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</si>
  <si>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</si>
  <si>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</si>
  <si>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</si>
  <si>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</si>
  <si>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</si>
  <si>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</si>
  <si>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</si>
  <si>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</si>
  <si>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</si>
  <si>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</si>
  <si>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</si>
  <si>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</si>
  <si>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</si>
  <si>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</si>
  <si>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</si>
  <si>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</si>
  <si>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</si>
  <si>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</si>
  <si>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</si>
  <si>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</si>
  <si>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</si>
  <si>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</si>
  <si>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</si>
  <si>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</si>
  <si>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</si>
  <si>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</si>
  <si>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</si>
  <si>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</si>
  <si>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</si>
  <si>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</si>
  <si>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</si>
  <si>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</si>
  <si>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</si>
  <si>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</si>
  <si>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</si>
  <si>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</si>
  <si>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</si>
  <si>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</si>
  <si>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</si>
  <si>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</si>
  <si>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</si>
  <si>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</si>
  <si>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</si>
  <si>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</si>
  <si>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</si>
  <si>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</si>
  <si>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</si>
  <si>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</si>
  <si>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</si>
  <si>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</si>
  <si>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</si>
  <si>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</si>
  <si>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</si>
  <si>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</si>
  <si>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</si>
  <si>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</si>
  <si>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</si>
  <si>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</si>
  <si>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</si>
  <si>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</si>
  <si>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</si>
  <si>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</si>
  <si>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</si>
  <si>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</si>
  <si>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</si>
  <si>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</si>
  <si>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</si>
  <si>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</si>
  <si>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</si>
  <si>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</si>
  <si>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</si>
  <si>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</si>
  <si>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</si>
  <si>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</si>
  <si>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</si>
  <si>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</si>
  <si>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</si>
  <si>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</si>
  <si>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</si>
  <si>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</si>
  <si>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</si>
  <si>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</si>
  <si>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</si>
  <si>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</si>
  <si>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</si>
  <si>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</si>
  <si>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</si>
  <si>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</si>
  <si>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</si>
  <si>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</si>
  <si>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</si>
  <si>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</si>
  <si>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</si>
  <si>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</si>
  <si>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</si>
  <si>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</si>
  <si>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</si>
  <si>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</si>
  <si>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</si>
  <si>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</si>
  <si>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</si>
  <si>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</si>
  <si>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</si>
  <si>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</si>
  <si>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</si>
  <si>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</si>
  <si>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</si>
  <si>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</si>
  <si>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</si>
  <si>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</si>
  <si>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</si>
  <si>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</si>
  <si>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</si>
  <si>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</si>
  <si>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</si>
  <si>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</si>
  <si>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</si>
  <si>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</si>
  <si>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</si>
  <si>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</si>
  <si>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</si>
  <si>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</si>
  <si>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</si>
  <si>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</si>
  <si>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</si>
  <si>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</si>
  <si>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</si>
  <si>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</si>
  <si>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</si>
  <si>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</si>
  <si>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</si>
  <si>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</si>
  <si>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</si>
  <si>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</si>
  <si>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</si>
  <si>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</si>
  <si>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</si>
  <si>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</si>
  <si>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</si>
  <si>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</si>
  <si>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</si>
  <si>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</si>
  <si>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</si>
  <si>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</si>
  <si>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</si>
  <si>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</si>
  <si>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</si>
  <si>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</si>
  <si>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</si>
  <si>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</si>
  <si>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</si>
  <si>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</si>
  <si>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</si>
  <si>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</si>
  <si>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</si>
  <si>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</si>
  <si>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</si>
  <si>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</si>
  <si>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</si>
  <si>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</si>
  <si>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</si>
  <si>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</si>
  <si>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</si>
  <si>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</si>
  <si>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</si>
  <si>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</si>
  <si>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</si>
  <si>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</si>
  <si>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</si>
  <si>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</si>
  <si>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</si>
  <si>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</si>
  <si>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</si>
  <si>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</si>
  <si>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</si>
  <si>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</si>
  <si>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</si>
  <si>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</si>
  <si>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</si>
  <si>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</si>
  <si>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</si>
  <si>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</si>
  <si>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</si>
  <si>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</si>
  <si>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</si>
  <si>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</si>
  <si>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</si>
  <si>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</si>
  <si>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</si>
  <si>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</si>
  <si>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</si>
  <si>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</si>
  <si>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</si>
  <si>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</si>
  <si>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</si>
  <si>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</si>
  <si>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</si>
  <si>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</si>
  <si>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</si>
  <si>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</si>
  <si>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</si>
  <si>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</si>
  <si>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</si>
  <si>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</si>
  <si>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</si>
  <si>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</si>
  <si>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</si>
  <si>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</si>
  <si>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</si>
  <si>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</si>
  <si>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</si>
  <si>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</si>
  <si>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</si>
  <si>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</si>
  <si>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</si>
  <si>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</si>
  <si>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</si>
  <si>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</si>
  <si>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</si>
  <si>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</si>
  <si>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</si>
  <si>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</si>
  <si>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</si>
  <si>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</si>
  <si>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</si>
  <si>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</si>
  <si>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</si>
  <si>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</si>
  <si>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</si>
  <si>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</si>
  <si>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</si>
  <si>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</si>
  <si>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</si>
  <si>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</si>
  <si>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</si>
  <si>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</si>
  <si>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</si>
  <si>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</si>
  <si>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</si>
  <si>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</si>
  <si>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</si>
  <si>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</si>
  <si>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</si>
  <si>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</si>
  <si>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</si>
  <si>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</si>
  <si>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</si>
  <si>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</si>
  <si>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</si>
  <si>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</si>
  <si>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</si>
  <si>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</si>
  <si>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</si>
  <si>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</si>
  <si>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</si>
  <si>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</si>
  <si>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</si>
  <si>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</si>
  <si>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</si>
  <si>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</si>
  <si>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</si>
  <si>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</si>
  <si>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</si>
  <si>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</si>
  <si>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</si>
  <si>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</si>
  <si>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</si>
  <si>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</si>
  <si>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</si>
  <si>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</si>
  <si>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</si>
  <si>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</si>
  <si>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</si>
  <si>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</si>
  <si>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</si>
  <si>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</si>
  <si>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</si>
  <si>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</si>
  <si>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</si>
  <si>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</si>
  <si>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</si>
  <si>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</si>
  <si>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</si>
  <si>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</si>
  <si>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</si>
  <si>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</si>
  <si>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</si>
  <si>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</si>
  <si>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</si>
  <si>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</si>
  <si>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</si>
  <si>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</si>
  <si>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</si>
  <si>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</si>
  <si>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</si>
  <si>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</si>
  <si>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</si>
  <si>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</si>
  <si>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</si>
  <si>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</si>
  <si>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</si>
  <si>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</si>
  <si>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</si>
  <si>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</si>
  <si>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</si>
  <si>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</si>
  <si>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</si>
  <si>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</si>
  <si>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</si>
  <si>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</si>
  <si>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</si>
  <si>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</si>
  <si>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</si>
  <si>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</si>
  <si>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</si>
  <si>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</si>
  <si>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</si>
  <si>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</si>
  <si>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</si>
  <si>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</si>
  <si>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</si>
  <si>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</si>
  <si>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</si>
  <si>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</si>
  <si>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</si>
  <si>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</si>
  <si>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</si>
  <si>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</si>
  <si>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</si>
  <si>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</si>
  <si>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</si>
  <si>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</si>
  <si>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</si>
  <si>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</si>
  <si>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</si>
  <si>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</si>
  <si>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</si>
  <si>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</si>
  <si>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</si>
  <si>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</si>
  <si>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</si>
  <si>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</si>
  <si>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</si>
  <si>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</si>
  <si>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</si>
  <si>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</si>
  <si>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</si>
  <si>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</si>
  <si>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</si>
  <si>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</si>
  <si>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</si>
  <si>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</si>
  <si>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</si>
  <si>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</si>
  <si>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</si>
  <si>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</si>
  <si>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</si>
  <si>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</si>
  <si>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</si>
  <si>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</si>
  <si>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</si>
  <si>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</si>
  <si>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</si>
  <si>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</si>
  <si>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</si>
  <si>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</si>
  <si>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</si>
  <si>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</si>
  <si>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</si>
  <si>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</si>
  <si>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</si>
  <si>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</si>
  <si>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</si>
  <si>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</si>
  <si>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</si>
  <si>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</si>
  <si>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</si>
  <si>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</si>
  <si>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</si>
  <si>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</si>
  <si>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</si>
  <si>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</si>
  <si>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</si>
  <si>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</si>
  <si>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</si>
  <si>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</si>
  <si>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</si>
  <si>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</si>
  <si>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</si>
  <si>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</si>
  <si>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</si>
  <si>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</si>
  <si>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</si>
  <si>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</si>
  <si>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</si>
  <si>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</si>
  <si>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</si>
  <si>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</si>
  <si>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</si>
  <si>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</si>
  <si>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</si>
  <si>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</si>
  <si>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</si>
  <si>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</si>
  <si>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</si>
  <si>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</si>
  <si>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</si>
  <si>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</si>
  <si>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</si>
  <si>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</si>
  <si>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</si>
  <si>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</si>
  <si>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</si>
  <si>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</si>
  <si>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</si>
  <si>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</si>
  <si>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</si>
  <si>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</si>
  <si>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</si>
  <si>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</si>
  <si>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</si>
  <si>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</si>
  <si>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</si>
  <si>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</si>
  <si>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</si>
  <si>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</si>
  <si>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</si>
  <si>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</si>
  <si>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</si>
  <si>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</si>
  <si>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</si>
  <si>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</si>
  <si>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</si>
  <si>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</si>
  <si>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</si>
  <si>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</si>
  <si>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</si>
  <si>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</si>
  <si>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</si>
  <si>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</si>
  <si>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</si>
  <si>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</si>
  <si>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</si>
  <si>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</si>
  <si>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</si>
  <si>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</si>
  <si>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</si>
  <si>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</si>
  <si>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</si>
  <si>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</si>
  <si>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</si>
  <si>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</si>
  <si>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</si>
  <si>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</si>
  <si>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</si>
  <si>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</si>
  <si>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</si>
  <si>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</si>
  <si>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</si>
  <si>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</si>
  <si>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</si>
  <si>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</si>
  <si>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</si>
  <si>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</si>
  <si>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</si>
  <si>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</si>
  <si>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</si>
  <si>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</si>
  <si>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</si>
  <si>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</si>
  <si>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</si>
  <si>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</si>
  <si>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</si>
  <si>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</si>
  <si>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</si>
  <si>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</si>
  <si>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</si>
  <si>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</si>
  <si>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</si>
  <si>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</si>
  <si>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</si>
  <si>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</si>
  <si>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</si>
  <si>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</si>
  <si>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</si>
  <si>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</si>
  <si>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</si>
  <si>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</si>
  <si>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</si>
  <si>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</si>
  <si>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</si>
  <si>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</si>
  <si>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</si>
  <si>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</si>
  <si>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</si>
  <si>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</si>
  <si>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</si>
  <si>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</si>
  <si>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</si>
  <si>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</si>
  <si>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</si>
  <si>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</si>
  <si>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</si>
  <si>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</si>
  <si>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</si>
  <si>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</si>
  <si>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</si>
  <si>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</si>
  <si>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</si>
  <si>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</si>
  <si>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</si>
  <si>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</si>
  <si>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</si>
  <si>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</si>
  <si>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</si>
  <si>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</si>
  <si>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</si>
  <si>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</si>
  <si>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</si>
  <si>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</si>
  <si>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</si>
  <si>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</si>
  <si>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</si>
  <si>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</si>
  <si>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</si>
  <si>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</si>
  <si>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</si>
  <si>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</si>
  <si>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</si>
  <si>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</si>
  <si>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</si>
  <si>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</si>
  <si>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</si>
  <si>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</si>
  <si>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</si>
  <si>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</si>
  <si>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</si>
  <si>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</si>
  <si>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</si>
  <si>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</si>
  <si>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</si>
  <si>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</si>
  <si>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</si>
  <si>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</si>
  <si>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</si>
  <si>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</si>
  <si>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</si>
  <si>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</si>
  <si>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</si>
  <si>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</si>
  <si>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</si>
  <si>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</si>
  <si>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</si>
  <si>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</si>
  <si>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</si>
  <si>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</si>
  <si>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</si>
  <si>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</si>
  <si>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</si>
  <si>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</si>
  <si>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</si>
  <si>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</si>
  <si>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</si>
  <si>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</si>
  <si>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</si>
  <si>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</si>
  <si>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</si>
  <si>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</si>
  <si>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</si>
  <si>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</si>
  <si>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</si>
  <si>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</si>
  <si>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</si>
  <si>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</si>
  <si>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</si>
  <si>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</si>
  <si>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</si>
  <si>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</si>
  <si>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</si>
  <si>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</si>
  <si>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</si>
  <si>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</si>
  <si>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</si>
  <si>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</si>
  <si>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</si>
  <si>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</si>
  <si>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</si>
  <si>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</si>
  <si>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</si>
  <si>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</si>
  <si>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</si>
  <si>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</si>
  <si>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</si>
  <si>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</si>
  <si>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</si>
  <si>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</si>
  <si>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</si>
  <si>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</si>
  <si>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</si>
  <si>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</si>
  <si>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</si>
  <si>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</si>
  <si>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</si>
  <si>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</si>
  <si>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</si>
  <si>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</si>
  <si>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</si>
  <si>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</si>
  <si>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</si>
  <si>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</si>
  <si>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</si>
  <si>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</si>
  <si>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</si>
  <si>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</si>
  <si>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</si>
  <si>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</si>
  <si>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</si>
  <si>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</si>
  <si>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</si>
  <si>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</si>
  <si>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</si>
  <si>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</si>
  <si>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</si>
  <si>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</si>
  <si>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</si>
  <si>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</si>
  <si>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</si>
  <si>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</si>
  <si>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</si>
  <si>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</si>
  <si>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</si>
  <si>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</si>
  <si>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</si>
  <si>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</si>
  <si>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</si>
  <si>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</si>
  <si>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</si>
  <si>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</si>
  <si>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</si>
  <si>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</si>
  <si>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</si>
  <si>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</si>
  <si>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</si>
  <si>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</si>
  <si>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</si>
  <si>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</si>
  <si>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</si>
  <si>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</si>
  <si>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</si>
  <si>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</si>
  <si>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</si>
  <si>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</si>
  <si>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</si>
  <si>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</si>
  <si>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</si>
  <si>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</si>
  <si>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</si>
  <si>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</si>
  <si>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</si>
  <si>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</si>
  <si>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</si>
  <si>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</si>
  <si>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</si>
  <si>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</si>
  <si>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</si>
  <si>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</si>
  <si>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</si>
  <si>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</si>
  <si>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</si>
  <si>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</si>
  <si>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</si>
  <si>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</si>
  <si>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</si>
  <si>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</si>
  <si>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</si>
  <si>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</si>
  <si>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</si>
  <si>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</si>
  <si>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</si>
  <si>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</si>
  <si>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</si>
  <si>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</si>
  <si>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</si>
  <si>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</si>
  <si>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</si>
  <si>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</si>
  <si>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</si>
  <si>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</si>
  <si>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</si>
  <si>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</si>
  <si>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</si>
  <si>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</si>
  <si>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</si>
  <si>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</si>
  <si>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</si>
  <si>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</si>
  <si>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</si>
  <si>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</si>
  <si>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</si>
  <si>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</si>
  <si>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</si>
  <si>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</si>
  <si>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</si>
  <si>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</si>
  <si>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</si>
  <si>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</si>
  <si>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</si>
  <si>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</si>
  <si>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</si>
  <si>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</si>
  <si>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</si>
  <si>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</si>
  <si>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</si>
  <si>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</si>
  <si>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</si>
  <si>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</si>
  <si>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</si>
  <si>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</si>
  <si>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</si>
  <si>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</si>
  <si>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</si>
  <si>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</si>
  <si>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</si>
  <si>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</si>
  <si>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</si>
  <si>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</si>
  <si>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</si>
  <si>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</si>
  <si>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</si>
  <si>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</si>
  <si>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</si>
  <si>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</si>
  <si>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</si>
  <si>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</si>
  <si>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</si>
  <si>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</si>
  <si>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</si>
  <si>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</si>
  <si>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</si>
  <si>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</si>
  <si>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</si>
  <si>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</si>
  <si>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</si>
  <si>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</si>
  <si>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</si>
  <si>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</si>
  <si>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</si>
  <si>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</si>
  <si>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</si>
  <si>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</si>
  <si>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</si>
  <si>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</si>
  <si>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</si>
  <si>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</si>
  <si>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</si>
  <si>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</si>
  <si>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</si>
  <si>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</si>
  <si>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</si>
  <si>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</si>
  <si>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</si>
  <si>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</si>
  <si>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</si>
  <si>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</si>
  <si>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</si>
  <si>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</si>
  <si>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</si>
  <si>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</si>
  <si>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</si>
  <si>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</si>
  <si>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</si>
  <si>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</si>
  <si>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</si>
  <si>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</si>
  <si>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</si>
  <si>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</si>
  <si>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</si>
  <si>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</si>
  <si>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</si>
  <si>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</si>
  <si>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</si>
  <si>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</si>
  <si>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</si>
  <si>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</si>
  <si>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</si>
  <si>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</si>
  <si>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</si>
  <si>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</si>
  <si>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</si>
  <si>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</si>
  <si>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</si>
  <si>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</si>
  <si>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</si>
  <si>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</si>
  <si>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</si>
  <si>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</si>
  <si>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</si>
  <si>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</si>
  <si>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</si>
  <si>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</si>
  <si>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</si>
  <si>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</si>
  <si>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</si>
  <si>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</si>
  <si>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</si>
  <si>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</si>
  <si>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</si>
  <si>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</si>
  <si>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</si>
  <si>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</si>
  <si>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</si>
  <si>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</si>
  <si>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</si>
  <si>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</si>
  <si>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</si>
  <si>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</si>
  <si>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</si>
  <si>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</si>
  <si>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</si>
  <si>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</si>
  <si>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</si>
  <si>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</si>
  <si>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</si>
  <si>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</si>
  <si>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</si>
  <si>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</si>
  <si>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</si>
  <si>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</si>
  <si>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</si>
  <si>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</si>
  <si>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</si>
  <si>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</si>
  <si>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</si>
  <si>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</si>
  <si>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</si>
  <si>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</si>
  <si>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</si>
  <si>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</si>
  <si>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</si>
  <si>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</si>
  <si>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</si>
  <si>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</si>
  <si>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</si>
  <si>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</si>
  <si>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</si>
  <si>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</si>
  <si>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</si>
  <si>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</si>
  <si>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</si>
  <si>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</si>
  <si>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</si>
  <si>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</si>
  <si>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</si>
  <si>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</si>
  <si>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</si>
  <si>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</si>
  <si>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</si>
  <si>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</si>
  <si>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</si>
  <si>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</si>
  <si>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</si>
  <si>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</si>
  <si>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</si>
  <si>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</si>
  <si>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</si>
  <si>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</si>
  <si>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</si>
  <si>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</si>
  <si>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</si>
  <si>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</si>
  <si>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</si>
  <si>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</si>
  <si>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</si>
  <si>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</si>
  <si>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</si>
  <si>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</si>
  <si>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</si>
  <si>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</si>
  <si>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</si>
  <si>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</si>
  <si>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</si>
  <si>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</si>
  <si>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</si>
  <si>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</si>
  <si>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</si>
  <si>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</si>
  <si>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</si>
  <si>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</si>
  <si>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</si>
  <si>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</si>
  <si>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</si>
  <si>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</si>
  <si>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</si>
  <si>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</si>
  <si>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</si>
  <si>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</si>
  <si>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</si>
  <si>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</si>
  <si>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</si>
  <si>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</si>
  <si>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</si>
  <si>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</si>
  <si>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</si>
  <si>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</si>
  <si>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</si>
  <si>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</si>
  <si>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</si>
  <si>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</si>
  <si>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</si>
  <si>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</si>
  <si>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</si>
  <si>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</si>
  <si>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</si>
  <si>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</si>
  <si>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</si>
  <si>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</si>
  <si>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</si>
  <si>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</si>
  <si>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</si>
  <si>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</si>
  <si>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</si>
  <si>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</si>
  <si>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</si>
  <si>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</si>
  <si>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</si>
  <si>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</si>
  <si>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</si>
  <si>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</si>
  <si>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</si>
  <si>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</si>
  <si>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</si>
  <si>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</si>
  <si>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</si>
  <si>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</si>
  <si>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</si>
  <si>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</si>
  <si>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</si>
  <si>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</si>
  <si>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</si>
  <si>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</si>
  <si>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</si>
  <si>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</si>
  <si>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</si>
  <si>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</si>
  <si>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</si>
  <si>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</si>
  <si>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</si>
  <si>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</si>
  <si>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</si>
  <si>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</si>
  <si>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</si>
  <si>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</si>
  <si>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</si>
  <si>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</si>
  <si>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</si>
  <si>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</si>
  <si>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</si>
  <si>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</si>
  <si>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</si>
  <si>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</si>
  <si>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</si>
  <si>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</si>
  <si>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</si>
  <si>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</si>
  <si>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</si>
  <si>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</si>
  <si>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</si>
  <si>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</si>
  <si>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</si>
  <si>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</si>
  <si>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</si>
  <si>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</si>
  <si>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</si>
  <si>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</si>
  <si>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</si>
  <si>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</si>
  <si>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</si>
  <si>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</si>
  <si>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</si>
  <si>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</si>
  <si>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</si>
  <si>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</si>
  <si>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</si>
  <si>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</si>
  <si>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</si>
  <si>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</si>
  <si>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</si>
  <si>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</si>
  <si>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</si>
  <si>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</si>
  <si>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</si>
  <si>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</si>
  <si>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</si>
  <si>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</si>
  <si>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</si>
  <si>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</si>
  <si>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</si>
  <si>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</si>
  <si>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</si>
  <si>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</si>
  <si>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</si>
  <si>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</si>
  <si>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</si>
  <si>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</si>
  <si>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</si>
  <si>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</si>
  <si>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</si>
  <si>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</si>
  <si>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</si>
  <si>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</si>
  <si>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</si>
  <si>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</si>
  <si>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</si>
  <si>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</si>
  <si>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</si>
  <si>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</si>
  <si>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</si>
  <si>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</si>
  <si>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</si>
  <si>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</si>
  <si>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</si>
  <si>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</si>
  <si>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</si>
  <si>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</si>
  <si>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</si>
  <si>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</si>
  <si>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</si>
  <si>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</si>
  <si>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</si>
  <si>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</si>
  <si>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</si>
  <si>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</si>
  <si>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</si>
  <si>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</si>
  <si>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</si>
  <si>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</si>
  <si>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</si>
  <si>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</si>
  <si>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</si>
  <si>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</si>
  <si>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</si>
  <si>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</si>
  <si>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</si>
  <si>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</si>
  <si>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</si>
  <si>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</si>
  <si>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</si>
  <si>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</si>
  <si>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</si>
  <si>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</si>
  <si>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</si>
  <si>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</si>
  <si>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</si>
  <si>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</si>
  <si>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</si>
  <si>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</si>
  <si>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</si>
  <si>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</si>
  <si>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</si>
  <si>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</si>
  <si>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</si>
  <si>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</si>
  <si>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</si>
  <si>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</si>
  <si>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</si>
  <si>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</si>
  <si>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</si>
  <si>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</si>
  <si>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</si>
  <si>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</si>
  <si>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</si>
  <si>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</si>
  <si>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</si>
  <si>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</si>
  <si>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</si>
  <si>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</si>
  <si>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</si>
  <si>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</si>
  <si>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</si>
  <si>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</si>
  <si>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</si>
  <si>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</si>
  <si>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</si>
  <si>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</si>
  <si>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</si>
  <si>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</si>
  <si>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</si>
  <si>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</si>
  <si>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</si>
  <si>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</si>
  <si>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</si>
  <si>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</si>
  <si>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</si>
  <si>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</si>
  <si>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</si>
  <si>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</si>
  <si>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</si>
  <si>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</si>
  <si>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</si>
  <si>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</si>
  <si>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</si>
  <si>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</si>
  <si>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</si>
  <si>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</si>
  <si>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</si>
  <si>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</si>
  <si>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</si>
  <si>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</si>
  <si>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</si>
  <si>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</si>
  <si>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</si>
  <si>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</si>
  <si>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</si>
  <si>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</si>
  <si>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</si>
  <si>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</si>
  <si>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</si>
  <si>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</si>
  <si>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</si>
  <si>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</si>
  <si>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</si>
  <si>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</si>
  <si>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</si>
  <si>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</si>
  <si>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</si>
  <si>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</si>
  <si>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</si>
  <si>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</si>
  <si>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</si>
  <si>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</si>
  <si>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</si>
  <si>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</si>
  <si>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</si>
  <si>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</si>
  <si>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</si>
  <si>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</si>
  <si>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</si>
  <si>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</si>
  <si>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</si>
  <si>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</si>
  <si>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</si>
  <si>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</si>
  <si>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</si>
  <si>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</si>
  <si>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</si>
  <si>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</si>
  <si>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</si>
  <si>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</si>
  <si>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</si>
  <si>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</si>
  <si>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</si>
  <si>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</si>
  <si>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</si>
  <si>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</si>
  <si>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</si>
  <si>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</si>
  <si>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</si>
  <si>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</si>
  <si>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</si>
  <si>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</si>
  <si>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</si>
  <si>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</si>
  <si>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</si>
  <si>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</si>
  <si>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</si>
  <si>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</si>
  <si>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</si>
  <si>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</si>
  <si>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</si>
  <si>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</si>
  <si>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</si>
  <si>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</si>
  <si>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</si>
  <si>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</si>
  <si>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</si>
  <si>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</si>
  <si>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</si>
  <si>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</si>
  <si>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</si>
  <si>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</si>
  <si>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</si>
  <si>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</si>
  <si>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</si>
  <si>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</si>
  <si>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</si>
  <si>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</si>
  <si>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</si>
  <si>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</si>
  <si>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</si>
  <si>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</si>
  <si>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</si>
  <si>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</si>
  <si>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</si>
  <si>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</si>
  <si>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</si>
  <si>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</si>
  <si>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</si>
  <si>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</si>
  <si>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</si>
  <si>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</si>
  <si>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</si>
  <si>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</si>
  <si>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</si>
  <si>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</si>
  <si>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</si>
  <si>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</si>
  <si>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</si>
  <si>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</si>
  <si>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</si>
  <si>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</si>
  <si>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</si>
  <si>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</si>
  <si>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</si>
  <si>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</si>
  <si>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</si>
  <si>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</si>
  <si>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</si>
  <si>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</si>
  <si>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</si>
  <si>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</si>
  <si>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</si>
  <si>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</si>
  <si>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</si>
  <si>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</si>
  <si>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</si>
  <si>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</si>
  <si>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</si>
  <si>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</si>
  <si>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</si>
  <si>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</si>
  <si>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</si>
  <si>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</si>
  <si>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</si>
  <si>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</si>
  <si>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</si>
  <si>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</si>
  <si>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</si>
  <si>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</si>
  <si>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</si>
  <si>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</si>
  <si>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</si>
  <si>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</si>
  <si>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</si>
  <si>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</si>
  <si>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</si>
  <si>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</si>
  <si>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</si>
  <si>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</si>
  <si>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</si>
  <si>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</si>
  <si>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</si>
  <si>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</si>
  <si>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</si>
  <si>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</si>
  <si>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</si>
  <si>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</si>
  <si>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</si>
  <si>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</si>
  <si>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</si>
  <si>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</si>
  <si>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</si>
  <si>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</si>
  <si>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</si>
  <si>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</si>
  <si>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</si>
  <si>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</si>
  <si>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</si>
  <si>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</si>
  <si>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</si>
  <si>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</si>
  <si>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</si>
  <si>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</si>
  <si>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</si>
  <si>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</si>
  <si>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</si>
  <si>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</si>
  <si>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</si>
  <si>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</si>
  <si>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</si>
  <si>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</si>
  <si>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</si>
  <si>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</si>
  <si>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</si>
  <si>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</si>
  <si>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</si>
  <si>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</si>
  <si>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</si>
  <si>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</si>
  <si>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</si>
  <si>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</si>
  <si>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</si>
  <si>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</si>
  <si>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</si>
  <si>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</si>
  <si>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</si>
  <si>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</si>
  <si>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</si>
  <si>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</si>
  <si>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</si>
  <si>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</si>
  <si>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</si>
  <si>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</si>
  <si>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</si>
  <si>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</si>
  <si>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</si>
  <si>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</si>
  <si>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</si>
  <si>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</si>
  <si>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</si>
  <si>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</si>
  <si>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</si>
  <si>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</si>
  <si>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</si>
  <si>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</si>
  <si>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</si>
  <si>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</si>
  <si>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</si>
  <si>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</si>
  <si>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</si>
  <si>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</si>
  <si>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</si>
  <si>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</si>
  <si>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</si>
  <si>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</si>
  <si>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</si>
  <si>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</si>
  <si>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</si>
  <si>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</si>
  <si>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</si>
  <si>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</si>
  <si>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</si>
  <si>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</si>
  <si>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</si>
  <si>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</si>
  <si>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</si>
  <si>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</si>
  <si>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</si>
  <si>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</si>
  <si>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</si>
  <si>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</si>
  <si>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</si>
  <si>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</si>
  <si>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</si>
  <si>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</si>
  <si>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</si>
  <si>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</si>
  <si>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</si>
  <si>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</si>
  <si>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</si>
  <si>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</si>
  <si>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</si>
  <si>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</si>
  <si>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</si>
  <si>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</si>
  <si>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</si>
  <si>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</si>
  <si>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</si>
  <si>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</si>
  <si>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</si>
  <si>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</si>
  <si>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</si>
  <si>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</si>
  <si>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</si>
  <si>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</si>
  <si>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</si>
  <si>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</si>
  <si>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</si>
  <si>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</si>
  <si>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</si>
  <si>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</si>
  <si>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</si>
  <si>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</si>
  <si>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</si>
  <si>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</si>
  <si>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</si>
  <si>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</si>
  <si>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</si>
  <si>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</si>
  <si>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</si>
  <si>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</si>
  <si>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</si>
  <si>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</si>
  <si>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</si>
  <si>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</si>
  <si>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</si>
  <si>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</si>
  <si>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</si>
  <si>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</si>
  <si>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</si>
  <si>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</si>
  <si>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</si>
  <si>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</si>
  <si>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</si>
  <si>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</si>
  <si>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</si>
  <si>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</si>
  <si>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</si>
  <si>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</si>
  <si>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</si>
  <si>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</si>
  <si>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</si>
  <si>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</si>
  <si>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</si>
  <si>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</si>
  <si>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</si>
  <si>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</si>
  <si>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</si>
  <si>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</si>
  <si>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</si>
  <si>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</si>
  <si>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</si>
  <si>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</si>
  <si>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</si>
  <si>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</si>
  <si>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</si>
  <si>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</si>
  <si>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</si>
  <si>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</si>
  <si>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</si>
  <si>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</si>
  <si>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</si>
  <si>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</si>
  <si>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</si>
  <si>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</si>
  <si>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</si>
  <si>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</si>
  <si>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</si>
  <si>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</si>
  <si>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</si>
  <si>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</si>
  <si>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</si>
  <si>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</si>
  <si>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</si>
  <si>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</si>
  <si>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</si>
  <si>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</si>
  <si>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</si>
  <si>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</si>
  <si>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</si>
  <si>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</si>
  <si>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</si>
  <si>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</si>
  <si>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</si>
  <si>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</si>
  <si>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</si>
  <si>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</si>
  <si>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</si>
  <si>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</si>
  <si>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</si>
  <si>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</si>
  <si>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</si>
  <si>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</si>
  <si>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</si>
  <si>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</si>
  <si>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</si>
  <si>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</si>
  <si>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</si>
  <si>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</si>
  <si>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</si>
  <si>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</si>
  <si>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</si>
  <si>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</si>
  <si>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</si>
  <si>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</si>
  <si>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</si>
  <si>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</si>
  <si>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</si>
  <si>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</si>
  <si>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</si>
  <si>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</si>
  <si>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</si>
  <si>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</si>
  <si>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</si>
  <si>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</si>
  <si>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</si>
  <si>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</si>
  <si>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</si>
  <si>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</si>
  <si>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</si>
  <si>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</si>
  <si>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</si>
  <si>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</si>
  <si>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</si>
  <si>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</si>
  <si>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</si>
  <si>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</si>
  <si>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</si>
  <si>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</si>
  <si>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</si>
  <si>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</si>
  <si>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</si>
  <si>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</si>
  <si>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</si>
  <si>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</si>
  <si>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</si>
  <si>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</si>
  <si>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</si>
  <si>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</si>
  <si>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</si>
  <si>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</si>
  <si>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</si>
  <si>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</si>
  <si>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</si>
  <si>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</si>
  <si>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</si>
  <si>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</si>
  <si>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</si>
  <si>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</si>
  <si>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</si>
  <si>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</si>
  <si>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</si>
  <si>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</si>
  <si>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</si>
  <si>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</si>
  <si>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</si>
  <si>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</si>
  <si>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</si>
  <si>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</si>
  <si>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</si>
  <si>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</si>
  <si>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</si>
  <si>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</si>
  <si>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</si>
  <si>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</si>
  <si>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</si>
  <si>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</si>
  <si>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</si>
  <si>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</si>
  <si>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</si>
  <si>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</si>
  <si>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</si>
  <si>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</si>
  <si>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</si>
  <si>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</si>
  <si>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</si>
  <si>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</si>
  <si>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</si>
  <si>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</si>
  <si>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</si>
  <si>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</si>
  <si>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</si>
  <si>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</si>
  <si>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</si>
  <si>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</si>
  <si>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</si>
  <si>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</si>
  <si>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</si>
  <si>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</si>
  <si>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</si>
  <si>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</si>
  <si>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</si>
  <si>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</si>
  <si>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</si>
  <si>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</si>
  <si>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</si>
  <si>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</si>
  <si>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</si>
  <si>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</si>
  <si>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</si>
  <si>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</si>
  <si>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</si>
  <si>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</si>
  <si>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</si>
  <si>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</si>
  <si>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</si>
  <si>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</si>
  <si>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</si>
  <si>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</si>
  <si>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</si>
  <si>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</si>
  <si>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</si>
  <si>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</si>
  <si>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</si>
  <si>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</si>
  <si>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</si>
  <si>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</si>
  <si>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</si>
  <si>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</si>
  <si>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</si>
  <si>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</si>
  <si>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</si>
  <si>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</si>
  <si>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</si>
  <si>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</si>
  <si>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</si>
  <si>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</si>
  <si>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</si>
  <si>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</si>
  <si>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</si>
  <si>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</si>
  <si>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</si>
  <si>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</si>
  <si>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</si>
  <si>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</si>
  <si>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</si>
  <si>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</si>
  <si>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</si>
  <si>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</si>
  <si>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</si>
  <si>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</si>
  <si>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</si>
  <si>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</si>
  <si>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</si>
  <si>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</si>
  <si>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</si>
  <si>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</si>
  <si>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</si>
  <si>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</si>
  <si>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</si>
  <si>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</si>
  <si>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</si>
  <si>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</si>
  <si>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</si>
  <si>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</si>
  <si>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</si>
  <si>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</si>
  <si>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</si>
  <si>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</si>
  <si>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</si>
  <si>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</si>
  <si>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</si>
  <si>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</si>
  <si>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</si>
  <si>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</si>
  <si>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</si>
  <si>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</si>
  <si>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</si>
  <si>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</si>
  <si>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</si>
  <si>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</si>
  <si>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</si>
  <si>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</si>
  <si>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</si>
  <si>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</si>
  <si>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</si>
  <si>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</si>
  <si>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</si>
  <si>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</si>
  <si>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</si>
  <si>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</si>
  <si>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</si>
  <si>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</si>
  <si>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</si>
  <si>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</si>
  <si>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</si>
  <si>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</si>
  <si>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</si>
  <si>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</si>
  <si>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</si>
  <si>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</si>
  <si>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</si>
  <si>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</si>
  <si>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</si>
  <si>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</si>
  <si>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</si>
  <si>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</si>
  <si>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</si>
  <si>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</si>
  <si>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</si>
  <si>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</si>
  <si>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</si>
  <si>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</si>
  <si>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</si>
  <si>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</si>
  <si>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</si>
  <si>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</si>
  <si>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</si>
  <si>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</si>
  <si>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</si>
  <si>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</si>
  <si>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</si>
  <si>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</si>
  <si>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</si>
  <si>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</si>
  <si>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</si>
  <si>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</si>
  <si>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</si>
  <si>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</si>
  <si>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</si>
  <si>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</si>
  <si>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</si>
  <si>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</si>
  <si>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</si>
  <si>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</si>
  <si>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</si>
  <si>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</si>
  <si>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</si>
  <si>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</si>
  <si>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</si>
  <si>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</si>
  <si>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</si>
  <si>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</si>
  <si>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</si>
  <si>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</si>
  <si>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</si>
  <si>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</si>
  <si>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</si>
  <si>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</si>
  <si>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</si>
  <si>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</si>
  <si>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</si>
  <si>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</si>
  <si>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</si>
  <si>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</si>
  <si>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</si>
  <si>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</si>
  <si>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</si>
  <si>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</si>
  <si>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</si>
  <si>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</si>
  <si>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</si>
  <si>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</si>
  <si>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</si>
  <si>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</si>
  <si>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</si>
  <si>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</si>
  <si>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</si>
  <si>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</si>
  <si>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</si>
  <si>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</si>
  <si>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</si>
  <si>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</si>
  <si>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</si>
  <si>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</si>
  <si>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</si>
  <si>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</si>
  <si>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</si>
  <si>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</si>
  <si>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</si>
  <si>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</si>
  <si>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</si>
  <si>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</si>
  <si>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</si>
  <si>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</si>
  <si>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</si>
  <si>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</si>
  <si>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</si>
  <si>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</si>
  <si>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</si>
  <si>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</si>
  <si>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</si>
  <si>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</si>
  <si>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</si>
  <si>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</si>
  <si>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</si>
  <si>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</si>
  <si>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</si>
  <si>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</si>
  <si>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</si>
  <si>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</si>
  <si>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</si>
  <si>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</si>
  <si>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</si>
  <si>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</si>
  <si>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</si>
  <si>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</si>
  <si>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</si>
  <si>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</si>
  <si>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</si>
  <si>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</si>
  <si>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</si>
  <si>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</si>
  <si>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</si>
  <si>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</si>
  <si>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</si>
  <si>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</si>
  <si>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</si>
  <si>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</si>
  <si>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</si>
  <si>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</si>
  <si>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</si>
  <si>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</si>
  <si>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</si>
  <si>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</si>
  <si>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</si>
  <si>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</si>
  <si>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</si>
  <si>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</si>
  <si>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</si>
  <si>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</si>
  <si>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</si>
  <si>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</si>
  <si>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</si>
  <si>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</si>
  <si>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</si>
  <si>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</si>
  <si>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</si>
  <si>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</si>
  <si>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</si>
  <si>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</si>
  <si>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</si>
  <si>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</si>
  <si>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</si>
  <si>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</si>
  <si>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</si>
  <si>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</si>
  <si>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</si>
  <si>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</si>
  <si>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</si>
  <si>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</si>
  <si>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</si>
  <si>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</si>
  <si>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</si>
  <si>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</si>
  <si>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</si>
  <si>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</si>
  <si>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</si>
  <si>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</si>
  <si>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</si>
  <si>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</si>
  <si>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</si>
  <si>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</si>
  <si>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</si>
  <si>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</si>
  <si>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</si>
  <si>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</si>
  <si>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</si>
  <si>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</si>
  <si>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</si>
  <si>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</si>
  <si>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</si>
  <si>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</si>
  <si>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</si>
  <si>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</si>
  <si>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</si>
  <si>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</si>
  <si>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</si>
  <si>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</si>
  <si>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</si>
  <si>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</si>
  <si>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</si>
  <si>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</si>
  <si>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</si>
  <si>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</si>
  <si>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</si>
  <si>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</si>
  <si>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</si>
  <si>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</si>
  <si>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</si>
  <si>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</si>
  <si>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</si>
  <si>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</si>
  <si>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</si>
  <si>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</si>
  <si>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</si>
  <si>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</si>
  <si>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</si>
  <si>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</si>
  <si>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</si>
  <si>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</si>
  <si>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</si>
  <si>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</si>
  <si>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</si>
  <si>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</si>
  <si>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</si>
  <si>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</si>
  <si>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</si>
  <si>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</si>
  <si>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</si>
  <si>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</si>
  <si>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</si>
  <si>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</si>
  <si>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</si>
  <si>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</si>
  <si>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</si>
  <si>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</si>
  <si>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</si>
  <si>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</si>
  <si>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</si>
  <si>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</si>
  <si>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</si>
  <si>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</si>
  <si>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</si>
  <si>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</si>
  <si>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</si>
  <si>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</si>
  <si>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</si>
  <si>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</si>
  <si>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</si>
  <si>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</si>
  <si>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</si>
  <si>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</si>
  <si>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</si>
  <si>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</si>
  <si>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</si>
  <si>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</si>
  <si>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</si>
  <si>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</si>
  <si>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</si>
  <si>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</si>
  <si>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</si>
  <si>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</si>
  <si>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</si>
  <si>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</si>
  <si>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</si>
  <si>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</si>
  <si>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</si>
  <si>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</si>
  <si>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</si>
  <si>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</si>
  <si>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</si>
  <si>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</si>
  <si>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</si>
  <si>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</si>
  <si>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</si>
  <si>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</si>
  <si>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</si>
  <si>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</si>
  <si>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</si>
  <si>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</si>
  <si>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</si>
  <si>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</si>
  <si>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</si>
  <si>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</si>
  <si>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</si>
  <si>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</si>
  <si>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</si>
  <si>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</si>
  <si>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</si>
  <si>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</si>
  <si>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</si>
  <si>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</si>
  <si>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</si>
  <si>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</si>
  <si>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</si>
  <si>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</si>
  <si>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</si>
  <si>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</si>
  <si>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</si>
  <si>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</si>
  <si>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</si>
  <si>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</si>
  <si>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</si>
  <si>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</si>
  <si>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</si>
  <si>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</si>
  <si>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</si>
  <si>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</si>
  <si>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</si>
  <si>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</si>
  <si>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</si>
  <si>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</si>
  <si>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</si>
  <si>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</si>
  <si>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</si>
  <si>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</si>
  <si>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</si>
  <si>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</si>
  <si>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</si>
  <si>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</si>
  <si>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</si>
  <si>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</si>
  <si>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</si>
  <si>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</si>
  <si>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</si>
  <si>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</si>
  <si>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</si>
  <si>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</si>
  <si>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</si>
  <si>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</si>
  <si>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</si>
  <si>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</si>
  <si>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</si>
  <si>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</si>
  <si>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</si>
  <si>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</si>
  <si>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</si>
  <si>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</si>
  <si>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</si>
  <si>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</si>
  <si>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</si>
  <si>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</si>
  <si>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</si>
  <si>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</si>
  <si>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</si>
  <si>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</si>
  <si>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</si>
  <si>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</si>
  <si>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</si>
  <si>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</si>
  <si>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</si>
  <si>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</si>
  <si>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</si>
  <si>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</si>
  <si>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</si>
  <si>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</si>
  <si>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</si>
  <si>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</si>
  <si>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</si>
  <si>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</si>
  <si>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</si>
  <si>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</si>
  <si>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</si>
  <si>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</si>
  <si>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</si>
  <si>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</si>
  <si>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</si>
  <si>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</si>
  <si>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</si>
  <si>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</si>
  <si>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</si>
  <si>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</si>
  <si>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</si>
  <si>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</si>
  <si>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</si>
  <si>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</si>
  <si>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</si>
  <si>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</si>
  <si>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</si>
  <si>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</si>
  <si>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</si>
  <si>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</si>
  <si>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</si>
  <si>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</si>
  <si>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</si>
  <si>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</si>
  <si>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</si>
  <si>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</si>
  <si>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</si>
  <si>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</si>
  <si>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</si>
  <si>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</si>
  <si>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</si>
  <si>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</si>
  <si>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</si>
  <si>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</si>
  <si>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</si>
  <si>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</si>
  <si>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</si>
  <si>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</si>
  <si>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</si>
  <si>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</si>
  <si>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</si>
  <si>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</si>
  <si>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</si>
  <si>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</si>
  <si>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</si>
  <si>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</si>
  <si>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</si>
  <si>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</si>
  <si>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</si>
  <si>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</si>
  <si>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</si>
  <si>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</si>
  <si>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</si>
  <si>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</si>
  <si>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</si>
  <si>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</si>
  <si>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</si>
  <si>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</si>
  <si>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</si>
  <si>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</si>
  <si>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</si>
  <si>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</si>
  <si>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</si>
  <si>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</si>
  <si>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</si>
  <si>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</si>
  <si>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</si>
  <si>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</si>
  <si>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</si>
  <si>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</si>
  <si>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</si>
  <si>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</si>
  <si>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</si>
  <si>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</si>
  <si>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</si>
  <si>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</si>
  <si>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</si>
  <si>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</si>
  <si>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</si>
  <si>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</si>
  <si>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</si>
  <si>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</si>
  <si>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</si>
  <si>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</si>
  <si>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</si>
  <si>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</si>
  <si>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</si>
  <si>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</si>
  <si>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</si>
  <si>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</si>
  <si>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</si>
  <si>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</si>
  <si>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</si>
  <si>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</si>
  <si>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</si>
  <si>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</si>
  <si>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</si>
  <si>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</si>
  <si>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</si>
  <si>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</si>
  <si>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</si>
  <si>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</si>
  <si>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</si>
  <si>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</si>
  <si>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</si>
  <si>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</si>
  <si>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</si>
  <si>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</si>
  <si>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</si>
  <si>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</si>
  <si>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</si>
  <si>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</si>
  <si>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</si>
  <si>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</si>
  <si>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</si>
  <si>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</si>
  <si>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</si>
  <si>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</si>
  <si>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</si>
  <si>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</si>
  <si>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</si>
  <si>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</si>
  <si>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</si>
  <si>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</si>
  <si>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</si>
  <si>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</si>
  <si>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</si>
  <si>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</si>
  <si>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</si>
  <si>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</si>
  <si>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</si>
  <si>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</si>
  <si>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</si>
  <si>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</si>
  <si>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</si>
  <si>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</si>
  <si>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</si>
  <si>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</si>
  <si>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</si>
  <si>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</si>
  <si>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</si>
  <si>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</si>
  <si>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</si>
  <si>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</si>
  <si>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</si>
  <si>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</si>
  <si>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</si>
  <si>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</si>
  <si>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</si>
  <si>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</si>
  <si>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</si>
  <si>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</si>
  <si>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</si>
  <si>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</si>
  <si>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</si>
  <si>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</si>
  <si>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</si>
  <si>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</si>
  <si>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</si>
  <si>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</si>
  <si>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</si>
  <si>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</si>
  <si>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</si>
  <si>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</si>
  <si>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</si>
  <si>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</si>
  <si>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</si>
  <si>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</si>
  <si>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</si>
  <si>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</si>
  <si>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</si>
  <si>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</si>
  <si>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</si>
  <si>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</si>
  <si>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</si>
  <si>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</si>
  <si>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</si>
  <si>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</si>
  <si>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</si>
  <si>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</si>
  <si>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</si>
  <si>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</si>
  <si>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</si>
  <si>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</si>
  <si>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</si>
  <si>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</si>
  <si>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</si>
  <si>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</si>
  <si>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</si>
  <si>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</si>
  <si>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</si>
  <si>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</si>
  <si>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</si>
  <si>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</si>
  <si>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</si>
  <si>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</si>
  <si>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</si>
  <si>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</si>
  <si>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</si>
  <si>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</si>
  <si>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</si>
  <si>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</si>
  <si>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</si>
  <si>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</si>
  <si>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</si>
  <si>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</si>
  <si>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</si>
  <si>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</si>
  <si>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</si>
  <si>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</si>
  <si>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</si>
  <si>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</si>
  <si>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</si>
  <si>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</si>
  <si>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</si>
  <si>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</si>
  <si>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</si>
  <si>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</si>
  <si>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</si>
  <si>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</si>
  <si>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</si>
  <si>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</si>
  <si>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</si>
  <si>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</si>
  <si>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</si>
  <si>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</si>
  <si>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</si>
  <si>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</si>
  <si>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</si>
  <si>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</si>
  <si>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</si>
  <si>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</si>
  <si>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</si>
  <si>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</si>
  <si>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</si>
  <si>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</si>
  <si>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</si>
  <si>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</si>
  <si>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</si>
  <si>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</si>
  <si>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</si>
  <si>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</si>
  <si>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</si>
  <si>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</si>
  <si>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</si>
  <si>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</si>
  <si>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</si>
  <si>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</si>
  <si>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</si>
  <si>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</si>
  <si>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</si>
  <si>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</si>
  <si>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</si>
  <si>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</si>
  <si>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</si>
  <si>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</si>
  <si>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</si>
  <si>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</si>
  <si>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</si>
  <si>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</si>
  <si>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</si>
  <si>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</si>
  <si>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</si>
  <si>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</si>
  <si>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</si>
  <si>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</si>
  <si>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</si>
  <si>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</si>
  <si>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</si>
  <si>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</si>
  <si>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</si>
  <si>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</si>
  <si>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</si>
  <si>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</si>
  <si>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</si>
  <si>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</si>
  <si>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</si>
  <si>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</si>
  <si>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</si>
  <si>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</si>
  <si>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</si>
  <si>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</si>
  <si>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</si>
  <si>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</si>
  <si>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</si>
  <si>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</si>
  <si>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</si>
  <si>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</si>
  <si>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</si>
  <si>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</si>
  <si>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</si>
  <si>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</si>
  <si>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</si>
  <si>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</si>
  <si>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</si>
  <si>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</si>
  <si>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</si>
  <si>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</si>
  <si>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</si>
  <si>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</si>
  <si>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</si>
  <si>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</si>
  <si>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</si>
  <si>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</si>
  <si>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</si>
  <si>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</si>
  <si>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</si>
  <si>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</si>
  <si>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</si>
  <si>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</si>
  <si>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</si>
  <si>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</si>
  <si>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</si>
  <si>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</si>
  <si>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</si>
  <si>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</si>
  <si>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</si>
  <si>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</si>
  <si>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</si>
  <si>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</si>
  <si>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</si>
  <si>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</si>
  <si>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</si>
  <si>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</si>
  <si>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</si>
  <si>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</si>
  <si>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</si>
  <si>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</si>
  <si>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</si>
  <si>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</si>
  <si>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</si>
  <si>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</si>
  <si>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</si>
  <si>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</si>
  <si>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</si>
  <si>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</si>
  <si>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</si>
  <si>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</si>
  <si>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</si>
  <si>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</si>
  <si>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</si>
  <si>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</si>
  <si>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</si>
  <si>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</si>
  <si>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</si>
  <si>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</si>
  <si>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</si>
  <si>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</si>
  <si>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</si>
  <si>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</si>
  <si>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</si>
  <si>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</si>
  <si>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</si>
  <si>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</si>
  <si>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</si>
  <si>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</si>
  <si>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</si>
  <si>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</si>
  <si>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</si>
  <si>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</si>
  <si>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</si>
  <si>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</si>
  <si>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</si>
  <si>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</si>
  <si>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</si>
  <si>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</si>
  <si>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</si>
  <si>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</si>
  <si>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</si>
  <si>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</si>
  <si>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</si>
  <si>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</si>
  <si>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</si>
  <si>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</si>
  <si>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</si>
  <si>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</si>
  <si>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</si>
  <si>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</si>
  <si>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</si>
  <si>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</si>
  <si>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</si>
  <si>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</si>
  <si>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</si>
  <si>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</si>
  <si>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</si>
  <si>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</si>
  <si>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</si>
  <si>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</si>
  <si>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</si>
  <si>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</si>
  <si>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</si>
  <si>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</si>
  <si>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</si>
  <si>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</si>
  <si>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</si>
  <si>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</si>
  <si>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</si>
  <si>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</si>
  <si>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</si>
  <si>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ReservaC Norte</t>
  </si>
  <si>
    <t xml:space="preserve">De Leon Morillo, Nelson </t>
  </si>
  <si>
    <t>2 Gavetas Vacías + 1 Fallando</t>
  </si>
  <si>
    <t>LECTOR</t>
  </si>
  <si>
    <t>ATM Base Naval Las Caletas</t>
  </si>
  <si>
    <t>DRBR348</t>
  </si>
  <si>
    <t>De Leon Morillo, Nelson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</si>
  <si>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</si>
  <si>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</si>
  <si>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</si>
  <si>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</si>
  <si>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</si>
  <si>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</si>
  <si>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</si>
  <si>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</si>
  <si>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</si>
  <si>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</si>
  <si>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</si>
  <si>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3335925983 </t>
  </si>
  <si>
    <t>ATM 501 UNP La Canela</t>
  </si>
  <si>
    <t>ATM 778 Oficina Esperanza Mao</t>
  </si>
  <si>
    <t>INHIBIDO</t>
  </si>
  <si>
    <t>Closed</t>
  </si>
  <si>
    <t>3335926744 </t>
  </si>
  <si>
    <t>RECHAZO LLENA</t>
  </si>
  <si>
    <t>NO CONFIRMADA</t>
  </si>
  <si>
    <t>3335926984 </t>
  </si>
  <si>
    <t>3335926992 </t>
  </si>
  <si>
    <t>3335927176 </t>
  </si>
  <si>
    <t>REINICIO FALLIDO POR INHIBIDO</t>
  </si>
  <si>
    <t>GAVETA DE DEPÓSITOS LLENA</t>
  </si>
  <si>
    <t>CARGA FALLIDA POR LECTOR</t>
  </si>
  <si>
    <t>3335927310 </t>
  </si>
  <si>
    <t>3335927348 </t>
  </si>
  <si>
    <t>3335927691 </t>
  </si>
  <si>
    <t>3335927322 </t>
  </si>
  <si>
    <t>3335927685 </t>
  </si>
  <si>
    <t>3335927334 </t>
  </si>
  <si>
    <t>3335927360 </t>
  </si>
  <si>
    <t>3335927371 </t>
  </si>
  <si>
    <t xml:space="preserve"> CARGA FALLIDA POR LECTOR</t>
  </si>
  <si>
    <t>22 Junio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</si>
</sst>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41" fillId="39" borderId="56" xfId="0" applyFont="1" applyFill="1" applyBorder="1" applyAlignment="1">
      <alignment horizontal="center" vertical="center" wrapText="1"/>
    </xf>
    <xf numFmtId="22" fontId="7" fillId="0" borderId="70" xfId="0" applyNumberFormat="1" applyFont="1" applyBorder="1" applyAlignment="1">
      <alignment horizontal="center" vertical="center" wrapText="1"/>
    </xf>
    <xf numFmtId="0" fontId="41" fillId="39" borderId="40" xfId="0" applyFont="1" applyFill="1" applyBorder="1" applyAlignment="1">
      <alignment horizontal="center" vertical="center" wrapText="1"/>
    </xf>
    <xf numFmtId="22" fontId="7" fillId="0" borderId="71" xfId="0" applyNumberFormat="1" applyFont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2"/>
      <tableStyleElement type="headerRow" dxfId="291"/>
      <tableStyleElement type="totalRow" dxfId="290"/>
      <tableStyleElement type="firstColumn" dxfId="289"/>
      <tableStyleElement type="lastColumn" dxfId="288"/>
      <tableStyleElement type="firstRowStripe" dxfId="287"/>
      <tableStyleElement type="firstColumnStripe" dxfId="28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>
        <row r="2">
          <cell r="A2" t="str">
            <v>Dirección Continuidad y Servicios TI</v>
          </cell>
        </row>
      </sheetData>
      <sheetData sheetId="1">
        <row r="2">
          <cell r="A2" t="str">
            <v>Dirección Continuidad y Servicios TI</v>
          </cell>
        </row>
      </sheetData>
      <sheetData sheetId="2">
        <row r="2">
          <cell r="A2" t="str">
            <v>Ticket</v>
          </cell>
        </row>
      </sheetData>
      <sheetData sheetId="3"/>
      <sheetData sheetId="4"/>
      <sheetData sheetId="5">
        <row r="2">
          <cell r="A2" t="str">
            <v>CANTIDAD DE DIAS CON CONDICION</v>
          </cell>
        </row>
      </sheetData>
      <sheetData sheetId="6">
        <row r="2">
          <cell r="A2">
            <v>1</v>
          </cell>
        </row>
      </sheetData>
      <sheetData sheetId="7"/>
      <sheetData sheetId="8">
        <row r="2">
          <cell r="A2">
            <v>1</v>
          </cell>
        </row>
      </sheetData>
      <sheetData sheetId="9"/>
      <sheetData sheetId="10"/>
      <sheetData sheetId="11">
        <row r="2">
          <cell r="A2" t="str">
            <v>ATM Inicio Dia</v>
          </cell>
        </row>
      </sheetData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43.8324421296275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44369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44369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44369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44369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44369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44369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205" priority="99275"/>
  </conditionalFormatting>
  <conditionalFormatting sqref="B7">
    <cfRule type="duplicateValues" dxfId="204" priority="59"/>
    <cfRule type="duplicateValues" dxfId="203" priority="60"/>
    <cfRule type="duplicateValues" dxfId="202" priority="61"/>
  </conditionalFormatting>
  <conditionalFormatting sqref="B7">
    <cfRule type="duplicateValues" dxfId="201" priority="58"/>
  </conditionalFormatting>
  <conditionalFormatting sqref="B7">
    <cfRule type="duplicateValues" dxfId="200" priority="56"/>
    <cfRule type="duplicateValues" dxfId="199" priority="57"/>
  </conditionalFormatting>
  <conditionalFormatting sqref="B7">
    <cfRule type="duplicateValues" dxfId="198" priority="53"/>
    <cfRule type="duplicateValues" dxfId="197" priority="54"/>
    <cfRule type="duplicateValues" dxfId="196" priority="55"/>
  </conditionalFormatting>
  <conditionalFormatting sqref="B7">
    <cfRule type="duplicateValues" dxfId="195" priority="52"/>
  </conditionalFormatting>
  <conditionalFormatting sqref="B7">
    <cfRule type="duplicateValues" dxfId="194" priority="50"/>
    <cfRule type="duplicateValues" dxfId="193" priority="51"/>
  </conditionalFormatting>
  <conditionalFormatting sqref="B7">
    <cfRule type="duplicateValues" dxfId="192" priority="49"/>
  </conditionalFormatting>
  <conditionalFormatting sqref="B7">
    <cfRule type="duplicateValues" dxfId="191" priority="46"/>
    <cfRule type="duplicateValues" dxfId="190" priority="47"/>
    <cfRule type="duplicateValues" dxfId="189" priority="48"/>
  </conditionalFormatting>
  <conditionalFormatting sqref="B7">
    <cfRule type="duplicateValues" dxfId="188" priority="45"/>
  </conditionalFormatting>
  <conditionalFormatting sqref="B7">
    <cfRule type="duplicateValues" dxfId="187" priority="44"/>
  </conditionalFormatting>
  <conditionalFormatting sqref="B9">
    <cfRule type="duplicateValues" dxfId="186" priority="43"/>
  </conditionalFormatting>
  <conditionalFormatting sqref="B9">
    <cfRule type="duplicateValues" dxfId="185" priority="40"/>
    <cfRule type="duplicateValues" dxfId="184" priority="41"/>
    <cfRule type="duplicateValues" dxfId="183" priority="42"/>
  </conditionalFormatting>
  <conditionalFormatting sqref="B9">
    <cfRule type="duplicateValues" dxfId="182" priority="38"/>
    <cfRule type="duplicateValues" dxfId="181" priority="39"/>
  </conditionalFormatting>
  <conditionalFormatting sqref="B9">
    <cfRule type="duplicateValues" dxfId="180" priority="35"/>
    <cfRule type="duplicateValues" dxfId="179" priority="36"/>
    <cfRule type="duplicateValues" dxfId="178" priority="37"/>
  </conditionalFormatting>
  <conditionalFormatting sqref="B9">
    <cfRule type="duplicateValues" dxfId="177" priority="34"/>
  </conditionalFormatting>
  <conditionalFormatting sqref="B9">
    <cfRule type="duplicateValues" dxfId="176" priority="33"/>
  </conditionalFormatting>
  <conditionalFormatting sqref="B9">
    <cfRule type="duplicateValues" dxfId="175" priority="32"/>
  </conditionalFormatting>
  <conditionalFormatting sqref="B9">
    <cfRule type="duplicateValues" dxfId="174" priority="29"/>
    <cfRule type="duplicateValues" dxfId="173" priority="30"/>
    <cfRule type="duplicateValues" dxfId="172" priority="31"/>
  </conditionalFormatting>
  <conditionalFormatting sqref="B9">
    <cfRule type="duplicateValues" dxfId="171" priority="27"/>
    <cfRule type="duplicateValues" dxfId="170" priority="28"/>
  </conditionalFormatting>
  <conditionalFormatting sqref="C9">
    <cfRule type="duplicateValues" dxfId="169" priority="26"/>
  </conditionalFormatting>
  <conditionalFormatting sqref="E3">
    <cfRule type="duplicateValues" dxfId="168" priority="121638"/>
  </conditionalFormatting>
  <conditionalFormatting sqref="E3">
    <cfRule type="duplicateValues" dxfId="167" priority="121639"/>
    <cfRule type="duplicateValues" dxfId="166" priority="121640"/>
  </conditionalFormatting>
  <conditionalFormatting sqref="E3">
    <cfRule type="duplicateValues" dxfId="165" priority="121641"/>
    <cfRule type="duplicateValues" dxfId="164" priority="121642"/>
    <cfRule type="duplicateValues" dxfId="163" priority="121643"/>
    <cfRule type="duplicateValues" dxfId="162" priority="121644"/>
  </conditionalFormatting>
  <conditionalFormatting sqref="B3">
    <cfRule type="duplicateValues" dxfId="161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2574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85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60" priority="2"/>
  </conditionalFormatting>
  <conditionalFormatting sqref="B1:B1048576">
    <cfRule type="duplicateValues" dxfId="15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93"/>
  <sheetViews>
    <sheetView tabSelected="1" zoomScaleNormal="100" workbookViewId="0">
      <pane ySplit="4" topLeftCell="A5" activePane="bottomLeft" state="frozen"/>
      <selection pane="bottomLeft" activeCell="C4" sqref="C4"/>
    </sheetView>
  </sheetViews>
  <sheetFormatPr baseColWidth="10" defaultColWidth="11.28515625" defaultRowHeight="15" x14ac:dyDescent="0.25"/>
  <cols>
    <col min="1" max="1" width="24.5703125" style="87" bestFit="1" customWidth="1"/>
    <col min="2" max="2" width="19" style="94" bestFit="1" customWidth="1"/>
    <col min="3" max="3" width="16.28515625" style="44" bestFit="1" customWidth="1"/>
    <col min="4" max="4" width="26.140625" style="87" bestFit="1" customWidth="1"/>
    <col min="5" max="5" width="10.5703125" style="82" bestFit="1" customWidth="1"/>
    <col min="6" max="6" width="11.140625" style="45" bestFit="1" customWidth="1"/>
    <col min="7" max="7" width="50.42578125" style="45" bestFit="1" customWidth="1"/>
    <col min="8" max="11" width="5.140625" style="45" bestFit="1" customWidth="1"/>
    <col min="12" max="12" width="47.28515625" style="45" bestFit="1" customWidth="1"/>
    <col min="13" max="13" width="18.140625" style="87" bestFit="1" customWidth="1"/>
    <col min="14" max="14" width="16.42578125" style="87" bestFit="1" customWidth="1"/>
    <col min="15" max="15" width="33.85546875" style="87" bestFit="1" customWidth="1"/>
    <col min="16" max="16" width="15.28515625" style="89" bestFit="1" customWidth="1"/>
    <col min="17" max="17" width="47.28515625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2610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" x14ac:dyDescent="0.25">
      <c r="A5" s="117" t="str">
        <f>VLOOKUP(E5,'LISTADO ATM'!$A$2:$C$898,3,0)</f>
        <v>DISTRITO NACIONAL</v>
      </c>
      <c r="B5" s="138">
        <v>3335910002</v>
      </c>
      <c r="C5" s="110">
        <v>44351.65902777778</v>
      </c>
      <c r="D5" s="110" t="s">
        <v>2180</v>
      </c>
      <c r="E5" s="134">
        <v>744</v>
      </c>
      <c r="F5" s="117" t="str">
        <f>VLOOKUP(E5,VIP!$A$2:$O13694,2,0)</f>
        <v>DRBR289</v>
      </c>
      <c r="G5" s="117" t="str">
        <f>VLOOKUP(E5,'LISTADO ATM'!$A$2:$B$897,2,0)</f>
        <v xml:space="preserve">ATM Multicentro La Sirena Venezuela </v>
      </c>
      <c r="H5" s="117" t="str">
        <f>VLOOKUP(E5,VIP!$A$2:$O18828,7,FALSE)</f>
        <v>Si</v>
      </c>
      <c r="I5" s="117" t="str">
        <f>VLOOKUP(E5,VIP!$A$2:$O10793,8,FALSE)</f>
        <v>Si</v>
      </c>
      <c r="J5" s="117" t="str">
        <f>VLOOKUP(E5,VIP!$A$2:$O10743,8,FALSE)</f>
        <v>Si</v>
      </c>
      <c r="K5" s="117" t="str">
        <f>VLOOKUP(E5,VIP!$A$2:$O14317,6,0)</f>
        <v>SI</v>
      </c>
      <c r="L5" s="146" t="s">
        <v>2245</v>
      </c>
      <c r="M5" s="109" t="s">
        <v>2446</v>
      </c>
      <c r="N5" s="109" t="s">
        <v>2558</v>
      </c>
      <c r="O5" s="117" t="s">
        <v>2455</v>
      </c>
      <c r="P5" s="117"/>
      <c r="Q5" s="109" t="s">
        <v>2245</v>
      </c>
    </row>
    <row r="6" spans="1:17" s="118" customFormat="1" ht="18" x14ac:dyDescent="0.25">
      <c r="A6" s="117" t="str">
        <f>VLOOKUP(E6,'LISTADO ATM'!$A$2:$C$898,3,0)</f>
        <v>DISTRITO NACIONAL</v>
      </c>
      <c r="B6" s="138">
        <v>3335920397</v>
      </c>
      <c r="C6" s="110">
        <v>44362.423842592594</v>
      </c>
      <c r="D6" s="110" t="s">
        <v>2180</v>
      </c>
      <c r="E6" s="134">
        <v>961</v>
      </c>
      <c r="F6" s="117" t="str">
        <f>VLOOKUP(E6,VIP!$A$2:$O13723,2,0)</f>
        <v>DRBR03H</v>
      </c>
      <c r="G6" s="117" t="str">
        <f>VLOOKUP(E6,'LISTADO ATM'!$A$2:$B$897,2,0)</f>
        <v xml:space="preserve">ATM Listín Diario </v>
      </c>
      <c r="H6" s="117" t="str">
        <f>VLOOKUP(E6,VIP!$A$2:$O18857,7,FALSE)</f>
        <v>Si</v>
      </c>
      <c r="I6" s="117" t="str">
        <f>VLOOKUP(E6,VIP!$A$2:$O10822,8,FALSE)</f>
        <v>Si</v>
      </c>
      <c r="J6" s="117" t="str">
        <f>VLOOKUP(E6,VIP!$A$2:$O10772,8,FALSE)</f>
        <v>Si</v>
      </c>
      <c r="K6" s="117" t="str">
        <f>VLOOKUP(E6,VIP!$A$2:$O14346,6,0)</f>
        <v>NO</v>
      </c>
      <c r="L6" s="146" t="s">
        <v>2245</v>
      </c>
      <c r="M6" s="109" t="s">
        <v>2446</v>
      </c>
      <c r="N6" s="109" t="s">
        <v>2558</v>
      </c>
      <c r="O6" s="117" t="s">
        <v>2455</v>
      </c>
      <c r="P6" s="117"/>
      <c r="Q6" s="109" t="s">
        <v>2245</v>
      </c>
    </row>
    <row r="7" spans="1:17" s="118" customFormat="1" ht="18" x14ac:dyDescent="0.25">
      <c r="A7" s="117" t="str">
        <f>VLOOKUP(E7,'LISTADO ATM'!$A$2:$C$898,3,0)</f>
        <v>DISTRITO NACIONAL</v>
      </c>
      <c r="B7" s="138">
        <v>3335920777</v>
      </c>
      <c r="C7" s="110">
        <v>44362.50141203704</v>
      </c>
      <c r="D7" s="110" t="s">
        <v>2180</v>
      </c>
      <c r="E7" s="134">
        <v>909</v>
      </c>
      <c r="F7" s="117" t="str">
        <f>VLOOKUP(E7,VIP!$A$2:$O13718,2,0)</f>
        <v>DRBR01A</v>
      </c>
      <c r="G7" s="117" t="str">
        <f>VLOOKUP(E7,'LISTADO ATM'!$A$2:$B$897,2,0)</f>
        <v xml:space="preserve">ATM UNP UASD </v>
      </c>
      <c r="H7" s="117" t="str">
        <f>VLOOKUP(E7,VIP!$A$2:$O18852,7,FALSE)</f>
        <v>Si</v>
      </c>
      <c r="I7" s="117" t="str">
        <f>VLOOKUP(E7,VIP!$A$2:$O10817,8,FALSE)</f>
        <v>Si</v>
      </c>
      <c r="J7" s="117" t="str">
        <f>VLOOKUP(E7,VIP!$A$2:$O10767,8,FALSE)</f>
        <v>Si</v>
      </c>
      <c r="K7" s="117" t="str">
        <f>VLOOKUP(E7,VIP!$A$2:$O14341,6,0)</f>
        <v>SI</v>
      </c>
      <c r="L7" s="146" t="s">
        <v>2245</v>
      </c>
      <c r="M7" s="109" t="s">
        <v>2446</v>
      </c>
      <c r="N7" s="109" t="s">
        <v>2558</v>
      </c>
      <c r="O7" s="117" t="s">
        <v>2455</v>
      </c>
      <c r="P7" s="117"/>
      <c r="Q7" s="109" t="s">
        <v>2245</v>
      </c>
    </row>
    <row r="8" spans="1:17" s="118" customFormat="1" ht="18" x14ac:dyDescent="0.25">
      <c r="A8" s="117" t="str">
        <f>VLOOKUP(E8,'LISTADO ATM'!$A$2:$C$898,3,0)</f>
        <v>DISTRITO NACIONAL</v>
      </c>
      <c r="B8" s="138">
        <v>3335922576</v>
      </c>
      <c r="C8" s="110">
        <v>44363.600219907406</v>
      </c>
      <c r="D8" s="110" t="s">
        <v>2180</v>
      </c>
      <c r="E8" s="134">
        <v>139</v>
      </c>
      <c r="F8" s="117" t="str">
        <f>VLOOKUP(E8,VIP!$A$2:$O13824,2,0)</f>
        <v>DRBR139</v>
      </c>
      <c r="G8" s="117" t="str">
        <f>VLOOKUP(E8,'LISTADO ATM'!$A$2:$B$897,2,0)</f>
        <v xml:space="preserve">ATM Oficina Plaza Lama Zona Oriental I </v>
      </c>
      <c r="H8" s="117" t="str">
        <f>VLOOKUP(E8,VIP!$A$2:$O18756,7,FALSE)</f>
        <v>Si</v>
      </c>
      <c r="I8" s="117" t="str">
        <f>VLOOKUP(E8,VIP!$A$2:$O10721,8,FALSE)</f>
        <v>Si</v>
      </c>
      <c r="J8" s="117" t="str">
        <f>VLOOKUP(E8,VIP!$A$2:$O10671,8,FALSE)</f>
        <v>Si</v>
      </c>
      <c r="K8" s="117" t="str">
        <f>VLOOKUP(E8,VIP!$A$2:$O14245,6,0)</f>
        <v>NO</v>
      </c>
      <c r="L8" s="146" t="s">
        <v>2219</v>
      </c>
      <c r="M8" s="109" t="s">
        <v>2446</v>
      </c>
      <c r="N8" s="109" t="s">
        <v>2558</v>
      </c>
      <c r="O8" s="117" t="s">
        <v>2455</v>
      </c>
      <c r="P8" s="117"/>
      <c r="Q8" s="109" t="s">
        <v>2219</v>
      </c>
    </row>
    <row r="9" spans="1:17" s="118" customFormat="1" ht="18" x14ac:dyDescent="0.25">
      <c r="A9" s="117" t="str">
        <f>VLOOKUP(E9,'LISTADO ATM'!$A$2:$C$898,3,0)</f>
        <v>DISTRITO NACIONAL</v>
      </c>
      <c r="B9" s="138">
        <v>3335923938</v>
      </c>
      <c r="C9" s="110">
        <v>44364.625694444447</v>
      </c>
      <c r="D9" s="110" t="s">
        <v>2449</v>
      </c>
      <c r="E9" s="134">
        <v>394</v>
      </c>
      <c r="F9" s="117" t="str">
        <f>VLOOKUP(E9,VIP!$A$2:$O13836,2,0)</f>
        <v>DRBR394</v>
      </c>
      <c r="G9" s="117" t="str">
        <f>VLOOKUP(E9,'LISTADO ATM'!$A$2:$B$897,2,0)</f>
        <v xml:space="preserve">ATM Multicentro La Sirena Luperón </v>
      </c>
      <c r="H9" s="117" t="str">
        <f>VLOOKUP(E9,VIP!$A$2:$O18789,7,FALSE)</f>
        <v>Si</v>
      </c>
      <c r="I9" s="117" t="str">
        <f>VLOOKUP(E9,VIP!$A$2:$O10754,8,FALSE)</f>
        <v>Si</v>
      </c>
      <c r="J9" s="117" t="str">
        <f>VLOOKUP(E9,VIP!$A$2:$O10704,8,FALSE)</f>
        <v>Si</v>
      </c>
      <c r="K9" s="117" t="str">
        <f>VLOOKUP(E9,VIP!$A$2:$O14278,6,0)</f>
        <v>NO</v>
      </c>
      <c r="L9" s="146" t="s">
        <v>2418</v>
      </c>
      <c r="M9" s="109" t="s">
        <v>2446</v>
      </c>
      <c r="N9" s="109" t="s">
        <v>2591</v>
      </c>
      <c r="O9" s="117" t="s">
        <v>2454</v>
      </c>
      <c r="P9" s="117"/>
      <c r="Q9" s="109" t="s">
        <v>2418</v>
      </c>
    </row>
    <row r="10" spans="1:17" s="118" customFormat="1" ht="18" x14ac:dyDescent="0.25">
      <c r="A10" s="117" t="str">
        <f>VLOOKUP(E10,'LISTADO ATM'!$A$2:$C$898,3,0)</f>
        <v>SUR</v>
      </c>
      <c r="B10" s="138">
        <v>3335924216</v>
      </c>
      <c r="C10" s="110">
        <v>44364.713842592595</v>
      </c>
      <c r="D10" s="110" t="s">
        <v>2180</v>
      </c>
      <c r="E10" s="134">
        <v>5</v>
      </c>
      <c r="F10" s="117" t="str">
        <f>VLOOKUP(E10,VIP!$A$2:$O13841,2,0)</f>
        <v>DRBR005</v>
      </c>
      <c r="G10" s="117" t="str">
        <f>VLOOKUP(E10,'LISTADO ATM'!$A$2:$B$897,2,0)</f>
        <v>ATM Oficina Autoservicio Villa Ofelia (San Juan)</v>
      </c>
      <c r="H10" s="117" t="str">
        <f>VLOOKUP(E10,VIP!$A$2:$O18744,7,FALSE)</f>
        <v>Si</v>
      </c>
      <c r="I10" s="117" t="str">
        <f>VLOOKUP(E10,VIP!$A$2:$O10709,8,FALSE)</f>
        <v>Si</v>
      </c>
      <c r="J10" s="117" t="str">
        <f>VLOOKUP(E10,VIP!$A$2:$O10659,8,FALSE)</f>
        <v>Si</v>
      </c>
      <c r="K10" s="117" t="str">
        <f>VLOOKUP(E10,VIP!$A$2:$O14233,6,0)</f>
        <v>NO</v>
      </c>
      <c r="L10" s="146" t="s">
        <v>2219</v>
      </c>
      <c r="M10" s="109" t="s">
        <v>2446</v>
      </c>
      <c r="N10" s="109" t="s">
        <v>2453</v>
      </c>
      <c r="O10" s="117" t="s">
        <v>2455</v>
      </c>
      <c r="P10" s="117"/>
      <c r="Q10" s="109" t="s">
        <v>2219</v>
      </c>
    </row>
    <row r="11" spans="1:17" s="118" customFormat="1" ht="18" x14ac:dyDescent="0.25">
      <c r="A11" s="117" t="str">
        <f>VLOOKUP(E11,'LISTADO ATM'!$A$2:$C$898,3,0)</f>
        <v>SUR</v>
      </c>
      <c r="B11" s="138">
        <v>3335924678</v>
      </c>
      <c r="C11" s="110">
        <v>44365.428900462961</v>
      </c>
      <c r="D11" s="110" t="s">
        <v>2449</v>
      </c>
      <c r="E11" s="134">
        <v>249</v>
      </c>
      <c r="F11" s="117" t="str">
        <f>VLOOKUP(E11,VIP!$A$2:$O13845,2,0)</f>
        <v>DRBR249</v>
      </c>
      <c r="G11" s="117" t="str">
        <f>VLOOKUP(E11,'LISTADO ATM'!$A$2:$B$897,2,0)</f>
        <v xml:space="preserve">ATM Banco Agrícola Neiba </v>
      </c>
      <c r="H11" s="117" t="str">
        <f>VLOOKUP(E11,VIP!$A$2:$O18768,7,FALSE)</f>
        <v>Si</v>
      </c>
      <c r="I11" s="117" t="str">
        <f>VLOOKUP(E11,VIP!$A$2:$O10733,8,FALSE)</f>
        <v>Si</v>
      </c>
      <c r="J11" s="117" t="str">
        <f>VLOOKUP(E11,VIP!$A$2:$O10683,8,FALSE)</f>
        <v>Si</v>
      </c>
      <c r="K11" s="117" t="str">
        <f>VLOOKUP(E11,VIP!$A$2:$O14257,6,0)</f>
        <v>NO</v>
      </c>
      <c r="L11" s="146" t="s">
        <v>2418</v>
      </c>
      <c r="M11" s="109" t="s">
        <v>2446</v>
      </c>
      <c r="N11" s="109" t="s">
        <v>2453</v>
      </c>
      <c r="O11" s="117" t="s">
        <v>2454</v>
      </c>
      <c r="P11" s="117"/>
      <c r="Q11" s="109" t="s">
        <v>2418</v>
      </c>
    </row>
    <row r="12" spans="1:17" s="118" customFormat="1" ht="18" x14ac:dyDescent="0.25">
      <c r="A12" s="117" t="str">
        <f>VLOOKUP(E12,'LISTADO ATM'!$A$2:$C$898,3,0)</f>
        <v>NORTE</v>
      </c>
      <c r="B12" s="138">
        <v>3335925489</v>
      </c>
      <c r="C12" s="110">
        <v>44365.849791666667</v>
      </c>
      <c r="D12" s="110" t="s">
        <v>2569</v>
      </c>
      <c r="E12" s="134">
        <v>291</v>
      </c>
      <c r="F12" s="117" t="str">
        <f>VLOOKUP(E12,VIP!$A$2:$O13884,2,0)</f>
        <v>DRBR291</v>
      </c>
      <c r="G12" s="117" t="str">
        <f>VLOOKUP(E12,'LISTADO ATM'!$A$2:$B$897,2,0)</f>
        <v xml:space="preserve">ATM S/M Jumbo Las Colinas </v>
      </c>
      <c r="H12" s="117" t="str">
        <f>VLOOKUP(E12,VIP!$A$2:$O18773,7,FALSE)</f>
        <v>Si</v>
      </c>
      <c r="I12" s="117" t="str">
        <f>VLOOKUP(E12,VIP!$A$2:$O10738,8,FALSE)</f>
        <v>Si</v>
      </c>
      <c r="J12" s="117" t="str">
        <f>VLOOKUP(E12,VIP!$A$2:$O10688,8,FALSE)</f>
        <v>Si</v>
      </c>
      <c r="K12" s="117" t="str">
        <f>VLOOKUP(E12,VIP!$A$2:$O14262,6,0)</f>
        <v>NO</v>
      </c>
      <c r="L12" s="146" t="s">
        <v>2599</v>
      </c>
      <c r="M12" s="109" t="s">
        <v>2446</v>
      </c>
      <c r="N12" s="109" t="s">
        <v>2591</v>
      </c>
      <c r="O12" s="117" t="s">
        <v>2570</v>
      </c>
      <c r="P12" s="117"/>
      <c r="Q12" s="109" t="s">
        <v>2599</v>
      </c>
    </row>
    <row r="13" spans="1:17" s="118" customFormat="1" ht="18" x14ac:dyDescent="0.25">
      <c r="A13" s="117" t="str">
        <f>VLOOKUP(E13,'LISTADO ATM'!$A$2:$C$898,3,0)</f>
        <v>ESTE</v>
      </c>
      <c r="B13" s="138">
        <v>3335925509</v>
      </c>
      <c r="C13" s="110">
        <v>44366.321215277778</v>
      </c>
      <c r="D13" s="110" t="s">
        <v>2449</v>
      </c>
      <c r="E13" s="134">
        <v>289</v>
      </c>
      <c r="F13" s="117" t="str">
        <f>VLOOKUP(E13,VIP!$A$2:$O13885,2,0)</f>
        <v>DRBR910</v>
      </c>
      <c r="G13" s="117" t="str">
        <f>VLOOKUP(E13,'LISTADO ATM'!$A$2:$B$897,2,0)</f>
        <v>ATM Oficina Bávaro II</v>
      </c>
      <c r="H13" s="117" t="str">
        <f>VLOOKUP(E13,VIP!$A$2:$O18772,7,FALSE)</f>
        <v>Si</v>
      </c>
      <c r="I13" s="117" t="str">
        <f>VLOOKUP(E13,VIP!$A$2:$O10737,8,FALSE)</f>
        <v>Si</v>
      </c>
      <c r="J13" s="117" t="str">
        <f>VLOOKUP(E13,VIP!$A$2:$O10687,8,FALSE)</f>
        <v>Si</v>
      </c>
      <c r="K13" s="117" t="str">
        <f>VLOOKUP(E13,VIP!$A$2:$O14261,6,0)</f>
        <v>NO</v>
      </c>
      <c r="L13" s="146" t="s">
        <v>2442</v>
      </c>
      <c r="M13" s="109" t="s">
        <v>2446</v>
      </c>
      <c r="N13" s="109" t="s">
        <v>2453</v>
      </c>
      <c r="O13" s="117" t="s">
        <v>2454</v>
      </c>
      <c r="P13" s="117"/>
      <c r="Q13" s="116" t="s">
        <v>2442</v>
      </c>
    </row>
    <row r="14" spans="1:17" s="118" customFormat="1" ht="18" x14ac:dyDescent="0.25">
      <c r="A14" s="117" t="str">
        <f>VLOOKUP(E14,'LISTADO ATM'!$A$2:$C$898,3,0)</f>
        <v>DISTRITO NACIONAL</v>
      </c>
      <c r="B14" s="138">
        <v>3335925590</v>
      </c>
      <c r="C14" s="110">
        <v>44366.400694444441</v>
      </c>
      <c r="D14" s="110" t="s">
        <v>2470</v>
      </c>
      <c r="E14" s="134">
        <v>527</v>
      </c>
      <c r="F14" s="117" t="str">
        <f>VLOOKUP(E14,VIP!$A$2:$O13697,2,0)</f>
        <v>DRBR527</v>
      </c>
      <c r="G14" s="117" t="str">
        <f>VLOOKUP(E14,'LISTADO ATM'!$A$2:$B$897,2,0)</f>
        <v>ATM Oficina Zona Oriental II</v>
      </c>
      <c r="H14" s="117" t="str">
        <f>VLOOKUP(E14,VIP!$A$2:$O18831,7,FALSE)</f>
        <v>Si</v>
      </c>
      <c r="I14" s="117" t="str">
        <f>VLOOKUP(E14,VIP!$A$2:$O10796,8,FALSE)</f>
        <v>Si</v>
      </c>
      <c r="J14" s="117" t="str">
        <f>VLOOKUP(E14,VIP!$A$2:$O10746,8,FALSE)</f>
        <v>Si</v>
      </c>
      <c r="K14" s="117" t="str">
        <f>VLOOKUP(E14,VIP!$A$2:$O14320,6,0)</f>
        <v>SI</v>
      </c>
      <c r="L14" s="146" t="s">
        <v>2418</v>
      </c>
      <c r="M14" s="109" t="s">
        <v>2446</v>
      </c>
      <c r="N14" s="109" t="s">
        <v>2453</v>
      </c>
      <c r="O14" s="117" t="s">
        <v>2471</v>
      </c>
      <c r="P14" s="117"/>
      <c r="Q14" s="109" t="s">
        <v>2418</v>
      </c>
    </row>
    <row r="15" spans="1:17" s="118" customFormat="1" ht="18" x14ac:dyDescent="0.25">
      <c r="A15" s="117" t="str">
        <f>VLOOKUP(E15,'LISTADO ATM'!$A$2:$C$898,3,0)</f>
        <v>DISTRITO NACIONAL</v>
      </c>
      <c r="B15" s="138">
        <v>3335925743</v>
      </c>
      <c r="C15" s="110">
        <v>44366.49114583333</v>
      </c>
      <c r="D15" s="110" t="s">
        <v>2470</v>
      </c>
      <c r="E15" s="134">
        <v>791</v>
      </c>
      <c r="F15" s="117" t="str">
        <f>VLOOKUP(E15,VIP!$A$2:$O13903,2,0)</f>
        <v>DRBR791</v>
      </c>
      <c r="G15" s="117" t="str">
        <f>VLOOKUP(E15,'LISTADO ATM'!$A$2:$B$897,2,0)</f>
        <v xml:space="preserve">ATM Oficina Sans Soucí </v>
      </c>
      <c r="H15" s="117" t="str">
        <f>VLOOKUP(E15,VIP!$A$2:$O18836,7,FALSE)</f>
        <v>Si</v>
      </c>
      <c r="I15" s="117" t="str">
        <f>VLOOKUP(E15,VIP!$A$2:$O10801,8,FALSE)</f>
        <v>No</v>
      </c>
      <c r="J15" s="117" t="str">
        <f>VLOOKUP(E15,VIP!$A$2:$O10751,8,FALSE)</f>
        <v>No</v>
      </c>
      <c r="K15" s="117" t="str">
        <f>VLOOKUP(E15,VIP!$A$2:$O14325,6,0)</f>
        <v>NO</v>
      </c>
      <c r="L15" s="146" t="s">
        <v>2418</v>
      </c>
      <c r="M15" s="109" t="s">
        <v>2446</v>
      </c>
      <c r="N15" s="109" t="s">
        <v>2453</v>
      </c>
      <c r="O15" s="117" t="s">
        <v>2471</v>
      </c>
      <c r="P15" s="117"/>
      <c r="Q15" s="116" t="s">
        <v>2418</v>
      </c>
    </row>
    <row r="16" spans="1:17" s="118" customFormat="1" ht="18" x14ac:dyDescent="0.25">
      <c r="A16" s="117" t="str">
        <f>VLOOKUP(E16,'LISTADO ATM'!$A$2:$C$898,3,0)</f>
        <v>ESTE</v>
      </c>
      <c r="B16" s="138">
        <v>3335925827</v>
      </c>
      <c r="C16" s="110">
        <v>44366.600312499999</v>
      </c>
      <c r="D16" s="110" t="s">
        <v>2449</v>
      </c>
      <c r="E16" s="134">
        <v>429</v>
      </c>
      <c r="F16" s="117" t="str">
        <f>VLOOKUP(E16,VIP!$A$2:$O13895,2,0)</f>
        <v>DRBR429</v>
      </c>
      <c r="G16" s="117" t="str">
        <f>VLOOKUP(E16,'LISTADO ATM'!$A$2:$B$897,2,0)</f>
        <v xml:space="preserve">ATM Oficina Jumbo La Romana </v>
      </c>
      <c r="H16" s="117" t="str">
        <f>VLOOKUP(E16,VIP!$A$2:$O18793,7,FALSE)</f>
        <v>Si</v>
      </c>
      <c r="I16" s="117" t="str">
        <f>VLOOKUP(E16,VIP!$A$2:$O10758,8,FALSE)</f>
        <v>Si</v>
      </c>
      <c r="J16" s="117" t="str">
        <f>VLOOKUP(E16,VIP!$A$2:$O10708,8,FALSE)</f>
        <v>Si</v>
      </c>
      <c r="K16" s="117" t="str">
        <f>VLOOKUP(E16,VIP!$A$2:$O14282,6,0)</f>
        <v>NO</v>
      </c>
      <c r="L16" s="146" t="s">
        <v>2418</v>
      </c>
      <c r="M16" s="109" t="s">
        <v>2446</v>
      </c>
      <c r="N16" s="109" t="s">
        <v>2453</v>
      </c>
      <c r="O16" s="117" t="s">
        <v>2454</v>
      </c>
      <c r="P16" s="117"/>
      <c r="Q16" s="116" t="s">
        <v>2418</v>
      </c>
    </row>
    <row r="17" spans="1:17" s="118" customFormat="1" ht="18" x14ac:dyDescent="0.25">
      <c r="A17" s="117" t="str">
        <f>VLOOKUP(E17,'LISTADO ATM'!$A$2:$C$898,3,0)</f>
        <v>DISTRITO NACIONAL</v>
      </c>
      <c r="B17" s="138">
        <v>3335925841</v>
      </c>
      <c r="C17" s="110">
        <v>44366.648460648146</v>
      </c>
      <c r="D17" s="110" t="s">
        <v>2180</v>
      </c>
      <c r="E17" s="134">
        <v>375</v>
      </c>
      <c r="F17" s="117" t="str">
        <f>VLOOKUP(E17,VIP!$A$2:$O13923,2,0)</f>
        <v>DRBR375</v>
      </c>
      <c r="G17" s="117" t="str">
        <f>VLOOKUP(E17,'LISTADO ATM'!$A$2:$B$897,2,0)</f>
        <v>ATM Base Naval Las Caletas</v>
      </c>
      <c r="H17" s="117" t="str">
        <f>VLOOKUP(E17,VIP!$A$2:$O18787,7,FALSE)</f>
        <v>N/A</v>
      </c>
      <c r="I17" s="117" t="str">
        <f>VLOOKUP(E17,VIP!$A$2:$O10752,8,FALSE)</f>
        <v>N/A</v>
      </c>
      <c r="J17" s="117" t="str">
        <f>VLOOKUP(E17,VIP!$A$2:$O10702,8,FALSE)</f>
        <v>N/A</v>
      </c>
      <c r="K17" s="117" t="str">
        <f>VLOOKUP(E17,VIP!$A$2:$O14276,6,0)</f>
        <v>N/A</v>
      </c>
      <c r="L17" s="146" t="s">
        <v>2219</v>
      </c>
      <c r="M17" s="109" t="s">
        <v>2446</v>
      </c>
      <c r="N17" s="109" t="s">
        <v>2453</v>
      </c>
      <c r="O17" s="117" t="s">
        <v>2455</v>
      </c>
      <c r="P17" s="117"/>
      <c r="Q17" s="116" t="s">
        <v>2219</v>
      </c>
    </row>
    <row r="18" spans="1:17" s="118" customFormat="1" ht="18" x14ac:dyDescent="0.25">
      <c r="A18" s="117" t="str">
        <f>VLOOKUP(E18,'LISTADO ATM'!$A$2:$C$898,3,0)</f>
        <v>DISTRITO NACIONAL</v>
      </c>
      <c r="B18" s="138">
        <v>3335925842</v>
      </c>
      <c r="C18" s="110">
        <v>44366.649305555555</v>
      </c>
      <c r="D18" s="110" t="s">
        <v>2180</v>
      </c>
      <c r="E18" s="134">
        <v>545</v>
      </c>
      <c r="F18" s="117" t="str">
        <f>VLOOKUP(E18,VIP!$A$2:$O13922,2,0)</f>
        <v>DRBR995</v>
      </c>
      <c r="G18" s="117" t="str">
        <f>VLOOKUP(E18,'LISTADO ATM'!$A$2:$B$897,2,0)</f>
        <v xml:space="preserve">ATM Oficina Isabel La Católica II  </v>
      </c>
      <c r="H18" s="117" t="str">
        <f>VLOOKUP(E18,VIP!$A$2:$O18805,7,FALSE)</f>
        <v>Si</v>
      </c>
      <c r="I18" s="117" t="str">
        <f>VLOOKUP(E18,VIP!$A$2:$O10770,8,FALSE)</f>
        <v>Si</v>
      </c>
      <c r="J18" s="117" t="str">
        <f>VLOOKUP(E18,VIP!$A$2:$O10720,8,FALSE)</f>
        <v>Si</v>
      </c>
      <c r="K18" s="117" t="str">
        <f>VLOOKUP(E18,VIP!$A$2:$O14294,6,0)</f>
        <v>NO</v>
      </c>
      <c r="L18" s="146" t="s">
        <v>2219</v>
      </c>
      <c r="M18" s="109" t="s">
        <v>2446</v>
      </c>
      <c r="N18" s="109" t="s">
        <v>2453</v>
      </c>
      <c r="O18" s="117" t="s">
        <v>2455</v>
      </c>
      <c r="P18" s="117"/>
      <c r="Q18" s="116" t="s">
        <v>2219</v>
      </c>
    </row>
    <row r="19" spans="1:17" s="118" customFormat="1" ht="18" x14ac:dyDescent="0.25">
      <c r="A19" s="117" t="str">
        <f>VLOOKUP(E19,'LISTADO ATM'!$A$2:$C$898,3,0)</f>
        <v>DISTRITO NACIONAL</v>
      </c>
      <c r="B19" s="138">
        <v>3335925845</v>
      </c>
      <c r="C19" s="110">
        <v>44366.651388888888</v>
      </c>
      <c r="D19" s="110" t="s">
        <v>2449</v>
      </c>
      <c r="E19" s="134">
        <v>377</v>
      </c>
      <c r="F19" s="117" t="str">
        <f>VLOOKUP(E19,VIP!$A$2:$O13697,2,0)</f>
        <v>DRBR377</v>
      </c>
      <c r="G19" s="117" t="str">
        <f>VLOOKUP(E19,'LISTADO ATM'!$A$2:$B$897,2,0)</f>
        <v>ATM Estación del Metro Eduardo Brito</v>
      </c>
      <c r="H19" s="117" t="str">
        <f>VLOOKUP(E19,VIP!$A$2:$O18831,7,FALSE)</f>
        <v>Si</v>
      </c>
      <c r="I19" s="117" t="str">
        <f>VLOOKUP(E19,VIP!$A$2:$O10796,8,FALSE)</f>
        <v>Si</v>
      </c>
      <c r="J19" s="117" t="str">
        <f>VLOOKUP(E19,VIP!$A$2:$O10746,8,FALSE)</f>
        <v>Si</v>
      </c>
      <c r="K19" s="117" t="str">
        <f>VLOOKUP(E19,VIP!$A$2:$O14320,6,0)</f>
        <v>NO</v>
      </c>
      <c r="L19" s="146" t="s">
        <v>2442</v>
      </c>
      <c r="M19" s="109" t="s">
        <v>2446</v>
      </c>
      <c r="N19" s="109" t="s">
        <v>2453</v>
      </c>
      <c r="O19" s="117" t="s">
        <v>2454</v>
      </c>
      <c r="P19" s="117"/>
      <c r="Q19" s="109" t="s">
        <v>2442</v>
      </c>
    </row>
    <row r="20" spans="1:17" s="118" customFormat="1" ht="18" x14ac:dyDescent="0.25">
      <c r="A20" s="117" t="str">
        <f>VLOOKUP(E20,'LISTADO ATM'!$A$2:$C$898,3,0)</f>
        <v>SUR</v>
      </c>
      <c r="B20" s="138">
        <v>3335925844</v>
      </c>
      <c r="C20" s="110">
        <v>44366.651701388888</v>
      </c>
      <c r="D20" s="110" t="s">
        <v>2449</v>
      </c>
      <c r="E20" s="134">
        <v>252</v>
      </c>
      <c r="F20" s="117" t="str">
        <f>VLOOKUP(E20,VIP!$A$2:$O13919,2,0)</f>
        <v>DRBR252</v>
      </c>
      <c r="G20" s="117" t="str">
        <f>VLOOKUP(E20,'LISTADO ATM'!$A$2:$B$897,2,0)</f>
        <v xml:space="preserve">ATM Banco Agrícola (Barahona) </v>
      </c>
      <c r="H20" s="117" t="str">
        <f>VLOOKUP(E20,VIP!$A$2:$O18769,7,FALSE)</f>
        <v>Si</v>
      </c>
      <c r="I20" s="117" t="str">
        <f>VLOOKUP(E20,VIP!$A$2:$O10734,8,FALSE)</f>
        <v>Si</v>
      </c>
      <c r="J20" s="117" t="str">
        <f>VLOOKUP(E20,VIP!$A$2:$O10684,8,FALSE)</f>
        <v>Si</v>
      </c>
      <c r="K20" s="117" t="str">
        <f>VLOOKUP(E20,VIP!$A$2:$O14258,6,0)</f>
        <v>NO</v>
      </c>
      <c r="L20" s="146" t="s">
        <v>2418</v>
      </c>
      <c r="M20" s="109" t="s">
        <v>2446</v>
      </c>
      <c r="N20" s="109" t="s">
        <v>2453</v>
      </c>
      <c r="O20" s="117" t="s">
        <v>2454</v>
      </c>
      <c r="P20" s="117"/>
      <c r="Q20" s="116" t="s">
        <v>2418</v>
      </c>
    </row>
    <row r="21" spans="1:17" s="118" customFormat="1" ht="18" x14ac:dyDescent="0.25">
      <c r="A21" s="117" t="str">
        <f>VLOOKUP(E21,'LISTADO ATM'!$A$2:$C$898,3,0)</f>
        <v>DISTRITO NACIONAL</v>
      </c>
      <c r="B21" s="138">
        <v>3335925849</v>
      </c>
      <c r="C21" s="110">
        <v>44366.653298611112</v>
      </c>
      <c r="D21" s="110" t="s">
        <v>2180</v>
      </c>
      <c r="E21" s="134">
        <v>363</v>
      </c>
      <c r="F21" s="117" t="str">
        <f>VLOOKUP(E21,VIP!$A$2:$O13915,2,0)</f>
        <v>DRBR363</v>
      </c>
      <c r="G21" s="117" t="str">
        <f>VLOOKUP(E21,'LISTADO ATM'!$A$2:$B$897,2,0)</f>
        <v>ATM Sirena Villa Mella</v>
      </c>
      <c r="H21" s="117" t="str">
        <f>VLOOKUP(E21,VIP!$A$2:$O18785,7,FALSE)</f>
        <v>N/A</v>
      </c>
      <c r="I21" s="117" t="str">
        <f>VLOOKUP(E21,VIP!$A$2:$O10750,8,FALSE)</f>
        <v>N/A</v>
      </c>
      <c r="J21" s="117" t="str">
        <f>VLOOKUP(E21,VIP!$A$2:$O10700,8,FALSE)</f>
        <v>N/A</v>
      </c>
      <c r="K21" s="117" t="str">
        <f>VLOOKUP(E21,VIP!$A$2:$O14274,6,0)</f>
        <v>N/A</v>
      </c>
      <c r="L21" s="146" t="s">
        <v>2245</v>
      </c>
      <c r="M21" s="109" t="s">
        <v>2446</v>
      </c>
      <c r="N21" s="109" t="s">
        <v>2453</v>
      </c>
      <c r="O21" s="117" t="s">
        <v>2455</v>
      </c>
      <c r="P21" s="117"/>
      <c r="Q21" s="116" t="s">
        <v>2245</v>
      </c>
    </row>
    <row r="22" spans="1:17" s="118" customFormat="1" ht="18" x14ac:dyDescent="0.25">
      <c r="A22" s="117" t="str">
        <f>VLOOKUP(E22,'LISTADO ATM'!$A$2:$C$898,3,0)</f>
        <v>DISTRITO NACIONAL</v>
      </c>
      <c r="B22" s="138">
        <v>3335925890</v>
      </c>
      <c r="C22" s="110">
        <v>44367.046967592592</v>
      </c>
      <c r="D22" s="110" t="s">
        <v>2449</v>
      </c>
      <c r="E22" s="134">
        <v>281</v>
      </c>
      <c r="F22" s="117" t="str">
        <f>VLOOKUP(E22,VIP!$A$2:$O13700,2,0)</f>
        <v>DRBR737</v>
      </c>
      <c r="G22" s="117" t="str">
        <f>VLOOKUP(E22,'LISTADO ATM'!$A$2:$B$897,2,0)</f>
        <v xml:space="preserve">ATM S/M Pola Independencia </v>
      </c>
      <c r="H22" s="117" t="str">
        <f>VLOOKUP(E22,VIP!$A$2:$O18834,7,FALSE)</f>
        <v>Si</v>
      </c>
      <c r="I22" s="117" t="str">
        <f>VLOOKUP(E22,VIP!$A$2:$O10799,8,FALSE)</f>
        <v>Si</v>
      </c>
      <c r="J22" s="117" t="str">
        <f>VLOOKUP(E22,VIP!$A$2:$O10749,8,FALSE)</f>
        <v>Si</v>
      </c>
      <c r="K22" s="117" t="str">
        <f>VLOOKUP(E22,VIP!$A$2:$O14323,6,0)</f>
        <v>NO</v>
      </c>
      <c r="L22" s="146" t="s">
        <v>2418</v>
      </c>
      <c r="M22" s="109" t="s">
        <v>2446</v>
      </c>
      <c r="N22" s="109" t="s">
        <v>2453</v>
      </c>
      <c r="O22" s="117" t="s">
        <v>2454</v>
      </c>
      <c r="P22" s="117"/>
      <c r="Q22" s="116" t="s">
        <v>2418</v>
      </c>
    </row>
    <row r="23" spans="1:17" s="118" customFormat="1" ht="18" x14ac:dyDescent="0.25">
      <c r="A23" s="117" t="str">
        <f>VLOOKUP(E23,'LISTADO ATM'!$A$2:$C$898,3,0)</f>
        <v>DISTRITO NACIONAL</v>
      </c>
      <c r="B23" s="138">
        <v>3335925901</v>
      </c>
      <c r="C23" s="110">
        <v>44367.318981481483</v>
      </c>
      <c r="D23" s="110" t="s">
        <v>2180</v>
      </c>
      <c r="E23" s="134">
        <v>983</v>
      </c>
      <c r="F23" s="117" t="str">
        <f>VLOOKUP(E23,VIP!$A$2:$O13727,2,0)</f>
        <v>DRBR983</v>
      </c>
      <c r="G23" s="117" t="str">
        <f>VLOOKUP(E23,'LISTADO ATM'!$A$2:$B$897,2,0)</f>
        <v xml:space="preserve">ATM Bravo República de Colombia </v>
      </c>
      <c r="H23" s="117" t="str">
        <f>VLOOKUP(E23,VIP!$A$2:$O18861,7,FALSE)</f>
        <v>Si</v>
      </c>
      <c r="I23" s="117" t="str">
        <f>VLOOKUP(E23,VIP!$A$2:$O10826,8,FALSE)</f>
        <v>No</v>
      </c>
      <c r="J23" s="117" t="str">
        <f>VLOOKUP(E23,VIP!$A$2:$O10776,8,FALSE)</f>
        <v>No</v>
      </c>
      <c r="K23" s="117" t="str">
        <f>VLOOKUP(E23,VIP!$A$2:$O14350,6,0)</f>
        <v>NO</v>
      </c>
      <c r="L23" s="146" t="s">
        <v>2219</v>
      </c>
      <c r="M23" s="109" t="s">
        <v>2446</v>
      </c>
      <c r="N23" s="109" t="s">
        <v>2453</v>
      </c>
      <c r="O23" s="117" t="s">
        <v>2455</v>
      </c>
      <c r="P23" s="117"/>
      <c r="Q23" s="116" t="s">
        <v>2219</v>
      </c>
    </row>
    <row r="24" spans="1:17" s="118" customFormat="1" ht="18" x14ac:dyDescent="0.25">
      <c r="A24" s="117" t="str">
        <f>VLOOKUP(E24,'LISTADO ATM'!$A$2:$C$898,3,0)</f>
        <v>DISTRITO NACIONAL</v>
      </c>
      <c r="B24" s="138">
        <v>3335925937</v>
      </c>
      <c r="C24" s="110">
        <v>44367.536574074074</v>
      </c>
      <c r="D24" s="110" t="s">
        <v>2180</v>
      </c>
      <c r="E24" s="134">
        <v>836</v>
      </c>
      <c r="F24" s="117" t="str">
        <f>VLOOKUP(E24,VIP!$A$2:$O13702,2,0)</f>
        <v>DRBR836</v>
      </c>
      <c r="G24" s="117" t="str">
        <f>VLOOKUP(E24,'LISTADO ATM'!$A$2:$B$897,2,0)</f>
        <v xml:space="preserve">ATM UNP Plaza Luperón </v>
      </c>
      <c r="H24" s="117" t="str">
        <f>VLOOKUP(E24,VIP!$A$2:$O18836,7,FALSE)</f>
        <v>Si</v>
      </c>
      <c r="I24" s="117" t="str">
        <f>VLOOKUP(E24,VIP!$A$2:$O10801,8,FALSE)</f>
        <v>Si</v>
      </c>
      <c r="J24" s="117" t="str">
        <f>VLOOKUP(E24,VIP!$A$2:$O10751,8,FALSE)</f>
        <v>Si</v>
      </c>
      <c r="K24" s="117" t="str">
        <f>VLOOKUP(E24,VIP!$A$2:$O14325,6,0)</f>
        <v>NO</v>
      </c>
      <c r="L24" s="110" t="s">
        <v>2572</v>
      </c>
      <c r="M24" s="109" t="s">
        <v>2446</v>
      </c>
      <c r="N24" s="109" t="s">
        <v>2591</v>
      </c>
      <c r="O24" s="117" t="s">
        <v>2455</v>
      </c>
      <c r="P24" s="117"/>
      <c r="Q24" s="109" t="s">
        <v>2572</v>
      </c>
    </row>
    <row r="25" spans="1:17" s="118" customFormat="1" ht="18" x14ac:dyDescent="0.25">
      <c r="A25" s="117" t="str">
        <f>VLOOKUP(E25,'LISTADO ATM'!$A$2:$C$898,3,0)</f>
        <v>DISTRITO NACIONAL</v>
      </c>
      <c r="B25" s="138">
        <v>3335925942</v>
      </c>
      <c r="C25" s="110">
        <v>44367.54111111111</v>
      </c>
      <c r="D25" s="110" t="s">
        <v>2180</v>
      </c>
      <c r="E25" s="134">
        <v>20</v>
      </c>
      <c r="F25" s="117" t="str">
        <f>VLOOKUP(E25,VIP!$A$2:$O13701,2,0)</f>
        <v>DRBR049</v>
      </c>
      <c r="G25" s="117" t="str">
        <f>VLOOKUP(E25,'LISTADO ATM'!$A$2:$B$897,2,0)</f>
        <v>ATM S/M Aprezio Las Palmas</v>
      </c>
      <c r="H25" s="117" t="str">
        <f>VLOOKUP(E25,VIP!$A$2:$O18835,7,FALSE)</f>
        <v>Si</v>
      </c>
      <c r="I25" s="117" t="str">
        <f>VLOOKUP(E25,VIP!$A$2:$O10800,8,FALSE)</f>
        <v>Si</v>
      </c>
      <c r="J25" s="117" t="str">
        <f>VLOOKUP(E25,VIP!$A$2:$O10750,8,FALSE)</f>
        <v>Si</v>
      </c>
      <c r="K25" s="117" t="str">
        <f>VLOOKUP(E25,VIP!$A$2:$O14324,6,0)</f>
        <v>NO</v>
      </c>
      <c r="L25" s="110" t="s">
        <v>2219</v>
      </c>
      <c r="M25" s="109" t="s">
        <v>2446</v>
      </c>
      <c r="N25" s="109" t="s">
        <v>2591</v>
      </c>
      <c r="O25" s="117" t="s">
        <v>2455</v>
      </c>
      <c r="P25" s="117"/>
      <c r="Q25" s="109" t="s">
        <v>2219</v>
      </c>
    </row>
    <row r="26" spans="1:17" s="118" customFormat="1" ht="18" x14ac:dyDescent="0.25">
      <c r="A26" s="117" t="str">
        <f>VLOOKUP(E26,'LISTADO ATM'!$A$2:$C$898,3,0)</f>
        <v>ESTE</v>
      </c>
      <c r="B26" s="138">
        <v>3335925949</v>
      </c>
      <c r="C26" s="110">
        <v>44367.575277777774</v>
      </c>
      <c r="D26" s="110" t="s">
        <v>2449</v>
      </c>
      <c r="E26" s="134">
        <v>963</v>
      </c>
      <c r="F26" s="117" t="str">
        <f>VLOOKUP(E26,VIP!$A$2:$O13725,2,0)</f>
        <v>DRBR963</v>
      </c>
      <c r="G26" s="117" t="str">
        <f>VLOOKUP(E26,'LISTADO ATM'!$A$2:$B$897,2,0)</f>
        <v xml:space="preserve">ATM Multiplaza La Romana </v>
      </c>
      <c r="H26" s="117" t="str">
        <f>VLOOKUP(E26,VIP!$A$2:$O18859,7,FALSE)</f>
        <v>Si</v>
      </c>
      <c r="I26" s="117" t="str">
        <f>VLOOKUP(E26,VIP!$A$2:$O10824,8,FALSE)</f>
        <v>Si</v>
      </c>
      <c r="J26" s="117" t="str">
        <f>VLOOKUP(E26,VIP!$A$2:$O10774,8,FALSE)</f>
        <v>Si</v>
      </c>
      <c r="K26" s="117" t="str">
        <f>VLOOKUP(E26,VIP!$A$2:$O14348,6,0)</f>
        <v>NO</v>
      </c>
      <c r="L26" s="110" t="s">
        <v>2418</v>
      </c>
      <c r="M26" s="109" t="s">
        <v>2446</v>
      </c>
      <c r="N26" s="109" t="s">
        <v>2453</v>
      </c>
      <c r="O26" s="117" t="s">
        <v>2454</v>
      </c>
      <c r="P26" s="117"/>
      <c r="Q26" s="109" t="s">
        <v>2418</v>
      </c>
    </row>
    <row r="27" spans="1:17" s="118" customFormat="1" ht="18" x14ac:dyDescent="0.25">
      <c r="A27" s="117" t="str">
        <f>VLOOKUP(E27,'LISTADO ATM'!$A$2:$C$898,3,0)</f>
        <v>DISTRITO NACIONAL</v>
      </c>
      <c r="B27" s="138">
        <v>3335925983</v>
      </c>
      <c r="C27" s="110">
        <v>44367.729907407411</v>
      </c>
      <c r="D27" s="110" t="s">
        <v>2449</v>
      </c>
      <c r="E27" s="134">
        <v>60</v>
      </c>
      <c r="F27" s="117" t="str">
        <f>VLOOKUP(E27,VIP!$A$2:$O13714,2,0)</f>
        <v>DRBR060</v>
      </c>
      <c r="G27" s="117" t="str">
        <f>VLOOKUP(E27,'LISTADO ATM'!$A$2:$B$897,2,0)</f>
        <v xml:space="preserve">ATM Autobanco 27 de Febrero </v>
      </c>
      <c r="H27" s="117" t="str">
        <f>VLOOKUP(E27,VIP!$A$2:$O18848,7,FALSE)</f>
        <v>Si</v>
      </c>
      <c r="I27" s="117" t="str">
        <f>VLOOKUP(E27,VIP!$A$2:$O10813,8,FALSE)</f>
        <v>Si</v>
      </c>
      <c r="J27" s="117" t="str">
        <f>VLOOKUP(E27,VIP!$A$2:$O10763,8,FALSE)</f>
        <v>Si</v>
      </c>
      <c r="K27" s="117" t="str">
        <f>VLOOKUP(E27,VIP!$A$2:$O14337,6,0)</f>
        <v>NO</v>
      </c>
      <c r="L27" s="110" t="s">
        <v>2418</v>
      </c>
      <c r="M27" s="109" t="s">
        <v>2446</v>
      </c>
      <c r="N27" s="109" t="s">
        <v>2453</v>
      </c>
      <c r="O27" s="117" t="s">
        <v>2454</v>
      </c>
      <c r="P27" s="117"/>
      <c r="Q27" s="109" t="s">
        <v>2418</v>
      </c>
    </row>
    <row r="28" spans="1:17" s="118" customFormat="1" ht="18" x14ac:dyDescent="0.25">
      <c r="A28" s="117" t="str">
        <f>VLOOKUP(E28,'LISTADO ATM'!$A$2:$C$898,3,0)</f>
        <v>DISTRITO NACIONAL</v>
      </c>
      <c r="B28" s="138">
        <v>3335926014</v>
      </c>
      <c r="C28" s="110">
        <v>44367.976597222223</v>
      </c>
      <c r="D28" s="110" t="s">
        <v>2180</v>
      </c>
      <c r="E28" s="134">
        <v>866</v>
      </c>
      <c r="F28" s="117" t="str">
        <f>VLOOKUP(E28,VIP!$A$2:$O13714,2,0)</f>
        <v>DRBR866</v>
      </c>
      <c r="G28" s="117" t="str">
        <f>VLOOKUP(E28,'LISTADO ATM'!$A$2:$B$897,2,0)</f>
        <v xml:space="preserve">ATM CARDNET </v>
      </c>
      <c r="H28" s="117" t="str">
        <f>VLOOKUP(E28,VIP!$A$2:$O18848,7,FALSE)</f>
        <v>Si</v>
      </c>
      <c r="I28" s="117" t="str">
        <f>VLOOKUP(E28,VIP!$A$2:$O10813,8,FALSE)</f>
        <v>No</v>
      </c>
      <c r="J28" s="117" t="str">
        <f>VLOOKUP(E28,VIP!$A$2:$O10763,8,FALSE)</f>
        <v>No</v>
      </c>
      <c r="K28" s="117" t="str">
        <f>VLOOKUP(E28,VIP!$A$2:$O14337,6,0)</f>
        <v>NO</v>
      </c>
      <c r="L28" s="110" t="s">
        <v>2219</v>
      </c>
      <c r="M28" s="109" t="s">
        <v>2446</v>
      </c>
      <c r="N28" s="109" t="s">
        <v>2453</v>
      </c>
      <c r="O28" s="117" t="s">
        <v>2455</v>
      </c>
      <c r="P28" s="117"/>
      <c r="Q28" s="109" t="s">
        <v>2219</v>
      </c>
    </row>
    <row r="29" spans="1:17" s="118" customFormat="1" ht="18" x14ac:dyDescent="0.25">
      <c r="A29" s="117" t="str">
        <f>VLOOKUP(E29,'LISTADO ATM'!$A$2:$C$898,3,0)</f>
        <v>DISTRITO NACIONAL</v>
      </c>
      <c r="B29" s="138">
        <v>3335926027</v>
      </c>
      <c r="C29" s="110">
        <v>44368.035810185182</v>
      </c>
      <c r="D29" s="110" t="s">
        <v>2180</v>
      </c>
      <c r="E29" s="134">
        <v>87</v>
      </c>
      <c r="F29" s="117" t="str">
        <f>VLOOKUP(E29,VIP!$A$2:$O13702,2,0)</f>
        <v>DRBR087</v>
      </c>
      <c r="G29" s="117" t="str">
        <f>VLOOKUP(E29,'LISTADO ATM'!$A$2:$B$897,2,0)</f>
        <v xml:space="preserve">ATM Autoservicio Sarasota </v>
      </c>
      <c r="H29" s="117" t="str">
        <f>VLOOKUP(E29,VIP!$A$2:$O18836,7,FALSE)</f>
        <v>Si</v>
      </c>
      <c r="I29" s="117" t="str">
        <f>VLOOKUP(E29,VIP!$A$2:$O10801,8,FALSE)</f>
        <v>Si</v>
      </c>
      <c r="J29" s="117" t="str">
        <f>VLOOKUP(E29,VIP!$A$2:$O10751,8,FALSE)</f>
        <v>Si</v>
      </c>
      <c r="K29" s="117" t="str">
        <f>VLOOKUP(E29,VIP!$A$2:$O14325,6,0)</f>
        <v>NO</v>
      </c>
      <c r="L29" s="146" t="s">
        <v>2245</v>
      </c>
      <c r="M29" s="109" t="s">
        <v>2446</v>
      </c>
      <c r="N29" s="109" t="s">
        <v>2453</v>
      </c>
      <c r="O29" s="117" t="s">
        <v>2455</v>
      </c>
      <c r="P29" s="117"/>
      <c r="Q29" s="109" t="s">
        <v>2245</v>
      </c>
    </row>
    <row r="30" spans="1:17" s="118" customFormat="1" ht="18" x14ac:dyDescent="0.25">
      <c r="A30" s="117" t="str">
        <f>VLOOKUP(E30,'LISTADO ATM'!$A$2:$C$898,3,0)</f>
        <v>DISTRITO NACIONAL</v>
      </c>
      <c r="B30" s="138">
        <v>3335926028</v>
      </c>
      <c r="C30" s="110">
        <v>44368.112372685187</v>
      </c>
      <c r="D30" s="110" t="s">
        <v>2449</v>
      </c>
      <c r="E30" s="134">
        <v>577</v>
      </c>
      <c r="F30" s="117" t="str">
        <f>VLOOKUP(E30,VIP!$A$2:$O13701,2,0)</f>
        <v>DRBR173</v>
      </c>
      <c r="G30" s="117" t="str">
        <f>VLOOKUP(E30,'LISTADO ATM'!$A$2:$B$897,2,0)</f>
        <v xml:space="preserve">ATM Olé Ave. Duarte </v>
      </c>
      <c r="H30" s="117" t="str">
        <f>VLOOKUP(E30,VIP!$A$2:$O18835,7,FALSE)</f>
        <v>Si</v>
      </c>
      <c r="I30" s="117" t="str">
        <f>VLOOKUP(E30,VIP!$A$2:$O10800,8,FALSE)</f>
        <v>Si</v>
      </c>
      <c r="J30" s="117" t="str">
        <f>VLOOKUP(E30,VIP!$A$2:$O10750,8,FALSE)</f>
        <v>Si</v>
      </c>
      <c r="K30" s="117" t="str">
        <f>VLOOKUP(E30,VIP!$A$2:$O14324,6,0)</f>
        <v>SI</v>
      </c>
      <c r="L30" s="110" t="s">
        <v>2442</v>
      </c>
      <c r="M30" s="109" t="s">
        <v>2446</v>
      </c>
      <c r="N30" s="109" t="s">
        <v>2453</v>
      </c>
      <c r="O30" s="117" t="s">
        <v>2454</v>
      </c>
      <c r="P30" s="117"/>
      <c r="Q30" s="109" t="s">
        <v>2442</v>
      </c>
    </row>
    <row r="31" spans="1:17" s="118" customFormat="1" ht="18" x14ac:dyDescent="0.25">
      <c r="A31" s="117" t="str">
        <f>VLOOKUP(E31,'LISTADO ATM'!$A$2:$C$898,3,0)</f>
        <v>DISTRITO NACIONAL</v>
      </c>
      <c r="B31" s="138">
        <v>3335926030</v>
      </c>
      <c r="C31" s="110">
        <v>44368.117337962962</v>
      </c>
      <c r="D31" s="110" t="s">
        <v>2449</v>
      </c>
      <c r="E31" s="134">
        <v>955</v>
      </c>
      <c r="F31" s="117" t="str">
        <f>VLOOKUP(E31,VIP!$A$2:$O13722,2,0)</f>
        <v>DRBR955</v>
      </c>
      <c r="G31" s="117" t="str">
        <f>VLOOKUP(E31,'LISTADO ATM'!$A$2:$B$897,2,0)</f>
        <v xml:space="preserve">ATM Oficina Americana Independencia II </v>
      </c>
      <c r="H31" s="117" t="str">
        <f>VLOOKUP(E31,VIP!$A$2:$O18856,7,FALSE)</f>
        <v>Si</v>
      </c>
      <c r="I31" s="117" t="str">
        <f>VLOOKUP(E31,VIP!$A$2:$O10821,8,FALSE)</f>
        <v>Si</v>
      </c>
      <c r="J31" s="117" t="str">
        <f>VLOOKUP(E31,VIP!$A$2:$O10771,8,FALSE)</f>
        <v>Si</v>
      </c>
      <c r="K31" s="117" t="str">
        <f>VLOOKUP(E31,VIP!$A$2:$O14345,6,0)</f>
        <v>NO</v>
      </c>
      <c r="L31" s="110" t="s">
        <v>2442</v>
      </c>
      <c r="M31" s="109" t="s">
        <v>2446</v>
      </c>
      <c r="N31" s="109" t="s">
        <v>2453</v>
      </c>
      <c r="O31" s="117" t="s">
        <v>2454</v>
      </c>
      <c r="P31" s="117"/>
      <c r="Q31" s="109" t="s">
        <v>2442</v>
      </c>
    </row>
    <row r="32" spans="1:17" s="118" customFormat="1" ht="18" x14ac:dyDescent="0.25">
      <c r="A32" s="117" t="str">
        <f>VLOOKUP(E32,'LISTADO ATM'!$A$2:$C$898,3,0)</f>
        <v>DISTRITO NACIONAL</v>
      </c>
      <c r="B32" s="138">
        <v>3335926034</v>
      </c>
      <c r="C32" s="110">
        <v>44368.20416666667</v>
      </c>
      <c r="D32" s="110" t="s">
        <v>2180</v>
      </c>
      <c r="E32" s="134">
        <v>487</v>
      </c>
      <c r="F32" s="117" t="str">
        <f>VLOOKUP(E32,VIP!$A$2:$O13835,2,0)</f>
        <v>DRBR487</v>
      </c>
      <c r="G32" s="117" t="str">
        <f>VLOOKUP(E32,'LISTADO ATM'!$A$2:$B$897,2,0)</f>
        <v xml:space="preserve">ATM Olé Hainamosa </v>
      </c>
      <c r="H32" s="117" t="str">
        <f>VLOOKUP(E32,VIP!$A$2:$O18796,7,FALSE)</f>
        <v>Si</v>
      </c>
      <c r="I32" s="117" t="str">
        <f>VLOOKUP(E32,VIP!$A$2:$O10761,8,FALSE)</f>
        <v>Si</v>
      </c>
      <c r="J32" s="117" t="str">
        <f>VLOOKUP(E32,VIP!$A$2:$O10711,8,FALSE)</f>
        <v>Si</v>
      </c>
      <c r="K32" s="117" t="str">
        <f>VLOOKUP(E32,VIP!$A$2:$O14285,6,0)</f>
        <v>SI</v>
      </c>
      <c r="L32" s="146" t="s">
        <v>2219</v>
      </c>
      <c r="M32" s="109" t="s">
        <v>2446</v>
      </c>
      <c r="N32" s="109" t="s">
        <v>2591</v>
      </c>
      <c r="O32" s="117" t="s">
        <v>2455</v>
      </c>
      <c r="P32" s="117"/>
      <c r="Q32" s="109" t="s">
        <v>2219</v>
      </c>
    </row>
    <row r="33" spans="1:19" s="118" customFormat="1" ht="18" x14ac:dyDescent="0.25">
      <c r="A33" s="117" t="str">
        <f>VLOOKUP(E33,'LISTADO ATM'!$A$2:$C$898,3,0)</f>
        <v>DISTRITO NACIONAL</v>
      </c>
      <c r="B33" s="138">
        <v>3335926185</v>
      </c>
      <c r="C33" s="110">
        <v>44368.348391203705</v>
      </c>
      <c r="D33" s="110" t="s">
        <v>2180</v>
      </c>
      <c r="E33" s="134">
        <v>473</v>
      </c>
      <c r="F33" s="117" t="str">
        <f>VLOOKUP(E33,VIP!$A$2:$O13837,2,0)</f>
        <v>DRBR473</v>
      </c>
      <c r="G33" s="117" t="str">
        <f>VLOOKUP(E33,'LISTADO ATM'!$A$2:$B$897,2,0)</f>
        <v xml:space="preserve">ATM Oficina Carrefour II </v>
      </c>
      <c r="H33" s="117" t="str">
        <f>VLOOKUP(E33,VIP!$A$2:$O18798,7,FALSE)</f>
        <v>Si</v>
      </c>
      <c r="I33" s="117" t="str">
        <f>VLOOKUP(E33,VIP!$A$2:$O10763,8,FALSE)</f>
        <v>Si</v>
      </c>
      <c r="J33" s="117" t="str">
        <f>VLOOKUP(E33,VIP!$A$2:$O10713,8,FALSE)</f>
        <v>Si</v>
      </c>
      <c r="K33" s="117" t="str">
        <f>VLOOKUP(E33,VIP!$A$2:$O14287,6,0)</f>
        <v>NO</v>
      </c>
      <c r="L33" s="146" t="s">
        <v>2219</v>
      </c>
      <c r="M33" s="109" t="s">
        <v>2446</v>
      </c>
      <c r="N33" s="109" t="s">
        <v>2591</v>
      </c>
      <c r="O33" s="117" t="s">
        <v>2455</v>
      </c>
      <c r="P33" s="117"/>
      <c r="Q33" s="109" t="s">
        <v>2219</v>
      </c>
    </row>
    <row r="34" spans="1:19" s="118" customFormat="1" ht="18" x14ac:dyDescent="0.25">
      <c r="A34" s="117" t="str">
        <f>VLOOKUP(E34,'LISTADO ATM'!$A$2:$C$898,3,0)</f>
        <v>ESTE</v>
      </c>
      <c r="B34" s="138">
        <v>3335926472</v>
      </c>
      <c r="C34" s="110">
        <v>44368.401805555557</v>
      </c>
      <c r="D34" s="110" t="s">
        <v>2180</v>
      </c>
      <c r="E34" s="134">
        <v>111</v>
      </c>
      <c r="F34" s="117" t="str">
        <f>VLOOKUP(E34,VIP!$A$2:$O13839,2,0)</f>
        <v>DRBR111</v>
      </c>
      <c r="G34" s="117" t="str">
        <f>VLOOKUP(E34,'LISTADO ATM'!$A$2:$B$897,2,0)</f>
        <v xml:space="preserve">ATM Oficina San Pedro </v>
      </c>
      <c r="H34" s="117" t="str">
        <f>VLOOKUP(E34,VIP!$A$2:$O18800,7,FALSE)</f>
        <v>Si</v>
      </c>
      <c r="I34" s="117" t="str">
        <f>VLOOKUP(E34,VIP!$A$2:$O10765,8,FALSE)</f>
        <v>Si</v>
      </c>
      <c r="J34" s="117" t="str">
        <f>VLOOKUP(E34,VIP!$A$2:$O10715,8,FALSE)</f>
        <v>Si</v>
      </c>
      <c r="K34" s="117" t="str">
        <f>VLOOKUP(E34,VIP!$A$2:$O14289,6,0)</f>
        <v>SI</v>
      </c>
      <c r="L34" s="146" t="s">
        <v>2219</v>
      </c>
      <c r="M34" s="109" t="s">
        <v>2446</v>
      </c>
      <c r="N34" s="109" t="s">
        <v>2453</v>
      </c>
      <c r="O34" s="117" t="s">
        <v>2455</v>
      </c>
      <c r="P34" s="117"/>
      <c r="Q34" s="109" t="s">
        <v>2219</v>
      </c>
    </row>
    <row r="35" spans="1:19" s="118" customFormat="1" ht="18" x14ac:dyDescent="0.25">
      <c r="A35" s="117" t="str">
        <f>VLOOKUP(E35,'LISTADO ATM'!$A$2:$C$898,3,0)</f>
        <v>DISTRITO NACIONAL</v>
      </c>
      <c r="B35" s="138">
        <v>3335926744</v>
      </c>
      <c r="C35" s="110">
        <v>44368.469618055555</v>
      </c>
      <c r="D35" s="110" t="s">
        <v>2449</v>
      </c>
      <c r="E35" s="134">
        <v>697</v>
      </c>
      <c r="F35" s="117" t="str">
        <f>VLOOKUP(E35,VIP!$A$2:$O13845,2,0)</f>
        <v>DRBR697</v>
      </c>
      <c r="G35" s="117" t="str">
        <f>VLOOKUP(E35,'LISTADO ATM'!$A$2:$B$897,2,0)</f>
        <v>ATM Hipermercado Olé Ciudad Juan Bosch</v>
      </c>
      <c r="H35" s="117" t="str">
        <f>VLOOKUP(E35,VIP!$A$2:$O18806,7,FALSE)</f>
        <v>Si</v>
      </c>
      <c r="I35" s="117" t="str">
        <f>VLOOKUP(E35,VIP!$A$2:$O10771,8,FALSE)</f>
        <v>Si</v>
      </c>
      <c r="J35" s="117" t="str">
        <f>VLOOKUP(E35,VIP!$A$2:$O10721,8,FALSE)</f>
        <v>Si</v>
      </c>
      <c r="K35" s="117" t="str">
        <f>VLOOKUP(E35,VIP!$A$2:$O14295,6,0)</f>
        <v>NO</v>
      </c>
      <c r="L35" s="146" t="s">
        <v>2418</v>
      </c>
      <c r="M35" s="109" t="s">
        <v>2446</v>
      </c>
      <c r="N35" s="109" t="s">
        <v>2453</v>
      </c>
      <c r="O35" s="117" t="s">
        <v>2454</v>
      </c>
      <c r="P35" s="117"/>
      <c r="Q35" s="109" t="s">
        <v>2418</v>
      </c>
    </row>
    <row r="36" spans="1:19" s="118" customFormat="1" ht="18" x14ac:dyDescent="0.25">
      <c r="A36" s="117" t="str">
        <f>VLOOKUP(E36,'LISTADO ATM'!$A$2:$C$898,3,0)</f>
        <v>SUR</v>
      </c>
      <c r="B36" s="138">
        <v>3335926982</v>
      </c>
      <c r="C36" s="110">
        <v>44368.537627314814</v>
      </c>
      <c r="D36" s="110" t="s">
        <v>2180</v>
      </c>
      <c r="E36" s="134">
        <v>296</v>
      </c>
      <c r="F36" s="117" t="str">
        <f>VLOOKUP(E36,VIP!$A$2:$O13843,2,0)</f>
        <v>DRBR296</v>
      </c>
      <c r="G36" s="117" t="str">
        <f>VLOOKUP(E36,'LISTADO ATM'!$A$2:$B$897,2,0)</f>
        <v>ATM Estación BANICOMB (Baní)  ECO Petroleo</v>
      </c>
      <c r="H36" s="117" t="str">
        <f>VLOOKUP(E36,VIP!$A$2:$O18804,7,FALSE)</f>
        <v>Si</v>
      </c>
      <c r="I36" s="117" t="str">
        <f>VLOOKUP(E36,VIP!$A$2:$O10769,8,FALSE)</f>
        <v>Si</v>
      </c>
      <c r="J36" s="117" t="str">
        <f>VLOOKUP(E36,VIP!$A$2:$O10719,8,FALSE)</f>
        <v>Si</v>
      </c>
      <c r="K36" s="117" t="str">
        <f>VLOOKUP(E36,VIP!$A$2:$O14293,6,0)</f>
        <v>NO</v>
      </c>
      <c r="L36" s="146" t="s">
        <v>2219</v>
      </c>
      <c r="M36" s="109" t="s">
        <v>2446</v>
      </c>
      <c r="N36" s="109" t="s">
        <v>2558</v>
      </c>
      <c r="O36" s="117" t="s">
        <v>2455</v>
      </c>
      <c r="P36" s="117"/>
      <c r="Q36" s="109" t="s">
        <v>2219</v>
      </c>
    </row>
    <row r="37" spans="1:19" s="118" customFormat="1" ht="18" x14ac:dyDescent="0.25">
      <c r="A37" s="117" t="str">
        <f>VLOOKUP(E37,'LISTADO ATM'!$A$2:$C$898,3,0)</f>
        <v>DISTRITO NACIONAL</v>
      </c>
      <c r="B37" s="138">
        <v>3335926992</v>
      </c>
      <c r="C37" s="110">
        <v>44368.540185185186</v>
      </c>
      <c r="D37" s="110" t="s">
        <v>2470</v>
      </c>
      <c r="E37" s="134">
        <v>23</v>
      </c>
      <c r="F37" s="117" t="str">
        <f>VLOOKUP(E37,VIP!$A$2:$O13840,2,0)</f>
        <v>DRBR023</v>
      </c>
      <c r="G37" s="117" t="str">
        <f>VLOOKUP(E37,'LISTADO ATM'!$A$2:$B$897,2,0)</f>
        <v xml:space="preserve">ATM Oficina México </v>
      </c>
      <c r="H37" s="117" t="str">
        <f>VLOOKUP(E37,VIP!$A$2:$O18801,7,FALSE)</f>
        <v>Si</v>
      </c>
      <c r="I37" s="117" t="str">
        <f>VLOOKUP(E37,VIP!$A$2:$O10766,8,FALSE)</f>
        <v>Si</v>
      </c>
      <c r="J37" s="117" t="str">
        <f>VLOOKUP(E37,VIP!$A$2:$O10716,8,FALSE)</f>
        <v>Si</v>
      </c>
      <c r="K37" s="117" t="str">
        <f>VLOOKUP(E37,VIP!$A$2:$O14290,6,0)</f>
        <v>NO</v>
      </c>
      <c r="L37" s="146" t="s">
        <v>2418</v>
      </c>
      <c r="M37" s="109" t="s">
        <v>2446</v>
      </c>
      <c r="N37" s="109" t="s">
        <v>2453</v>
      </c>
      <c r="O37" s="117" t="s">
        <v>2471</v>
      </c>
      <c r="P37" s="117"/>
      <c r="Q37" s="109" t="s">
        <v>2418</v>
      </c>
    </row>
    <row r="38" spans="1:19" s="118" customFormat="1" ht="18" x14ac:dyDescent="0.25">
      <c r="A38" s="117" t="str">
        <f>VLOOKUP(E38,'LISTADO ATM'!$A$2:$C$898,3,0)</f>
        <v>DISTRITO NACIONAL</v>
      </c>
      <c r="B38" s="138">
        <v>3335927085</v>
      </c>
      <c r="C38" s="110">
        <v>44368.578750000001</v>
      </c>
      <c r="D38" s="110" t="s">
        <v>2180</v>
      </c>
      <c r="E38" s="134">
        <v>658</v>
      </c>
      <c r="F38" s="117" t="str">
        <f>VLOOKUP(E38,VIP!$A$2:$O13855,2,0)</f>
        <v>DRBR658</v>
      </c>
      <c r="G38" s="117" t="str">
        <f>VLOOKUP(E38,'LISTADO ATM'!$A$2:$B$897,2,0)</f>
        <v>ATM Cámara de Cuentas</v>
      </c>
      <c r="H38" s="117" t="str">
        <f>VLOOKUP(E38,VIP!$A$2:$O18816,7,FALSE)</f>
        <v>Si</v>
      </c>
      <c r="I38" s="117" t="str">
        <f>VLOOKUP(E38,VIP!$A$2:$O10781,8,FALSE)</f>
        <v>Si</v>
      </c>
      <c r="J38" s="117" t="str">
        <f>VLOOKUP(E38,VIP!$A$2:$O10731,8,FALSE)</f>
        <v>Si</v>
      </c>
      <c r="K38" s="117" t="str">
        <f>VLOOKUP(E38,VIP!$A$2:$O14305,6,0)</f>
        <v>NO</v>
      </c>
      <c r="L38" s="146" t="s">
        <v>2594</v>
      </c>
      <c r="M38" s="109" t="s">
        <v>2446</v>
      </c>
      <c r="N38" s="109" t="s">
        <v>2453</v>
      </c>
      <c r="O38" s="117" t="s">
        <v>2455</v>
      </c>
      <c r="P38" s="117"/>
      <c r="Q38" s="109" t="s">
        <v>2245</v>
      </c>
    </row>
    <row r="39" spans="1:19" s="118" customFormat="1" ht="18" x14ac:dyDescent="0.25">
      <c r="A39" s="117" t="str">
        <f>VLOOKUP(E39,'LISTADO ATM'!$A$2:$C$898,3,0)</f>
        <v>NORTE</v>
      </c>
      <c r="B39" s="138">
        <v>3335927087</v>
      </c>
      <c r="C39" s="110">
        <v>44368.579664351855</v>
      </c>
      <c r="D39" s="110" t="s">
        <v>2181</v>
      </c>
      <c r="E39" s="134">
        <v>645</v>
      </c>
      <c r="F39" s="117" t="str">
        <f>VLOOKUP(E39,VIP!$A$2:$O13854,2,0)</f>
        <v>DRBR329</v>
      </c>
      <c r="G39" s="117" t="str">
        <f>VLOOKUP(E39,'LISTADO ATM'!$A$2:$B$897,2,0)</f>
        <v xml:space="preserve">ATM UNP Cabrera </v>
      </c>
      <c r="H39" s="117" t="str">
        <f>VLOOKUP(E39,VIP!$A$2:$O18815,7,FALSE)</f>
        <v>Si</v>
      </c>
      <c r="I39" s="117" t="str">
        <f>VLOOKUP(E39,VIP!$A$2:$O10780,8,FALSE)</f>
        <v>Si</v>
      </c>
      <c r="J39" s="117" t="str">
        <f>VLOOKUP(E39,VIP!$A$2:$O10730,8,FALSE)</f>
        <v>Si</v>
      </c>
      <c r="K39" s="117" t="str">
        <f>VLOOKUP(E39,VIP!$A$2:$O14304,6,0)</f>
        <v>NO</v>
      </c>
      <c r="L39" s="146" t="s">
        <v>2219</v>
      </c>
      <c r="M39" s="109" t="s">
        <v>2446</v>
      </c>
      <c r="N39" s="109" t="s">
        <v>2453</v>
      </c>
      <c r="O39" s="117" t="s">
        <v>2567</v>
      </c>
      <c r="P39" s="117"/>
      <c r="Q39" s="109" t="s">
        <v>2219</v>
      </c>
    </row>
    <row r="40" spans="1:19" s="118" customFormat="1" ht="18" x14ac:dyDescent="0.25">
      <c r="A40" s="117" t="str">
        <f>VLOOKUP(E40,'LISTADO ATM'!$A$2:$C$898,3,0)</f>
        <v>NORTE</v>
      </c>
      <c r="B40" s="138">
        <v>3335927094</v>
      </c>
      <c r="C40" s="110">
        <v>44368.581122685187</v>
      </c>
      <c r="D40" s="110" t="s">
        <v>2470</v>
      </c>
      <c r="E40" s="134">
        <v>990</v>
      </c>
      <c r="F40" s="117" t="str">
        <f>VLOOKUP(E40,VIP!$A$2:$O13853,2,0)</f>
        <v>DRBR742</v>
      </c>
      <c r="G40" s="117" t="str">
        <f>VLOOKUP(E40,'LISTADO ATM'!$A$2:$B$897,2,0)</f>
        <v xml:space="preserve">ATM Autoservicio Bonao II </v>
      </c>
      <c r="H40" s="117" t="str">
        <f>VLOOKUP(E40,VIP!$A$2:$O18814,7,FALSE)</f>
        <v>Si</v>
      </c>
      <c r="I40" s="117" t="str">
        <f>VLOOKUP(E40,VIP!$A$2:$O10779,8,FALSE)</f>
        <v>Si</v>
      </c>
      <c r="J40" s="117" t="str">
        <f>VLOOKUP(E40,VIP!$A$2:$O10729,8,FALSE)</f>
        <v>Si</v>
      </c>
      <c r="K40" s="117" t="str">
        <f>VLOOKUP(E40,VIP!$A$2:$O14303,6,0)</f>
        <v>NO</v>
      </c>
      <c r="L40" s="146" t="s">
        <v>2593</v>
      </c>
      <c r="M40" s="109" t="s">
        <v>2446</v>
      </c>
      <c r="N40" s="109" t="s">
        <v>2453</v>
      </c>
      <c r="O40" s="117" t="s">
        <v>2471</v>
      </c>
      <c r="P40" s="117"/>
      <c r="Q40" s="109" t="s">
        <v>2593</v>
      </c>
    </row>
    <row r="41" spans="1:19" s="118" customFormat="1" ht="18" x14ac:dyDescent="0.25">
      <c r="A41" s="117" t="str">
        <f>VLOOKUP(E41,'LISTADO ATM'!$A$2:$C$898,3,0)</f>
        <v>DISTRITO NACIONAL</v>
      </c>
      <c r="B41" s="138">
        <v>3335927112</v>
      </c>
      <c r="C41" s="110">
        <v>44368.58625</v>
      </c>
      <c r="D41" s="110" t="s">
        <v>2180</v>
      </c>
      <c r="E41" s="134">
        <v>346</v>
      </c>
      <c r="F41" s="117" t="str">
        <f>VLOOKUP(E41,VIP!$A$2:$O13917,2,0)</f>
        <v>DRBR346</v>
      </c>
      <c r="G41" s="117" t="str">
        <f>VLOOKUP(E41,'LISTADO ATM'!$A$2:$B$897,2,0)</f>
        <v>ATM Ministerio de Industria y Comercio</v>
      </c>
      <c r="H41" s="117" t="str">
        <f>VLOOKUP(E41,VIP!$A$2:$O18878,7,FALSE)</f>
        <v>Si</v>
      </c>
      <c r="I41" s="117" t="str">
        <f>VLOOKUP(E41,VIP!$A$2:$O10843,8,FALSE)</f>
        <v>Si</v>
      </c>
      <c r="J41" s="117" t="str">
        <f>VLOOKUP(E41,VIP!$A$2:$O10793,8,FALSE)</f>
        <v>Si</v>
      </c>
      <c r="K41" s="117">
        <f>VLOOKUP(E41,VIP!$A$2:$O14367,6,0)</f>
        <v>0</v>
      </c>
      <c r="L41" s="146" t="s">
        <v>2219</v>
      </c>
      <c r="M41" s="109" t="s">
        <v>2446</v>
      </c>
      <c r="N41" s="109" t="s">
        <v>2453</v>
      </c>
      <c r="O41" s="117" t="s">
        <v>2455</v>
      </c>
      <c r="P41" s="117"/>
      <c r="Q41" s="109" t="s">
        <v>2219</v>
      </c>
    </row>
    <row r="42" spans="1:19" s="118" customFormat="1" ht="18" x14ac:dyDescent="0.25">
      <c r="A42" s="117" t="str">
        <f>VLOOKUP(E42,'LISTADO ATM'!$A$2:$C$898,3,0)</f>
        <v>NORTE</v>
      </c>
      <c r="B42" s="138">
        <v>3335927131</v>
      </c>
      <c r="C42" s="110">
        <v>44368.589895833335</v>
      </c>
      <c r="D42" s="110" t="s">
        <v>2181</v>
      </c>
      <c r="E42" s="134">
        <v>712</v>
      </c>
      <c r="F42" s="117" t="str">
        <f>VLOOKUP(E42,VIP!$A$2:$O13916,2,0)</f>
        <v>DRBR128</v>
      </c>
      <c r="G42" s="117" t="str">
        <f>VLOOKUP(E42,'LISTADO ATM'!$A$2:$B$897,2,0)</f>
        <v xml:space="preserve">ATM Oficina Imbert </v>
      </c>
      <c r="H42" s="117" t="str">
        <f>VLOOKUP(E42,VIP!$A$2:$O18877,7,FALSE)</f>
        <v>Si</v>
      </c>
      <c r="I42" s="117" t="str">
        <f>VLOOKUP(E42,VIP!$A$2:$O10842,8,FALSE)</f>
        <v>Si</v>
      </c>
      <c r="J42" s="117" t="str">
        <f>VLOOKUP(E42,VIP!$A$2:$O10792,8,FALSE)</f>
        <v>Si</v>
      </c>
      <c r="K42" s="117" t="str">
        <f>VLOOKUP(E42,VIP!$A$2:$O14366,6,0)</f>
        <v>SI</v>
      </c>
      <c r="L42" s="146" t="s">
        <v>2219</v>
      </c>
      <c r="M42" s="109" t="s">
        <v>2446</v>
      </c>
      <c r="N42" s="109" t="s">
        <v>2453</v>
      </c>
      <c r="O42" s="117" t="s">
        <v>2567</v>
      </c>
      <c r="P42" s="117"/>
      <c r="Q42" s="109" t="s">
        <v>2219</v>
      </c>
    </row>
    <row r="43" spans="1:19" ht="18" x14ac:dyDescent="0.25">
      <c r="A43" s="117" t="str">
        <f>VLOOKUP(E43,'LISTADO ATM'!$A$2:$C$898,3,0)</f>
        <v>DISTRITO NACIONAL</v>
      </c>
      <c r="B43" s="138">
        <v>3335927139</v>
      </c>
      <c r="C43" s="110">
        <v>44368.591620370367</v>
      </c>
      <c r="D43" s="110" t="s">
        <v>2180</v>
      </c>
      <c r="E43" s="134">
        <v>18</v>
      </c>
      <c r="F43" s="117" t="str">
        <f>VLOOKUP(E43,VIP!$A$2:$O13850,2,0)</f>
        <v>DRBR018</v>
      </c>
      <c r="G43" s="117" t="str">
        <f>VLOOKUP(E43,'LISTADO ATM'!$A$2:$B$897,2,0)</f>
        <v xml:space="preserve">ATM Oficina Haina Occidental I </v>
      </c>
      <c r="H43" s="117" t="str">
        <f>VLOOKUP(E43,VIP!$A$2:$O18811,7,FALSE)</f>
        <v>Si</v>
      </c>
      <c r="I43" s="117" t="str">
        <f>VLOOKUP(E43,VIP!$A$2:$O10776,8,FALSE)</f>
        <v>Si</v>
      </c>
      <c r="J43" s="117" t="str">
        <f>VLOOKUP(E43,VIP!$A$2:$O10726,8,FALSE)</f>
        <v>Si</v>
      </c>
      <c r="K43" s="117" t="str">
        <f>VLOOKUP(E43,VIP!$A$2:$O14300,6,0)</f>
        <v>SI</v>
      </c>
      <c r="L43" s="146" t="s">
        <v>2219</v>
      </c>
      <c r="M43" s="109" t="s">
        <v>2446</v>
      </c>
      <c r="N43" s="109" t="s">
        <v>2453</v>
      </c>
      <c r="O43" s="117" t="s">
        <v>2455</v>
      </c>
      <c r="P43" s="117"/>
      <c r="Q43" s="109" t="s">
        <v>2219</v>
      </c>
      <c r="R43" s="89"/>
      <c r="S43" s="75"/>
    </row>
    <row r="44" spans="1:19" ht="18" x14ac:dyDescent="0.25">
      <c r="A44" s="117" t="str">
        <f>VLOOKUP(E44,'LISTADO ATM'!$A$2:$C$898,3,0)</f>
        <v>DISTRITO NACIONAL</v>
      </c>
      <c r="B44" s="138">
        <v>3335927144</v>
      </c>
      <c r="C44" s="110">
        <v>44368.593344907407</v>
      </c>
      <c r="D44" s="110" t="s">
        <v>2180</v>
      </c>
      <c r="E44" s="134">
        <v>224</v>
      </c>
      <c r="F44" s="117" t="str">
        <f>VLOOKUP(E44,VIP!$A$2:$O13849,2,0)</f>
        <v>DRBR224</v>
      </c>
      <c r="G44" s="117" t="str">
        <f>VLOOKUP(E44,'LISTADO ATM'!$A$2:$B$897,2,0)</f>
        <v xml:space="preserve">ATM S/M Nacional El Millón (Núñez de Cáceres) </v>
      </c>
      <c r="H44" s="117" t="str">
        <f>VLOOKUP(E44,VIP!$A$2:$O18810,7,FALSE)</f>
        <v>Si</v>
      </c>
      <c r="I44" s="117" t="str">
        <f>VLOOKUP(E44,VIP!$A$2:$O10775,8,FALSE)</f>
        <v>Si</v>
      </c>
      <c r="J44" s="117" t="str">
        <f>VLOOKUP(E44,VIP!$A$2:$O10725,8,FALSE)</f>
        <v>Si</v>
      </c>
      <c r="K44" s="117" t="str">
        <f>VLOOKUP(E44,VIP!$A$2:$O14299,6,0)</f>
        <v>SI</v>
      </c>
      <c r="L44" s="146" t="s">
        <v>2219</v>
      </c>
      <c r="M44" s="109" t="s">
        <v>2446</v>
      </c>
      <c r="N44" s="109" t="s">
        <v>2453</v>
      </c>
      <c r="O44" s="117" t="s">
        <v>2455</v>
      </c>
      <c r="P44" s="117"/>
      <c r="Q44" s="109" t="s">
        <v>2219</v>
      </c>
      <c r="R44" s="89"/>
      <c r="S44" s="75"/>
    </row>
    <row r="45" spans="1:19" ht="18" x14ac:dyDescent="0.25">
      <c r="A45" s="117" t="str">
        <f>VLOOKUP(E45,'LISTADO ATM'!$A$2:$C$898,3,0)</f>
        <v>NORTE</v>
      </c>
      <c r="B45" s="138">
        <v>3335927150</v>
      </c>
      <c r="C45" s="110">
        <v>44368.596724537034</v>
      </c>
      <c r="D45" s="110" t="s">
        <v>2181</v>
      </c>
      <c r="E45" s="134">
        <v>926</v>
      </c>
      <c r="F45" s="117" t="str">
        <f>VLOOKUP(E45,VIP!$A$2:$O13912,2,0)</f>
        <v>DRBR926</v>
      </c>
      <c r="G45" s="117" t="str">
        <f>VLOOKUP(E45,'LISTADO ATM'!$A$2:$B$897,2,0)</f>
        <v>ATM S/M Juan Cepin</v>
      </c>
      <c r="H45" s="117" t="str">
        <f>VLOOKUP(E45,VIP!$A$2:$O18873,7,FALSE)</f>
        <v>N/A</v>
      </c>
      <c r="I45" s="117" t="str">
        <f>VLOOKUP(E45,VIP!$A$2:$O10838,8,FALSE)</f>
        <v>N/A</v>
      </c>
      <c r="J45" s="117" t="str">
        <f>VLOOKUP(E45,VIP!$A$2:$O10788,8,FALSE)</f>
        <v>N/A</v>
      </c>
      <c r="K45" s="117" t="str">
        <f>VLOOKUP(E45,VIP!$A$2:$O14362,6,0)</f>
        <v>N/A</v>
      </c>
      <c r="L45" s="146" t="s">
        <v>2219</v>
      </c>
      <c r="M45" s="109" t="s">
        <v>2446</v>
      </c>
      <c r="N45" s="109" t="s">
        <v>2453</v>
      </c>
      <c r="O45" s="117" t="s">
        <v>2567</v>
      </c>
      <c r="P45" s="117"/>
      <c r="Q45" s="109" t="s">
        <v>2219</v>
      </c>
      <c r="R45" s="89"/>
      <c r="S45" s="75"/>
    </row>
    <row r="46" spans="1:19" ht="18" x14ac:dyDescent="0.25">
      <c r="A46" s="117" t="str">
        <f>VLOOKUP(E46,'LISTADO ATM'!$A$2:$C$898,3,0)</f>
        <v>ESTE</v>
      </c>
      <c r="B46" s="138">
        <v>3335927171</v>
      </c>
      <c r="C46" s="110">
        <v>44368.602523148147</v>
      </c>
      <c r="D46" s="110" t="s">
        <v>2180</v>
      </c>
      <c r="E46" s="134">
        <v>842</v>
      </c>
      <c r="F46" s="117" t="str">
        <f>VLOOKUP(E46,VIP!$A$2:$O13906,2,0)</f>
        <v>DRBR842</v>
      </c>
      <c r="G46" s="117" t="str">
        <f>VLOOKUP(E46,'LISTADO ATM'!$A$2:$B$897,2,0)</f>
        <v xml:space="preserve">ATM Plaza Orense II (La Romana) </v>
      </c>
      <c r="H46" s="117" t="str">
        <f>VLOOKUP(E46,VIP!$A$2:$O18867,7,FALSE)</f>
        <v>Si</v>
      </c>
      <c r="I46" s="117" t="str">
        <f>VLOOKUP(E46,VIP!$A$2:$O10832,8,FALSE)</f>
        <v>Si</v>
      </c>
      <c r="J46" s="117" t="str">
        <f>VLOOKUP(E46,VIP!$A$2:$O10782,8,FALSE)</f>
        <v>Si</v>
      </c>
      <c r="K46" s="117" t="str">
        <f>VLOOKUP(E46,VIP!$A$2:$O14356,6,0)</f>
        <v>NO</v>
      </c>
      <c r="L46" s="146" t="s">
        <v>2219</v>
      </c>
      <c r="M46" s="109" t="s">
        <v>2446</v>
      </c>
      <c r="N46" s="109" t="s">
        <v>2453</v>
      </c>
      <c r="O46" s="117" t="s">
        <v>2455</v>
      </c>
      <c r="P46" s="117"/>
      <c r="Q46" s="109" t="s">
        <v>2219</v>
      </c>
      <c r="R46" s="89"/>
      <c r="S46" s="75"/>
    </row>
    <row r="47" spans="1:19" ht="18" x14ac:dyDescent="0.25">
      <c r="A47" s="117" t="str">
        <f>VLOOKUP(E47,'LISTADO ATM'!$A$2:$C$898,3,0)</f>
        <v>DISTRITO NACIONAL</v>
      </c>
      <c r="B47" s="138">
        <v>3335927176</v>
      </c>
      <c r="C47" s="110">
        <v>44368.604444444441</v>
      </c>
      <c r="D47" s="110" t="s">
        <v>2470</v>
      </c>
      <c r="E47" s="134">
        <v>516</v>
      </c>
      <c r="F47" s="117" t="str">
        <f>VLOOKUP(E47,VIP!$A$2:$O13905,2,0)</f>
        <v>DRBR516</v>
      </c>
      <c r="G47" s="117" t="str">
        <f>VLOOKUP(E47,'LISTADO ATM'!$A$2:$B$897,2,0)</f>
        <v xml:space="preserve">ATM Oficina Gascue </v>
      </c>
      <c r="H47" s="117" t="str">
        <f>VLOOKUP(E47,VIP!$A$2:$O18866,7,FALSE)</f>
        <v>Si</v>
      </c>
      <c r="I47" s="117" t="str">
        <f>VLOOKUP(E47,VIP!$A$2:$O10831,8,FALSE)</f>
        <v>Si</v>
      </c>
      <c r="J47" s="117" t="str">
        <f>VLOOKUP(E47,VIP!$A$2:$O10781,8,FALSE)</f>
        <v>Si</v>
      </c>
      <c r="K47" s="117" t="str">
        <f>VLOOKUP(E47,VIP!$A$2:$O14355,6,0)</f>
        <v>SI</v>
      </c>
      <c r="L47" s="146" t="s">
        <v>2418</v>
      </c>
      <c r="M47" s="109" t="s">
        <v>2446</v>
      </c>
      <c r="N47" s="109" t="s">
        <v>2453</v>
      </c>
      <c r="O47" s="117" t="s">
        <v>2471</v>
      </c>
      <c r="P47" s="117"/>
      <c r="Q47" s="109" t="s">
        <v>2418</v>
      </c>
      <c r="R47" s="89"/>
      <c r="S47" s="75"/>
    </row>
    <row r="48" spans="1:19" ht="18" x14ac:dyDescent="0.25">
      <c r="A48" s="117" t="str">
        <f>VLOOKUP(E48,'LISTADO ATM'!$A$2:$C$898,3,0)</f>
        <v>DISTRITO NACIONAL</v>
      </c>
      <c r="B48" s="138">
        <v>3335927310</v>
      </c>
      <c r="C48" s="110">
        <v>44368.648055555554</v>
      </c>
      <c r="D48" s="110" t="s">
        <v>2470</v>
      </c>
      <c r="E48" s="134">
        <v>514</v>
      </c>
      <c r="F48" s="117" t="str">
        <f>VLOOKUP(E48,VIP!$A$2:$O13900,2,0)</f>
        <v>DRBR514</v>
      </c>
      <c r="G48" s="117" t="str">
        <f>VLOOKUP(E48,'LISTADO ATM'!$A$2:$B$897,2,0)</f>
        <v>ATM Autoservicio Charles de Gaulle</v>
      </c>
      <c r="H48" s="117" t="str">
        <f>VLOOKUP(E48,VIP!$A$2:$O18861,7,FALSE)</f>
        <v>Si</v>
      </c>
      <c r="I48" s="117" t="str">
        <f>VLOOKUP(E48,VIP!$A$2:$O10826,8,FALSE)</f>
        <v>No</v>
      </c>
      <c r="J48" s="117" t="str">
        <f>VLOOKUP(E48,VIP!$A$2:$O10776,8,FALSE)</f>
        <v>No</v>
      </c>
      <c r="K48" s="117" t="str">
        <f>VLOOKUP(E48,VIP!$A$2:$O14350,6,0)</f>
        <v>NO</v>
      </c>
      <c r="L48" s="146" t="s">
        <v>2418</v>
      </c>
      <c r="M48" s="109" t="s">
        <v>2446</v>
      </c>
      <c r="N48" s="109" t="s">
        <v>2453</v>
      </c>
      <c r="O48" s="117" t="s">
        <v>2471</v>
      </c>
      <c r="P48" s="117"/>
      <c r="Q48" s="109" t="s">
        <v>2418</v>
      </c>
      <c r="R48" s="89"/>
      <c r="S48" s="75"/>
    </row>
    <row r="49" spans="1:19" ht="18" x14ac:dyDescent="0.25">
      <c r="A49" s="117" t="str">
        <f>VLOOKUP(E49,'LISTADO ATM'!$A$2:$C$898,3,0)</f>
        <v>SUR</v>
      </c>
      <c r="B49" s="138">
        <v>3335927322</v>
      </c>
      <c r="C49" s="110">
        <v>44368.651296296295</v>
      </c>
      <c r="D49" s="110" t="s">
        <v>2470</v>
      </c>
      <c r="E49" s="134">
        <v>730</v>
      </c>
      <c r="F49" s="117" t="str">
        <f>VLOOKUP(E49,VIP!$A$2:$O13864,2,0)</f>
        <v>DRBR082</v>
      </c>
      <c r="G49" s="117" t="str">
        <f>VLOOKUP(E49,'LISTADO ATM'!$A$2:$B$897,2,0)</f>
        <v xml:space="preserve">ATM Palacio de Justicia Barahona </v>
      </c>
      <c r="H49" s="117" t="str">
        <f>VLOOKUP(E49,VIP!$A$2:$O18825,7,FALSE)</f>
        <v>Si</v>
      </c>
      <c r="I49" s="117" t="str">
        <f>VLOOKUP(E49,VIP!$A$2:$O10790,8,FALSE)</f>
        <v>Si</v>
      </c>
      <c r="J49" s="117" t="str">
        <f>VLOOKUP(E49,VIP!$A$2:$O10740,8,FALSE)</f>
        <v>Si</v>
      </c>
      <c r="K49" s="117" t="str">
        <f>VLOOKUP(E49,VIP!$A$2:$O14314,6,0)</f>
        <v>NO</v>
      </c>
      <c r="L49" s="146" t="s">
        <v>2442</v>
      </c>
      <c r="M49" s="109" t="s">
        <v>2446</v>
      </c>
      <c r="N49" s="109" t="s">
        <v>2453</v>
      </c>
      <c r="O49" s="117" t="s">
        <v>2471</v>
      </c>
      <c r="P49" s="117"/>
      <c r="Q49" s="109" t="s">
        <v>2442</v>
      </c>
      <c r="R49" s="89"/>
      <c r="S49" s="75"/>
    </row>
    <row r="50" spans="1:19" ht="18" x14ac:dyDescent="0.25">
      <c r="A50" s="117" t="str">
        <f>VLOOKUP(E50,'LISTADO ATM'!$A$2:$C$898,3,0)</f>
        <v>ESTE</v>
      </c>
      <c r="B50" s="138">
        <v>3335927334</v>
      </c>
      <c r="C50" s="110">
        <v>44368.653402777774</v>
      </c>
      <c r="D50" s="110" t="s">
        <v>2449</v>
      </c>
      <c r="E50" s="134">
        <v>386</v>
      </c>
      <c r="F50" s="117" t="str">
        <f>VLOOKUP(E50,VIP!$A$2:$O13863,2,0)</f>
        <v>DRBR386</v>
      </c>
      <c r="G50" s="117" t="str">
        <f>VLOOKUP(E50,'LISTADO ATM'!$A$2:$B$897,2,0)</f>
        <v xml:space="preserve">ATM Plaza Verón II </v>
      </c>
      <c r="H50" s="117" t="str">
        <f>VLOOKUP(E50,VIP!$A$2:$O18824,7,FALSE)</f>
        <v>Si</v>
      </c>
      <c r="I50" s="117" t="str">
        <f>VLOOKUP(E50,VIP!$A$2:$O10789,8,FALSE)</f>
        <v>Si</v>
      </c>
      <c r="J50" s="117" t="str">
        <f>VLOOKUP(E50,VIP!$A$2:$O10739,8,FALSE)</f>
        <v>Si</v>
      </c>
      <c r="K50" s="117" t="str">
        <f>VLOOKUP(E50,VIP!$A$2:$O14313,6,0)</f>
        <v>NO</v>
      </c>
      <c r="L50" s="146" t="s">
        <v>2442</v>
      </c>
      <c r="M50" s="109" t="s">
        <v>2446</v>
      </c>
      <c r="N50" s="109" t="s">
        <v>2453</v>
      </c>
      <c r="O50" s="117" t="s">
        <v>2454</v>
      </c>
      <c r="P50" s="117"/>
      <c r="Q50" s="109" t="s">
        <v>2442</v>
      </c>
      <c r="R50" s="89"/>
      <c r="S50" s="75"/>
    </row>
    <row r="51" spans="1:19" ht="18" x14ac:dyDescent="0.25">
      <c r="A51" s="117" t="str">
        <f>VLOOKUP(E51,'LISTADO ATM'!$A$2:$C$898,3,0)</f>
        <v>DISTRITO NACIONAL</v>
      </c>
      <c r="B51" s="138">
        <v>3335927338</v>
      </c>
      <c r="C51" s="110">
        <v>44368.654131944444</v>
      </c>
      <c r="D51" s="110" t="s">
        <v>2180</v>
      </c>
      <c r="E51" s="134">
        <v>490</v>
      </c>
      <c r="F51" s="117" t="str">
        <f>VLOOKUP(E51,VIP!$A$2:$O13895,2,0)</f>
        <v>DRBR490</v>
      </c>
      <c r="G51" s="117" t="str">
        <f>VLOOKUP(E51,'LISTADO ATM'!$A$2:$B$897,2,0)</f>
        <v xml:space="preserve">ATM Hospital Ney Arias Lora </v>
      </c>
      <c r="H51" s="117" t="str">
        <f>VLOOKUP(E51,VIP!$A$2:$O18856,7,FALSE)</f>
        <v>Si</v>
      </c>
      <c r="I51" s="117" t="str">
        <f>VLOOKUP(E51,VIP!$A$2:$O10821,8,FALSE)</f>
        <v>Si</v>
      </c>
      <c r="J51" s="117" t="str">
        <f>VLOOKUP(E51,VIP!$A$2:$O10771,8,FALSE)</f>
        <v>Si</v>
      </c>
      <c r="K51" s="117" t="str">
        <f>VLOOKUP(E51,VIP!$A$2:$O14345,6,0)</f>
        <v>NO</v>
      </c>
      <c r="L51" s="146" t="s">
        <v>2219</v>
      </c>
      <c r="M51" s="109" t="s">
        <v>2446</v>
      </c>
      <c r="N51" s="109" t="s">
        <v>2453</v>
      </c>
      <c r="O51" s="117" t="s">
        <v>2455</v>
      </c>
      <c r="P51" s="117"/>
      <c r="Q51" s="109" t="s">
        <v>2219</v>
      </c>
      <c r="R51" s="89"/>
      <c r="S51" s="75"/>
    </row>
    <row r="52" spans="1:19" ht="18" x14ac:dyDescent="0.25">
      <c r="A52" s="117" t="str">
        <f>VLOOKUP(E52,'LISTADO ATM'!$A$2:$C$898,3,0)</f>
        <v>DISTRITO NACIONAL</v>
      </c>
      <c r="B52" s="138">
        <v>3335927348</v>
      </c>
      <c r="C52" s="110">
        <v>44368.656759259262</v>
      </c>
      <c r="D52" s="110" t="s">
        <v>2470</v>
      </c>
      <c r="E52" s="134">
        <v>234</v>
      </c>
      <c r="F52" s="117" t="str">
        <f>VLOOKUP(E52,VIP!$A$2:$O13861,2,0)</f>
        <v>DRBR234</v>
      </c>
      <c r="G52" s="117" t="str">
        <f>VLOOKUP(E52,'LISTADO ATM'!$A$2:$B$897,2,0)</f>
        <v xml:space="preserve">ATM Oficina Boca Chica I </v>
      </c>
      <c r="H52" s="117" t="str">
        <f>VLOOKUP(E52,VIP!$A$2:$O18822,7,FALSE)</f>
        <v>Si</v>
      </c>
      <c r="I52" s="117" t="str">
        <f>VLOOKUP(E52,VIP!$A$2:$O10787,8,FALSE)</f>
        <v>Si</v>
      </c>
      <c r="J52" s="117" t="str">
        <f>VLOOKUP(E52,VIP!$A$2:$O10737,8,FALSE)</f>
        <v>Si</v>
      </c>
      <c r="K52" s="117" t="str">
        <f>VLOOKUP(E52,VIP!$A$2:$O14311,6,0)</f>
        <v>NO</v>
      </c>
      <c r="L52" s="146" t="s">
        <v>2418</v>
      </c>
      <c r="M52" s="109" t="s">
        <v>2446</v>
      </c>
      <c r="N52" s="109" t="s">
        <v>2453</v>
      </c>
      <c r="O52" s="117" t="s">
        <v>2471</v>
      </c>
      <c r="P52" s="117"/>
      <c r="Q52" s="109" t="s">
        <v>2418</v>
      </c>
      <c r="R52" s="89"/>
      <c r="S52" s="75"/>
    </row>
    <row r="53" spans="1:19" ht="18" x14ac:dyDescent="0.25">
      <c r="A53" s="117" t="str">
        <f>VLOOKUP(E53,'LISTADO ATM'!$A$2:$C$898,3,0)</f>
        <v>DISTRITO NACIONAL</v>
      </c>
      <c r="B53" s="138">
        <v>3335927360</v>
      </c>
      <c r="C53" s="110">
        <v>44368.660486111112</v>
      </c>
      <c r="D53" s="110" t="s">
        <v>2470</v>
      </c>
      <c r="E53" s="134">
        <v>39</v>
      </c>
      <c r="F53" s="117" t="str">
        <f>VLOOKUP(E53,VIP!$A$2:$O13859,2,0)</f>
        <v>DRBR039</v>
      </c>
      <c r="G53" s="117" t="str">
        <f>VLOOKUP(E53,'LISTADO ATM'!$A$2:$B$897,2,0)</f>
        <v xml:space="preserve">ATM Oficina Ovando </v>
      </c>
      <c r="H53" s="117" t="str">
        <f>VLOOKUP(E53,VIP!$A$2:$O18820,7,FALSE)</f>
        <v>Si</v>
      </c>
      <c r="I53" s="117" t="str">
        <f>VLOOKUP(E53,VIP!$A$2:$O10785,8,FALSE)</f>
        <v>No</v>
      </c>
      <c r="J53" s="117" t="str">
        <f>VLOOKUP(E53,VIP!$A$2:$O10735,8,FALSE)</f>
        <v>No</v>
      </c>
      <c r="K53" s="117" t="str">
        <f>VLOOKUP(E53,VIP!$A$2:$O14309,6,0)</f>
        <v>NO</v>
      </c>
      <c r="L53" s="146" t="s">
        <v>2566</v>
      </c>
      <c r="M53" s="109" t="s">
        <v>2446</v>
      </c>
      <c r="N53" s="109" t="s">
        <v>2453</v>
      </c>
      <c r="O53" s="117" t="s">
        <v>2471</v>
      </c>
      <c r="P53" s="117"/>
      <c r="Q53" s="109" t="s">
        <v>2566</v>
      </c>
      <c r="R53" s="89"/>
      <c r="S53" s="75"/>
    </row>
    <row r="54" spans="1:19" ht="18" x14ac:dyDescent="0.25">
      <c r="A54" s="117" t="str">
        <f>VLOOKUP(E54,'LISTADO ATM'!$A$2:$C$898,3,0)</f>
        <v>NORTE</v>
      </c>
      <c r="B54" s="138">
        <v>3335927366</v>
      </c>
      <c r="C54" s="110">
        <v>44368.661354166667</v>
      </c>
      <c r="D54" s="110" t="s">
        <v>2181</v>
      </c>
      <c r="E54" s="134">
        <v>633</v>
      </c>
      <c r="F54" s="117" t="str">
        <f>VLOOKUP(E54,VIP!$A$2:$O13891,2,0)</f>
        <v>DRBR260</v>
      </c>
      <c r="G54" s="117" t="str">
        <f>VLOOKUP(E54,'LISTADO ATM'!$A$2:$B$897,2,0)</f>
        <v xml:space="preserve">ATM Autobanco Las Colinas </v>
      </c>
      <c r="H54" s="117" t="str">
        <f>VLOOKUP(E54,VIP!$A$2:$O18852,7,FALSE)</f>
        <v>Si</v>
      </c>
      <c r="I54" s="117" t="str">
        <f>VLOOKUP(E54,VIP!$A$2:$O10817,8,FALSE)</f>
        <v>Si</v>
      </c>
      <c r="J54" s="117" t="str">
        <f>VLOOKUP(E54,VIP!$A$2:$O10767,8,FALSE)</f>
        <v>Si</v>
      </c>
      <c r="K54" s="117" t="str">
        <f>VLOOKUP(E54,VIP!$A$2:$O14341,6,0)</f>
        <v>SI</v>
      </c>
      <c r="L54" s="146" t="s">
        <v>2219</v>
      </c>
      <c r="M54" s="109" t="s">
        <v>2446</v>
      </c>
      <c r="N54" s="109" t="s">
        <v>2453</v>
      </c>
      <c r="O54" s="117" t="s">
        <v>2567</v>
      </c>
      <c r="P54" s="117"/>
      <c r="Q54" s="109" t="s">
        <v>2219</v>
      </c>
      <c r="R54" s="89"/>
      <c r="S54" s="75"/>
    </row>
    <row r="55" spans="1:19" ht="18" x14ac:dyDescent="0.25">
      <c r="A55" s="117" t="str">
        <f>VLOOKUP(E55,'LISTADO ATM'!$A$2:$C$898,3,0)</f>
        <v>DISTRITO NACIONAL</v>
      </c>
      <c r="B55" s="138">
        <v>3335927371</v>
      </c>
      <c r="C55" s="110">
        <v>44368.661805555559</v>
      </c>
      <c r="D55" s="110" t="s">
        <v>2470</v>
      </c>
      <c r="E55" s="134">
        <v>957</v>
      </c>
      <c r="F55" s="117" t="str">
        <f>VLOOKUP(E55,VIP!$A$2:$O13888,2,0)</f>
        <v>DRBR23F</v>
      </c>
      <c r="G55" s="117" t="str">
        <f>VLOOKUP(E55,'LISTADO ATM'!$A$2:$B$897,2,0)</f>
        <v xml:space="preserve">ATM Oficina Venezuela </v>
      </c>
      <c r="H55" s="117" t="str">
        <f>VLOOKUP(E55,VIP!$A$2:$O18849,7,FALSE)</f>
        <v>Si</v>
      </c>
      <c r="I55" s="117" t="str">
        <f>VLOOKUP(E55,VIP!$A$2:$O10814,8,FALSE)</f>
        <v>Si</v>
      </c>
      <c r="J55" s="117" t="str">
        <f>VLOOKUP(E55,VIP!$A$2:$O10764,8,FALSE)</f>
        <v>Si</v>
      </c>
      <c r="K55" s="117" t="str">
        <f>VLOOKUP(E55,VIP!$A$2:$O14338,6,0)</f>
        <v>SI</v>
      </c>
      <c r="L55" s="146" t="s">
        <v>2566</v>
      </c>
      <c r="M55" s="109" t="s">
        <v>2446</v>
      </c>
      <c r="N55" s="109" t="s">
        <v>2453</v>
      </c>
      <c r="O55" s="117" t="s">
        <v>2471</v>
      </c>
      <c r="P55" s="117"/>
      <c r="Q55" s="109" t="s">
        <v>2566</v>
      </c>
      <c r="R55" s="89"/>
      <c r="S55" s="75"/>
    </row>
    <row r="56" spans="1:19" ht="18" x14ac:dyDescent="0.25">
      <c r="A56" s="117" t="str">
        <f>VLOOKUP(E56,'LISTADO ATM'!$A$2:$C$898,3,0)</f>
        <v>DISTRITO NACIONAL</v>
      </c>
      <c r="B56" s="138">
        <v>3335927487</v>
      </c>
      <c r="C56" s="110">
        <v>44368.690162037034</v>
      </c>
      <c r="D56" s="110" t="s">
        <v>2449</v>
      </c>
      <c r="E56" s="134">
        <v>586</v>
      </c>
      <c r="F56" s="117" t="str">
        <f>VLOOKUP(E56,VIP!$A$2:$O13889,2,0)</f>
        <v>DRBR01Q</v>
      </c>
      <c r="G56" s="117" t="str">
        <f>VLOOKUP(E56,'LISTADO ATM'!$A$2:$B$897,2,0)</f>
        <v xml:space="preserve">ATM Palacio de Justicia D.N. </v>
      </c>
      <c r="H56" s="117" t="str">
        <f>VLOOKUP(E56,VIP!$A$2:$O18850,7,FALSE)</f>
        <v>Si</v>
      </c>
      <c r="I56" s="117" t="str">
        <f>VLOOKUP(E56,VIP!$A$2:$O10815,8,FALSE)</f>
        <v>Si</v>
      </c>
      <c r="J56" s="117" t="str">
        <f>VLOOKUP(E56,VIP!$A$2:$O10765,8,FALSE)</f>
        <v>Si</v>
      </c>
      <c r="K56" s="117" t="str">
        <f>VLOOKUP(E56,VIP!$A$2:$O14339,6,0)</f>
        <v>NO</v>
      </c>
      <c r="L56" s="146" t="s">
        <v>2418</v>
      </c>
      <c r="M56" s="109" t="s">
        <v>2446</v>
      </c>
      <c r="N56" s="109" t="s">
        <v>2453</v>
      </c>
      <c r="O56" s="117" t="s">
        <v>2454</v>
      </c>
      <c r="P56" s="117"/>
      <c r="Q56" s="109" t="s">
        <v>2418</v>
      </c>
      <c r="R56" s="89"/>
      <c r="S56" s="75"/>
    </row>
    <row r="57" spans="1:19" ht="18" x14ac:dyDescent="0.25">
      <c r="A57" s="117" t="str">
        <f>VLOOKUP(E57,'LISTADO ATM'!$A$2:$C$898,3,0)</f>
        <v>ESTE</v>
      </c>
      <c r="B57" s="138">
        <v>3335927489</v>
      </c>
      <c r="C57" s="110">
        <v>44368.691435185188</v>
      </c>
      <c r="D57" s="110" t="s">
        <v>2470</v>
      </c>
      <c r="E57" s="134">
        <v>630</v>
      </c>
      <c r="F57" s="117" t="str">
        <f>VLOOKUP(E57,VIP!$A$2:$O13888,2,0)</f>
        <v>DRBR112</v>
      </c>
      <c r="G57" s="117" t="str">
        <f>VLOOKUP(E57,'LISTADO ATM'!$A$2:$B$897,2,0)</f>
        <v xml:space="preserve">ATM Oficina Plaza Zaglul (SPM) </v>
      </c>
      <c r="H57" s="117" t="str">
        <f>VLOOKUP(E57,VIP!$A$2:$O18849,7,FALSE)</f>
        <v>Si</v>
      </c>
      <c r="I57" s="117" t="str">
        <f>VLOOKUP(E57,VIP!$A$2:$O10814,8,FALSE)</f>
        <v>Si</v>
      </c>
      <c r="J57" s="117" t="str">
        <f>VLOOKUP(E57,VIP!$A$2:$O10764,8,FALSE)</f>
        <v>Si</v>
      </c>
      <c r="K57" s="117" t="str">
        <f>VLOOKUP(E57,VIP!$A$2:$O14338,6,0)</f>
        <v>NO</v>
      </c>
      <c r="L57" s="146" t="s">
        <v>2418</v>
      </c>
      <c r="M57" s="109" t="s">
        <v>2446</v>
      </c>
      <c r="N57" s="109" t="s">
        <v>2453</v>
      </c>
      <c r="O57" s="117" t="s">
        <v>2471</v>
      </c>
      <c r="P57" s="117"/>
      <c r="Q57" s="109" t="s">
        <v>2418</v>
      </c>
      <c r="R57" s="89"/>
      <c r="S57" s="75"/>
    </row>
    <row r="58" spans="1:19" ht="18" x14ac:dyDescent="0.25">
      <c r="A58" s="117" t="str">
        <f>VLOOKUP(E58,'LISTADO ATM'!$A$2:$C$898,3,0)</f>
        <v>NORTE</v>
      </c>
      <c r="B58" s="138">
        <v>3335927503</v>
      </c>
      <c r="C58" s="110">
        <v>44368.695648148147</v>
      </c>
      <c r="D58" s="110" t="s">
        <v>2569</v>
      </c>
      <c r="E58" s="134">
        <v>728</v>
      </c>
      <c r="F58" s="117" t="str">
        <f>VLOOKUP(E58,VIP!$A$2:$O13886,2,0)</f>
        <v>DRBR051</v>
      </c>
      <c r="G58" s="117" t="str">
        <f>VLOOKUP(E58,'LISTADO ATM'!$A$2:$B$897,2,0)</f>
        <v xml:space="preserve">ATM UNP La Vega Oficina Regional Norcentral </v>
      </c>
      <c r="H58" s="117" t="str">
        <f>VLOOKUP(E58,VIP!$A$2:$O18847,7,FALSE)</f>
        <v>Si</v>
      </c>
      <c r="I58" s="117" t="str">
        <f>VLOOKUP(E58,VIP!$A$2:$O10812,8,FALSE)</f>
        <v>Si</v>
      </c>
      <c r="J58" s="117" t="str">
        <f>VLOOKUP(E58,VIP!$A$2:$O10762,8,FALSE)</f>
        <v>Si</v>
      </c>
      <c r="K58" s="117" t="str">
        <f>VLOOKUP(E58,VIP!$A$2:$O14336,6,0)</f>
        <v>SI</v>
      </c>
      <c r="L58" s="146" t="s">
        <v>2418</v>
      </c>
      <c r="M58" s="109" t="s">
        <v>2446</v>
      </c>
      <c r="N58" s="109" t="s">
        <v>2453</v>
      </c>
      <c r="O58" s="117" t="s">
        <v>2570</v>
      </c>
      <c r="P58" s="117"/>
      <c r="Q58" s="109" t="s">
        <v>2418</v>
      </c>
      <c r="R58" s="89"/>
      <c r="S58" s="75"/>
    </row>
    <row r="59" spans="1:19" ht="18" x14ac:dyDescent="0.25">
      <c r="A59" s="117" t="str">
        <f>VLOOKUP(E59,'LISTADO ATM'!$A$2:$C$898,3,0)</f>
        <v>DISTRITO NACIONAL</v>
      </c>
      <c r="B59" s="138">
        <v>3335927519</v>
      </c>
      <c r="C59" s="110">
        <v>44368.697916666664</v>
      </c>
      <c r="D59" s="110" t="s">
        <v>2449</v>
      </c>
      <c r="E59" s="134">
        <v>793</v>
      </c>
      <c r="F59" s="117" t="str">
        <f>VLOOKUP(E59,VIP!$A$2:$O13888,2,0)</f>
        <v>DRBR793</v>
      </c>
      <c r="G59" s="117" t="str">
        <f>VLOOKUP(E59,'LISTADO ATM'!$A$2:$B$897,2,0)</f>
        <v xml:space="preserve">ATM Centro de Caja Agora Mall </v>
      </c>
      <c r="H59" s="117" t="str">
        <f>VLOOKUP(E59,VIP!$A$2:$O18849,7,FALSE)</f>
        <v>Si</v>
      </c>
      <c r="I59" s="117" t="str">
        <f>VLOOKUP(E59,VIP!$A$2:$O10814,8,FALSE)</f>
        <v>Si</v>
      </c>
      <c r="J59" s="117" t="str">
        <f>VLOOKUP(E59,VIP!$A$2:$O10764,8,FALSE)</f>
        <v>Si</v>
      </c>
      <c r="K59" s="117" t="str">
        <f>VLOOKUP(E59,VIP!$A$2:$O14338,6,0)</f>
        <v>NO</v>
      </c>
      <c r="L59" s="146" t="s">
        <v>2599</v>
      </c>
      <c r="M59" s="109" t="s">
        <v>2446</v>
      </c>
      <c r="N59" s="109" t="s">
        <v>2453</v>
      </c>
      <c r="O59" s="117" t="s">
        <v>2454</v>
      </c>
      <c r="P59" s="117"/>
      <c r="Q59" s="109" t="s">
        <v>2599</v>
      </c>
      <c r="R59" s="89"/>
      <c r="S59" s="75"/>
    </row>
    <row r="60" spans="1:19" ht="18" x14ac:dyDescent="0.25">
      <c r="A60" s="117" t="str">
        <f>VLOOKUP(E60,'LISTADO ATM'!$A$2:$C$898,3,0)</f>
        <v>DISTRITO NACIONAL</v>
      </c>
      <c r="B60" s="138">
        <v>3335927532</v>
      </c>
      <c r="C60" s="110">
        <v>44368.701550925929</v>
      </c>
      <c r="D60" s="110" t="s">
        <v>2180</v>
      </c>
      <c r="E60" s="134">
        <v>860</v>
      </c>
      <c r="F60" s="117" t="str">
        <f>VLOOKUP(E60,VIP!$A$2:$O13884,2,0)</f>
        <v>DRBR860</v>
      </c>
      <c r="G60" s="117" t="str">
        <f>VLOOKUP(E60,'LISTADO ATM'!$A$2:$B$897,2,0)</f>
        <v xml:space="preserve">ATM Oficina Bella Vista 27 de Febrero I </v>
      </c>
      <c r="H60" s="117" t="str">
        <f>VLOOKUP(E60,VIP!$A$2:$O18845,7,FALSE)</f>
        <v>Si</v>
      </c>
      <c r="I60" s="117" t="str">
        <f>VLOOKUP(E60,VIP!$A$2:$O10810,8,FALSE)</f>
        <v>Si</v>
      </c>
      <c r="J60" s="117" t="str">
        <f>VLOOKUP(E60,VIP!$A$2:$O10760,8,FALSE)</f>
        <v>Si</v>
      </c>
      <c r="K60" s="117" t="str">
        <f>VLOOKUP(E60,VIP!$A$2:$O14334,6,0)</f>
        <v>NO</v>
      </c>
      <c r="L60" s="146" t="s">
        <v>2219</v>
      </c>
      <c r="M60" s="109" t="s">
        <v>2446</v>
      </c>
      <c r="N60" s="109" t="s">
        <v>2453</v>
      </c>
      <c r="O60" s="117" t="s">
        <v>2455</v>
      </c>
      <c r="P60" s="117"/>
      <c r="Q60" s="109" t="s">
        <v>2219</v>
      </c>
      <c r="R60" s="89"/>
      <c r="S60" s="75"/>
    </row>
    <row r="61" spans="1:19" ht="18" x14ac:dyDescent="0.25">
      <c r="A61" s="117" t="str">
        <f>VLOOKUP(E61,'LISTADO ATM'!$A$2:$C$898,3,0)</f>
        <v>DISTRITO NACIONAL</v>
      </c>
      <c r="B61" s="138">
        <v>3335927559</v>
      </c>
      <c r="C61" s="110">
        <v>44368.71565972222</v>
      </c>
      <c r="D61" s="110" t="s">
        <v>2449</v>
      </c>
      <c r="E61" s="134">
        <v>889</v>
      </c>
      <c r="F61" s="117" t="str">
        <f>VLOOKUP(E61,VIP!$A$2:$O13881,2,0)</f>
        <v>DRBR889</v>
      </c>
      <c r="G61" s="117" t="str">
        <f>VLOOKUP(E61,'LISTADO ATM'!$A$2:$B$897,2,0)</f>
        <v>ATM Oficina Plaza Lama Máximo Gómez II</v>
      </c>
      <c r="H61" s="117" t="str">
        <f>VLOOKUP(E61,VIP!$A$2:$O18842,7,FALSE)</f>
        <v>Si</v>
      </c>
      <c r="I61" s="117" t="str">
        <f>VLOOKUP(E61,VIP!$A$2:$O10807,8,FALSE)</f>
        <v>Si</v>
      </c>
      <c r="J61" s="117" t="str">
        <f>VLOOKUP(E61,VIP!$A$2:$O10757,8,FALSE)</f>
        <v>Si</v>
      </c>
      <c r="K61" s="117" t="str">
        <f>VLOOKUP(E61,VIP!$A$2:$O14331,6,0)</f>
        <v>NO</v>
      </c>
      <c r="L61" s="146" t="s">
        <v>2418</v>
      </c>
      <c r="M61" s="109" t="s">
        <v>2446</v>
      </c>
      <c r="N61" s="109" t="s">
        <v>2453</v>
      </c>
      <c r="O61" s="117" t="s">
        <v>2454</v>
      </c>
      <c r="P61" s="117"/>
      <c r="Q61" s="109" t="s">
        <v>2418</v>
      </c>
      <c r="R61" s="89"/>
      <c r="S61" s="75"/>
    </row>
    <row r="62" spans="1:19" ht="18" x14ac:dyDescent="0.25">
      <c r="A62" s="117" t="str">
        <f>VLOOKUP(E62,'LISTADO ATM'!$A$2:$C$898,3,0)</f>
        <v>SUR</v>
      </c>
      <c r="B62" s="138">
        <v>3335927562</v>
      </c>
      <c r="C62" s="110">
        <v>44368.717858796299</v>
      </c>
      <c r="D62" s="110" t="s">
        <v>2449</v>
      </c>
      <c r="E62" s="134">
        <v>995</v>
      </c>
      <c r="F62" s="117" t="str">
        <f>VLOOKUP(E62,VIP!$A$2:$O13880,2,0)</f>
        <v>DRBR545</v>
      </c>
      <c r="G62" s="117" t="str">
        <f>VLOOKUP(E62,'LISTADO ATM'!$A$2:$B$897,2,0)</f>
        <v xml:space="preserve">ATM Oficina San Cristobal III (Lobby) </v>
      </c>
      <c r="H62" s="117" t="str">
        <f>VLOOKUP(E62,VIP!$A$2:$O18841,7,FALSE)</f>
        <v>Si</v>
      </c>
      <c r="I62" s="117" t="str">
        <f>VLOOKUP(E62,VIP!$A$2:$O10806,8,FALSE)</f>
        <v>No</v>
      </c>
      <c r="J62" s="117" t="str">
        <f>VLOOKUP(E62,VIP!$A$2:$O10756,8,FALSE)</f>
        <v>No</v>
      </c>
      <c r="K62" s="117" t="str">
        <f>VLOOKUP(E62,VIP!$A$2:$O14330,6,0)</f>
        <v>NO</v>
      </c>
      <c r="L62" s="146" t="s">
        <v>2442</v>
      </c>
      <c r="M62" s="109" t="s">
        <v>2446</v>
      </c>
      <c r="N62" s="109" t="s">
        <v>2453</v>
      </c>
      <c r="O62" s="117" t="s">
        <v>2454</v>
      </c>
      <c r="P62" s="117"/>
      <c r="Q62" s="116" t="s">
        <v>2442</v>
      </c>
      <c r="R62" s="89"/>
      <c r="S62" s="75"/>
    </row>
    <row r="63" spans="1:19" ht="18" x14ac:dyDescent="0.25">
      <c r="A63" s="117" t="str">
        <f>VLOOKUP(E63,'LISTADO ATM'!$A$2:$C$898,3,0)</f>
        <v>NORTE</v>
      </c>
      <c r="B63" s="138">
        <v>3335927571</v>
      </c>
      <c r="C63" s="110">
        <v>44368.721145833333</v>
      </c>
      <c r="D63" s="110" t="s">
        <v>2181</v>
      </c>
      <c r="E63" s="134">
        <v>372</v>
      </c>
      <c r="F63" s="117" t="str">
        <f>VLOOKUP(E63,VIP!$A$2:$O13879,2,0)</f>
        <v>DRBR372</v>
      </c>
      <c r="G63" s="117" t="str">
        <f>VLOOKUP(E63,'LISTADO ATM'!$A$2:$B$897,2,0)</f>
        <v>ATM Oficina Sánchez II</v>
      </c>
      <c r="H63" s="117" t="str">
        <f>VLOOKUP(E63,VIP!$A$2:$O18840,7,FALSE)</f>
        <v>N/A</v>
      </c>
      <c r="I63" s="117" t="str">
        <f>VLOOKUP(E63,VIP!$A$2:$O10805,8,FALSE)</f>
        <v>N/A</v>
      </c>
      <c r="J63" s="117" t="str">
        <f>VLOOKUP(E63,VIP!$A$2:$O10755,8,FALSE)</f>
        <v>N/A</v>
      </c>
      <c r="K63" s="117" t="str">
        <f>VLOOKUP(E63,VIP!$A$2:$O14329,6,0)</f>
        <v>N/A</v>
      </c>
      <c r="L63" s="146" t="s">
        <v>2466</v>
      </c>
      <c r="M63" s="109" t="s">
        <v>2446</v>
      </c>
      <c r="N63" s="109" t="s">
        <v>2453</v>
      </c>
      <c r="O63" s="117" t="s">
        <v>2567</v>
      </c>
      <c r="P63" s="117"/>
      <c r="Q63" s="109" t="s">
        <v>2466</v>
      </c>
      <c r="R63" s="89"/>
      <c r="S63" s="75"/>
    </row>
    <row r="64" spans="1:19" ht="18" x14ac:dyDescent="0.25">
      <c r="A64" s="117" t="str">
        <f>VLOOKUP(E64,'LISTADO ATM'!$A$2:$C$898,3,0)</f>
        <v>NORTE</v>
      </c>
      <c r="B64" s="138">
        <v>3335927584</v>
      </c>
      <c r="C64" s="110">
        <v>44368.732037037036</v>
      </c>
      <c r="D64" s="110" t="s">
        <v>2470</v>
      </c>
      <c r="E64" s="134">
        <v>431</v>
      </c>
      <c r="F64" s="117" t="str">
        <f>VLOOKUP(E64,VIP!$A$2:$O13878,2,0)</f>
        <v>DRBR583</v>
      </c>
      <c r="G64" s="117" t="str">
        <f>VLOOKUP(E64,'LISTADO ATM'!$A$2:$B$897,2,0)</f>
        <v xml:space="preserve">ATM Autoservicio Sol (Santiago) </v>
      </c>
      <c r="H64" s="117" t="str">
        <f>VLOOKUP(E64,VIP!$A$2:$O18839,7,FALSE)</f>
        <v>Si</v>
      </c>
      <c r="I64" s="117" t="str">
        <f>VLOOKUP(E64,VIP!$A$2:$O10804,8,FALSE)</f>
        <v>Si</v>
      </c>
      <c r="J64" s="117" t="str">
        <f>VLOOKUP(E64,VIP!$A$2:$O10754,8,FALSE)</f>
        <v>Si</v>
      </c>
      <c r="K64" s="117" t="str">
        <f>VLOOKUP(E64,VIP!$A$2:$O14328,6,0)</f>
        <v>SI</v>
      </c>
      <c r="L64" s="146" t="s">
        <v>2599</v>
      </c>
      <c r="M64" s="109" t="s">
        <v>2446</v>
      </c>
      <c r="N64" s="109" t="s">
        <v>2453</v>
      </c>
      <c r="O64" s="117" t="s">
        <v>2471</v>
      </c>
      <c r="P64" s="117"/>
      <c r="Q64" s="109" t="s">
        <v>2599</v>
      </c>
      <c r="R64" s="89"/>
      <c r="S64" s="75"/>
    </row>
    <row r="65" spans="1:19" ht="18" x14ac:dyDescent="0.25">
      <c r="A65" s="117" t="str">
        <f>VLOOKUP(E65,'LISTADO ATM'!$A$2:$C$898,3,0)</f>
        <v>SUR</v>
      </c>
      <c r="B65" s="138">
        <v>3335927593</v>
      </c>
      <c r="C65" s="110">
        <v>44368.736087962963</v>
      </c>
      <c r="D65" s="110" t="s">
        <v>2180</v>
      </c>
      <c r="E65" s="134">
        <v>584</v>
      </c>
      <c r="F65" s="117" t="str">
        <f>VLOOKUP(E65,VIP!$A$2:$O13877,2,0)</f>
        <v>DRBR404</v>
      </c>
      <c r="G65" s="117" t="str">
        <f>VLOOKUP(E65,'LISTADO ATM'!$A$2:$B$897,2,0)</f>
        <v xml:space="preserve">ATM Oficina San Cristóbal I </v>
      </c>
      <c r="H65" s="117" t="str">
        <f>VLOOKUP(E65,VIP!$A$2:$O18838,7,FALSE)</f>
        <v>Si</v>
      </c>
      <c r="I65" s="117" t="str">
        <f>VLOOKUP(E65,VIP!$A$2:$O10803,8,FALSE)</f>
        <v>Si</v>
      </c>
      <c r="J65" s="117" t="str">
        <f>VLOOKUP(E65,VIP!$A$2:$O10753,8,FALSE)</f>
        <v>Si</v>
      </c>
      <c r="K65" s="117" t="str">
        <f>VLOOKUP(E65,VIP!$A$2:$O14327,6,0)</f>
        <v>SI</v>
      </c>
      <c r="L65" s="146" t="s">
        <v>2466</v>
      </c>
      <c r="M65" s="109" t="s">
        <v>2446</v>
      </c>
      <c r="N65" s="109" t="s">
        <v>2453</v>
      </c>
      <c r="O65" s="117" t="s">
        <v>2455</v>
      </c>
      <c r="P65" s="117"/>
      <c r="Q65" s="109" t="s">
        <v>2466</v>
      </c>
      <c r="R65" s="89"/>
      <c r="S65" s="75"/>
    </row>
    <row r="66" spans="1:19" ht="18" x14ac:dyDescent="0.25">
      <c r="A66" s="117" t="str">
        <f>VLOOKUP(E66,'LISTADO ATM'!$A$2:$C$898,3,0)</f>
        <v>DISTRITO NACIONAL</v>
      </c>
      <c r="B66" s="138">
        <v>3335927599</v>
      </c>
      <c r="C66" s="110">
        <v>44368.741620370369</v>
      </c>
      <c r="D66" s="110" t="s">
        <v>2180</v>
      </c>
      <c r="E66" s="134">
        <v>738</v>
      </c>
      <c r="F66" s="117" t="str">
        <f>VLOOKUP(E66,VIP!$A$2:$O13875,2,0)</f>
        <v>DRBR24S</v>
      </c>
      <c r="G66" s="117" t="str">
        <f>VLOOKUP(E66,'LISTADO ATM'!$A$2:$B$897,2,0)</f>
        <v xml:space="preserve">ATM Zona Franca Los Alcarrizos </v>
      </c>
      <c r="H66" s="117" t="str">
        <f>VLOOKUP(E66,VIP!$A$2:$O18836,7,FALSE)</f>
        <v>Si</v>
      </c>
      <c r="I66" s="117" t="str">
        <f>VLOOKUP(E66,VIP!$A$2:$O10801,8,FALSE)</f>
        <v>Si</v>
      </c>
      <c r="J66" s="117" t="str">
        <f>VLOOKUP(E66,VIP!$A$2:$O10751,8,FALSE)</f>
        <v>Si</v>
      </c>
      <c r="K66" s="117" t="str">
        <f>VLOOKUP(E66,VIP!$A$2:$O14325,6,0)</f>
        <v>NO</v>
      </c>
      <c r="L66" s="146" t="s">
        <v>2600</v>
      </c>
      <c r="M66" s="109" t="s">
        <v>2446</v>
      </c>
      <c r="N66" s="109" t="s">
        <v>2453</v>
      </c>
      <c r="O66" s="117" t="s">
        <v>2455</v>
      </c>
      <c r="P66" s="117"/>
      <c r="Q66" s="109" t="s">
        <v>2572</v>
      </c>
      <c r="R66" s="89"/>
      <c r="S66" s="75"/>
    </row>
    <row r="67" spans="1:19" ht="18" x14ac:dyDescent="0.25">
      <c r="A67" s="117" t="str">
        <f>VLOOKUP(E67,'LISTADO ATM'!$A$2:$C$898,3,0)</f>
        <v>SUR</v>
      </c>
      <c r="B67" s="138">
        <v>3335927602</v>
      </c>
      <c r="C67" s="110">
        <v>44368.743900462963</v>
      </c>
      <c r="D67" s="110" t="s">
        <v>2180</v>
      </c>
      <c r="E67" s="134">
        <v>582</v>
      </c>
      <c r="F67" s="117" t="str">
        <f>VLOOKUP(E67,VIP!$A$2:$O13873,2,0)</f>
        <v xml:space="preserve">DRBR582 </v>
      </c>
      <c r="G67" s="117" t="str">
        <f>VLOOKUP(E67,'LISTADO ATM'!$A$2:$B$897,2,0)</f>
        <v>ATM Estación Sabana Yegua</v>
      </c>
      <c r="H67" s="117" t="str">
        <f>VLOOKUP(E67,VIP!$A$2:$O18834,7,FALSE)</f>
        <v>N/A</v>
      </c>
      <c r="I67" s="117" t="str">
        <f>VLOOKUP(E67,VIP!$A$2:$O10799,8,FALSE)</f>
        <v>N/A</v>
      </c>
      <c r="J67" s="117" t="str">
        <f>VLOOKUP(E67,VIP!$A$2:$O10749,8,FALSE)</f>
        <v>N/A</v>
      </c>
      <c r="K67" s="117" t="str">
        <f>VLOOKUP(E67,VIP!$A$2:$O14323,6,0)</f>
        <v>N/A</v>
      </c>
      <c r="L67" s="146" t="s">
        <v>2245</v>
      </c>
      <c r="M67" s="109" t="s">
        <v>2446</v>
      </c>
      <c r="N67" s="109" t="s">
        <v>2453</v>
      </c>
      <c r="O67" s="117" t="s">
        <v>2455</v>
      </c>
      <c r="P67" s="117"/>
      <c r="Q67" s="109" t="s">
        <v>2245</v>
      </c>
    </row>
    <row r="68" spans="1:19" ht="18" x14ac:dyDescent="0.25">
      <c r="A68" s="117" t="str">
        <f>VLOOKUP(E68,'LISTADO ATM'!$A$2:$C$898,3,0)</f>
        <v>ESTE</v>
      </c>
      <c r="B68" s="138">
        <v>3335927604</v>
      </c>
      <c r="C68" s="110">
        <v>44368.745219907411</v>
      </c>
      <c r="D68" s="110" t="s">
        <v>2180</v>
      </c>
      <c r="E68" s="134">
        <v>368</v>
      </c>
      <c r="F68" s="117" t="str">
        <f>VLOOKUP(E68,VIP!$A$2:$O13872,2,0)</f>
        <v xml:space="preserve">DRBR368 </v>
      </c>
      <c r="G68" s="117" t="str">
        <f>VLOOKUP(E68,'LISTADO ATM'!$A$2:$B$897,2,0)</f>
        <v>ATM Ayuntamiento Peralvillo</v>
      </c>
      <c r="H68" s="117" t="str">
        <f>VLOOKUP(E68,VIP!$A$2:$O18833,7,FALSE)</f>
        <v>N/A</v>
      </c>
      <c r="I68" s="117" t="str">
        <f>VLOOKUP(E68,VIP!$A$2:$O10798,8,FALSE)</f>
        <v>N/A</v>
      </c>
      <c r="J68" s="117" t="str">
        <f>VLOOKUP(E68,VIP!$A$2:$O10748,8,FALSE)</f>
        <v>N/A</v>
      </c>
      <c r="K68" s="117" t="str">
        <f>VLOOKUP(E68,VIP!$A$2:$O14322,6,0)</f>
        <v>N/A</v>
      </c>
      <c r="L68" s="146" t="s">
        <v>2245</v>
      </c>
      <c r="M68" s="109" t="s">
        <v>2446</v>
      </c>
      <c r="N68" s="109" t="s">
        <v>2453</v>
      </c>
      <c r="O68" s="117" t="s">
        <v>2455</v>
      </c>
      <c r="P68" s="117"/>
      <c r="Q68" s="109" t="s">
        <v>2245</v>
      </c>
    </row>
    <row r="69" spans="1:19" ht="18" x14ac:dyDescent="0.25">
      <c r="A69" s="117" t="str">
        <f>VLOOKUP(E69,'LISTADO ATM'!$A$2:$C$898,3,0)</f>
        <v>DISTRITO NACIONAL</v>
      </c>
      <c r="B69" s="138">
        <v>3335927620</v>
      </c>
      <c r="C69" s="110">
        <v>44368.768703703703</v>
      </c>
      <c r="D69" s="110" t="s">
        <v>2470</v>
      </c>
      <c r="E69" s="134">
        <v>231</v>
      </c>
      <c r="F69" s="117" t="str">
        <f>VLOOKUP(E69,VIP!$A$2:$O13871,2,0)</f>
        <v>DRBR231</v>
      </c>
      <c r="G69" s="117" t="str">
        <f>VLOOKUP(E69,'LISTADO ATM'!$A$2:$B$897,2,0)</f>
        <v xml:space="preserve">ATM Oficina Zona Oriental </v>
      </c>
      <c r="H69" s="117" t="str">
        <f>VLOOKUP(E69,VIP!$A$2:$O18832,7,FALSE)</f>
        <v>Si</v>
      </c>
      <c r="I69" s="117" t="str">
        <f>VLOOKUP(E69,VIP!$A$2:$O10797,8,FALSE)</f>
        <v>Si</v>
      </c>
      <c r="J69" s="117" t="str">
        <f>VLOOKUP(E69,VIP!$A$2:$O10747,8,FALSE)</f>
        <v>Si</v>
      </c>
      <c r="K69" s="117" t="str">
        <f>VLOOKUP(E69,VIP!$A$2:$O14321,6,0)</f>
        <v>SI</v>
      </c>
      <c r="L69" s="146" t="s">
        <v>2418</v>
      </c>
      <c r="M69" s="109" t="s">
        <v>2446</v>
      </c>
      <c r="N69" s="109" t="s">
        <v>2453</v>
      </c>
      <c r="O69" s="117" t="s">
        <v>2471</v>
      </c>
      <c r="P69" s="117"/>
      <c r="Q69" s="109" t="s">
        <v>2418</v>
      </c>
    </row>
    <row r="70" spans="1:19" ht="18" x14ac:dyDescent="0.25">
      <c r="A70" s="117" t="str">
        <f>VLOOKUP(E70,'LISTADO ATM'!$A$2:$C$898,3,0)</f>
        <v>DISTRITO NACIONAL</v>
      </c>
      <c r="B70" s="138">
        <v>3335927622</v>
      </c>
      <c r="C70" s="110">
        <v>44368.769537037035</v>
      </c>
      <c r="D70" s="110" t="s">
        <v>2180</v>
      </c>
      <c r="E70" s="134">
        <v>453</v>
      </c>
      <c r="F70" s="117" t="str">
        <f>VLOOKUP(E70,VIP!$A$2:$O13869,2,0)</f>
        <v>DRBR453</v>
      </c>
      <c r="G70" s="117" t="str">
        <f>VLOOKUP(E70,'LISTADO ATM'!$A$2:$B$897,2,0)</f>
        <v xml:space="preserve">ATM Autobanco Sarasota II </v>
      </c>
      <c r="H70" s="117" t="str">
        <f>VLOOKUP(E70,VIP!$A$2:$O18830,7,FALSE)</f>
        <v>Si</v>
      </c>
      <c r="I70" s="117" t="str">
        <f>VLOOKUP(E70,VIP!$A$2:$O10795,8,FALSE)</f>
        <v>Si</v>
      </c>
      <c r="J70" s="117" t="str">
        <f>VLOOKUP(E70,VIP!$A$2:$O10745,8,FALSE)</f>
        <v>Si</v>
      </c>
      <c r="K70" s="117" t="str">
        <f>VLOOKUP(E70,VIP!$A$2:$O14319,6,0)</f>
        <v>SI</v>
      </c>
      <c r="L70" s="146" t="s">
        <v>2245</v>
      </c>
      <c r="M70" s="109" t="s">
        <v>2446</v>
      </c>
      <c r="N70" s="109" t="s">
        <v>2453</v>
      </c>
      <c r="O70" s="117" t="s">
        <v>2455</v>
      </c>
      <c r="P70" s="117"/>
      <c r="Q70" s="109" t="s">
        <v>2245</v>
      </c>
    </row>
    <row r="71" spans="1:19" ht="18" x14ac:dyDescent="0.25">
      <c r="A71" s="117" t="str">
        <f>VLOOKUP(E71,'LISTADO ATM'!$A$2:$C$898,3,0)</f>
        <v>DISTRITO NACIONAL</v>
      </c>
      <c r="B71" s="138">
        <v>3335927625</v>
      </c>
      <c r="C71" s="110">
        <v>44368.770694444444</v>
      </c>
      <c r="D71" s="110" t="s">
        <v>2180</v>
      </c>
      <c r="E71" s="134">
        <v>10</v>
      </c>
      <c r="F71" s="117" t="str">
        <f>VLOOKUP(E71,VIP!$A$2:$O13868,2,0)</f>
        <v>DRBR010</v>
      </c>
      <c r="G71" s="117" t="str">
        <f>VLOOKUP(E71,'LISTADO ATM'!$A$2:$B$897,2,0)</f>
        <v xml:space="preserve">ATM Ministerio Salud Pública </v>
      </c>
      <c r="H71" s="117" t="str">
        <f>VLOOKUP(E71,VIP!$A$2:$O18829,7,FALSE)</f>
        <v>Si</v>
      </c>
      <c r="I71" s="117" t="str">
        <f>VLOOKUP(E71,VIP!$A$2:$O10794,8,FALSE)</f>
        <v>Si</v>
      </c>
      <c r="J71" s="117" t="str">
        <f>VLOOKUP(E71,VIP!$A$2:$O10744,8,FALSE)</f>
        <v>Si</v>
      </c>
      <c r="K71" s="117" t="str">
        <f>VLOOKUP(E71,VIP!$A$2:$O14318,6,0)</f>
        <v>NO</v>
      </c>
      <c r="L71" s="146" t="s">
        <v>2245</v>
      </c>
      <c r="M71" s="109" t="s">
        <v>2446</v>
      </c>
      <c r="N71" s="109" t="s">
        <v>2453</v>
      </c>
      <c r="O71" s="117" t="s">
        <v>2455</v>
      </c>
      <c r="P71" s="117"/>
      <c r="Q71" s="109" t="s">
        <v>2245</v>
      </c>
    </row>
    <row r="72" spans="1:19" ht="18" x14ac:dyDescent="0.25">
      <c r="A72" s="117" t="str">
        <f>VLOOKUP(E72,'LISTADO ATM'!$A$2:$C$898,3,0)</f>
        <v>NORTE</v>
      </c>
      <c r="B72" s="138">
        <v>3335927642</v>
      </c>
      <c r="C72" s="110">
        <v>44368.780555555553</v>
      </c>
      <c r="D72" s="110" t="s">
        <v>2181</v>
      </c>
      <c r="E72" s="134">
        <v>351</v>
      </c>
      <c r="F72" s="117" t="str">
        <f>VLOOKUP(E72,VIP!$A$2:$O13866,2,0)</f>
        <v>DRBR351</v>
      </c>
      <c r="G72" s="117" t="str">
        <f>VLOOKUP(E72,'LISTADO ATM'!$A$2:$B$897,2,0)</f>
        <v xml:space="preserve">ATM S/M José Luís (Puerto Plata) </v>
      </c>
      <c r="H72" s="117" t="str">
        <f>VLOOKUP(E72,VIP!$A$2:$O18827,7,FALSE)</f>
        <v>Si</v>
      </c>
      <c r="I72" s="117" t="str">
        <f>VLOOKUP(E72,VIP!$A$2:$O10792,8,FALSE)</f>
        <v>Si</v>
      </c>
      <c r="J72" s="117" t="str">
        <f>VLOOKUP(E72,VIP!$A$2:$O10742,8,FALSE)</f>
        <v>Si</v>
      </c>
      <c r="K72" s="117" t="str">
        <f>VLOOKUP(E72,VIP!$A$2:$O14316,6,0)</f>
        <v>NO</v>
      </c>
      <c r="L72" s="146" t="s">
        <v>2598</v>
      </c>
      <c r="M72" s="109" t="s">
        <v>2446</v>
      </c>
      <c r="N72" s="109" t="s">
        <v>2453</v>
      </c>
      <c r="O72" s="117" t="s">
        <v>2567</v>
      </c>
      <c r="P72" s="117"/>
      <c r="Q72" s="109" t="s">
        <v>2466</v>
      </c>
    </row>
    <row r="73" spans="1:19" ht="18" x14ac:dyDescent="0.25">
      <c r="A73" s="117" t="str">
        <f>VLOOKUP(E73,'LISTADO ATM'!$A$2:$C$898,3,0)</f>
        <v>DISTRITO NACIONAL</v>
      </c>
      <c r="B73" s="138">
        <v>3335927682</v>
      </c>
      <c r="C73" s="110">
        <v>44368.817499999997</v>
      </c>
      <c r="D73" s="110" t="s">
        <v>2449</v>
      </c>
      <c r="E73" s="134">
        <v>929</v>
      </c>
      <c r="F73" s="117" t="str">
        <f>VLOOKUP(E73,VIP!$A$2:$O13897,2,0)</f>
        <v>DRBR929</v>
      </c>
      <c r="G73" s="117" t="str">
        <f>VLOOKUP(E73,'LISTADO ATM'!$A$2:$B$897,2,0)</f>
        <v>ATM Autoservicio Nacional El Conde</v>
      </c>
      <c r="H73" s="117" t="str">
        <f>VLOOKUP(E73,VIP!$A$2:$O18858,7,FALSE)</f>
        <v>Si</v>
      </c>
      <c r="I73" s="117" t="str">
        <f>VLOOKUP(E73,VIP!$A$2:$O10823,8,FALSE)</f>
        <v>Si</v>
      </c>
      <c r="J73" s="117" t="str">
        <f>VLOOKUP(E73,VIP!$A$2:$O10773,8,FALSE)</f>
        <v>Si</v>
      </c>
      <c r="K73" s="117" t="str">
        <f>VLOOKUP(E73,VIP!$A$2:$O14347,6,0)</f>
        <v>NO</v>
      </c>
      <c r="L73" s="146" t="s">
        <v>2418</v>
      </c>
      <c r="M73" s="109" t="s">
        <v>2446</v>
      </c>
      <c r="N73" s="109" t="s">
        <v>2453</v>
      </c>
      <c r="O73" s="117" t="s">
        <v>2454</v>
      </c>
      <c r="P73" s="117"/>
      <c r="Q73" s="109" t="s">
        <v>2418</v>
      </c>
    </row>
    <row r="74" spans="1:19" ht="18" x14ac:dyDescent="0.25">
      <c r="A74" s="117" t="str">
        <f>VLOOKUP(E74,'LISTADO ATM'!$A$2:$C$898,3,0)</f>
        <v>NORTE</v>
      </c>
      <c r="B74" s="138">
        <v>3335927683</v>
      </c>
      <c r="C74" s="110">
        <v>44368.821666666663</v>
      </c>
      <c r="D74" s="110" t="s">
        <v>2470</v>
      </c>
      <c r="E74" s="134">
        <v>950</v>
      </c>
      <c r="F74" s="117" t="str">
        <f>VLOOKUP(E74,VIP!$A$2:$O13896,2,0)</f>
        <v>DRBR12G</v>
      </c>
      <c r="G74" s="117" t="str">
        <f>VLOOKUP(E74,'LISTADO ATM'!$A$2:$B$897,2,0)</f>
        <v xml:space="preserve">ATM Oficina Monterrico </v>
      </c>
      <c r="H74" s="117" t="str">
        <f>VLOOKUP(E74,VIP!$A$2:$O18857,7,FALSE)</f>
        <v>Si</v>
      </c>
      <c r="I74" s="117" t="str">
        <f>VLOOKUP(E74,VIP!$A$2:$O10822,8,FALSE)</f>
        <v>Si</v>
      </c>
      <c r="J74" s="117" t="str">
        <f>VLOOKUP(E74,VIP!$A$2:$O10772,8,FALSE)</f>
        <v>Si</v>
      </c>
      <c r="K74" s="117" t="str">
        <f>VLOOKUP(E74,VIP!$A$2:$O14346,6,0)</f>
        <v>SI</v>
      </c>
      <c r="L74" s="146" t="s">
        <v>2418</v>
      </c>
      <c r="M74" s="109" t="s">
        <v>2446</v>
      </c>
      <c r="N74" s="109" t="s">
        <v>2453</v>
      </c>
      <c r="O74" s="117" t="s">
        <v>2471</v>
      </c>
      <c r="P74" s="117"/>
      <c r="Q74" s="109" t="s">
        <v>2418</v>
      </c>
    </row>
    <row r="75" spans="1:19" ht="18" x14ac:dyDescent="0.25">
      <c r="A75" s="117" t="str">
        <f>VLOOKUP(E75,'LISTADO ATM'!$A$2:$C$898,3,0)</f>
        <v>NORTE</v>
      </c>
      <c r="B75" s="138">
        <v>3335927684</v>
      </c>
      <c r="C75" s="110">
        <v>44368.822916666664</v>
      </c>
      <c r="D75" s="110" t="s">
        <v>2569</v>
      </c>
      <c r="E75" s="134">
        <v>877</v>
      </c>
      <c r="F75" s="117" t="str">
        <f>VLOOKUP(E75,VIP!$A$2:$O13888,2,0)</f>
        <v>DRBR877</v>
      </c>
      <c r="G75" s="117" t="str">
        <f>VLOOKUP(E75,'LISTADO ATM'!$A$2:$B$897,2,0)</f>
        <v xml:space="preserve">ATM Estación Los Samanes (Ranchito, La Vega) </v>
      </c>
      <c r="H75" s="117" t="str">
        <f>VLOOKUP(E75,VIP!$A$2:$O18849,7,FALSE)</f>
        <v>Si</v>
      </c>
      <c r="I75" s="117" t="str">
        <f>VLOOKUP(E75,VIP!$A$2:$O10814,8,FALSE)</f>
        <v>Si</v>
      </c>
      <c r="J75" s="117" t="str">
        <f>VLOOKUP(E75,VIP!$A$2:$O10764,8,FALSE)</f>
        <v>Si</v>
      </c>
      <c r="K75" s="117" t="str">
        <f>VLOOKUP(E75,VIP!$A$2:$O14338,6,0)</f>
        <v>NO</v>
      </c>
      <c r="L75" s="146" t="s">
        <v>2418</v>
      </c>
      <c r="M75" s="109" t="s">
        <v>2446</v>
      </c>
      <c r="N75" s="109" t="s">
        <v>2453</v>
      </c>
      <c r="O75" s="117" t="s">
        <v>2575</v>
      </c>
      <c r="P75" s="117"/>
      <c r="Q75" s="109" t="s">
        <v>2418</v>
      </c>
    </row>
    <row r="76" spans="1:19" ht="18" x14ac:dyDescent="0.25">
      <c r="A76" s="117" t="str">
        <f>VLOOKUP(E76,'LISTADO ATM'!$A$2:$C$898,3,0)</f>
        <v>DISTRITO NACIONAL</v>
      </c>
      <c r="B76" s="138">
        <v>3335927685</v>
      </c>
      <c r="C76" s="110">
        <v>44368.825532407405</v>
      </c>
      <c r="D76" s="110" t="s">
        <v>2449</v>
      </c>
      <c r="E76" s="134">
        <v>227</v>
      </c>
      <c r="F76" s="117" t="str">
        <f>VLOOKUP(E76,VIP!$A$2:$O13894,2,0)</f>
        <v>DRBR227</v>
      </c>
      <c r="G76" s="117" t="str">
        <f>VLOOKUP(E76,'LISTADO ATM'!$A$2:$B$897,2,0)</f>
        <v xml:space="preserve">ATM S/M Bravo Av. Enriquillo </v>
      </c>
      <c r="H76" s="117" t="str">
        <f>VLOOKUP(E76,VIP!$A$2:$O18855,7,FALSE)</f>
        <v>Si</v>
      </c>
      <c r="I76" s="117" t="str">
        <f>VLOOKUP(E76,VIP!$A$2:$O10820,8,FALSE)</f>
        <v>Si</v>
      </c>
      <c r="J76" s="117" t="str">
        <f>VLOOKUP(E76,VIP!$A$2:$O10770,8,FALSE)</f>
        <v>Si</v>
      </c>
      <c r="K76" s="117" t="str">
        <f>VLOOKUP(E76,VIP!$A$2:$O14344,6,0)</f>
        <v>NO</v>
      </c>
      <c r="L76" s="146" t="s">
        <v>2442</v>
      </c>
      <c r="M76" s="109" t="s">
        <v>2446</v>
      </c>
      <c r="N76" s="109" t="s">
        <v>2453</v>
      </c>
      <c r="O76" s="117" t="s">
        <v>2454</v>
      </c>
      <c r="P76" s="117"/>
      <c r="Q76" s="116" t="s">
        <v>2442</v>
      </c>
    </row>
    <row r="77" spans="1:19" ht="18" x14ac:dyDescent="0.25">
      <c r="A77" s="117" t="str">
        <f>VLOOKUP(E77,'LISTADO ATM'!$A$2:$C$898,3,0)</f>
        <v>SUR</v>
      </c>
      <c r="B77" s="138">
        <v>3335927687</v>
      </c>
      <c r="C77" s="110">
        <v>44368.832372685189</v>
      </c>
      <c r="D77" s="110" t="s">
        <v>2470</v>
      </c>
      <c r="E77" s="134">
        <v>783</v>
      </c>
      <c r="F77" s="117" t="str">
        <f>VLOOKUP(E77,VIP!$A$2:$O13893,2,0)</f>
        <v>DRBR303</v>
      </c>
      <c r="G77" s="117" t="str">
        <f>VLOOKUP(E77,'LISTADO ATM'!$A$2:$B$897,2,0)</f>
        <v xml:space="preserve">ATM Autobanco Alfa y Omega (Barahona) </v>
      </c>
      <c r="H77" s="117" t="str">
        <f>VLOOKUP(E77,VIP!$A$2:$O18854,7,FALSE)</f>
        <v>Si</v>
      </c>
      <c r="I77" s="117" t="str">
        <f>VLOOKUP(E77,VIP!$A$2:$O10819,8,FALSE)</f>
        <v>Si</v>
      </c>
      <c r="J77" s="117" t="str">
        <f>VLOOKUP(E77,VIP!$A$2:$O10769,8,FALSE)</f>
        <v>Si</v>
      </c>
      <c r="K77" s="117" t="str">
        <f>VLOOKUP(E77,VIP!$A$2:$O14343,6,0)</f>
        <v>NO</v>
      </c>
      <c r="L77" s="146" t="s">
        <v>2418</v>
      </c>
      <c r="M77" s="109" t="s">
        <v>2446</v>
      </c>
      <c r="N77" s="109" t="s">
        <v>2453</v>
      </c>
      <c r="O77" s="117" t="s">
        <v>2471</v>
      </c>
      <c r="P77" s="117"/>
      <c r="Q77" s="109" t="s">
        <v>2418</v>
      </c>
    </row>
    <row r="78" spans="1:19" ht="18" x14ac:dyDescent="0.25">
      <c r="A78" s="117" t="str">
        <f>VLOOKUP(E78,'LISTADO ATM'!$A$2:$C$898,3,0)</f>
        <v>NORTE</v>
      </c>
      <c r="B78" s="138">
        <v>3335927689</v>
      </c>
      <c r="C78" s="110">
        <v>44368.840405092589</v>
      </c>
      <c r="D78" s="110" t="s">
        <v>2470</v>
      </c>
      <c r="E78" s="134">
        <v>903</v>
      </c>
      <c r="F78" s="117" t="str">
        <f>VLOOKUP(E78,VIP!$A$2:$O13892,2,0)</f>
        <v>DRBR903</v>
      </c>
      <c r="G78" s="117" t="str">
        <f>VLOOKUP(E78,'LISTADO ATM'!$A$2:$B$897,2,0)</f>
        <v xml:space="preserve">ATM Oficina La Vega Real I </v>
      </c>
      <c r="H78" s="117" t="str">
        <f>VLOOKUP(E78,VIP!$A$2:$O18853,7,FALSE)</f>
        <v>Si</v>
      </c>
      <c r="I78" s="117" t="str">
        <f>VLOOKUP(E78,VIP!$A$2:$O10818,8,FALSE)</f>
        <v>Si</v>
      </c>
      <c r="J78" s="117" t="str">
        <f>VLOOKUP(E78,VIP!$A$2:$O10768,8,FALSE)</f>
        <v>Si</v>
      </c>
      <c r="K78" s="117" t="str">
        <f>VLOOKUP(E78,VIP!$A$2:$O14342,6,0)</f>
        <v>NO</v>
      </c>
      <c r="L78" s="146" t="s">
        <v>2418</v>
      </c>
      <c r="M78" s="109" t="s">
        <v>2446</v>
      </c>
      <c r="N78" s="109" t="s">
        <v>2453</v>
      </c>
      <c r="O78" s="117" t="s">
        <v>2471</v>
      </c>
      <c r="P78" s="117"/>
      <c r="Q78" s="109" t="s">
        <v>2418</v>
      </c>
    </row>
    <row r="79" spans="1:19" ht="18" x14ac:dyDescent="0.25">
      <c r="A79" s="117" t="str">
        <f>VLOOKUP(E79,'LISTADO ATM'!$A$2:$C$898,3,0)</f>
        <v>DISTRITO NACIONAL</v>
      </c>
      <c r="B79" s="138">
        <v>3335927690</v>
      </c>
      <c r="C79" s="110">
        <v>44368.843576388892</v>
      </c>
      <c r="D79" s="110" t="s">
        <v>2449</v>
      </c>
      <c r="E79" s="134">
        <v>713</v>
      </c>
      <c r="F79" s="117" t="str">
        <f>VLOOKUP(E79,VIP!$A$2:$O13891,2,0)</f>
        <v>DRBR016</v>
      </c>
      <c r="G79" s="117" t="str">
        <f>VLOOKUP(E79,'LISTADO ATM'!$A$2:$B$897,2,0)</f>
        <v xml:space="preserve">ATM Oficina Las Américas </v>
      </c>
      <c r="H79" s="117" t="str">
        <f>VLOOKUP(E79,VIP!$A$2:$O18852,7,FALSE)</f>
        <v>Si</v>
      </c>
      <c r="I79" s="117" t="str">
        <f>VLOOKUP(E79,VIP!$A$2:$O10817,8,FALSE)</f>
        <v>Si</v>
      </c>
      <c r="J79" s="117" t="str">
        <f>VLOOKUP(E79,VIP!$A$2:$O10767,8,FALSE)</f>
        <v>Si</v>
      </c>
      <c r="K79" s="117" t="str">
        <f>VLOOKUP(E79,VIP!$A$2:$O14341,6,0)</f>
        <v>NO</v>
      </c>
      <c r="L79" s="146" t="s">
        <v>2418</v>
      </c>
      <c r="M79" s="109" t="s">
        <v>2446</v>
      </c>
      <c r="N79" s="109" t="s">
        <v>2453</v>
      </c>
      <c r="O79" s="117" t="s">
        <v>2454</v>
      </c>
      <c r="P79" s="117"/>
      <c r="Q79" s="109" t="s">
        <v>2418</v>
      </c>
    </row>
    <row r="80" spans="1:19" ht="18" x14ac:dyDescent="0.25">
      <c r="A80" s="117" t="str">
        <f>VLOOKUP(E80,'LISTADO ATM'!$A$2:$C$898,3,0)</f>
        <v>DISTRITO NACIONAL</v>
      </c>
      <c r="B80" s="138">
        <v>3335927691</v>
      </c>
      <c r="C80" s="110">
        <v>44368.845520833333</v>
      </c>
      <c r="D80" s="110" t="s">
        <v>2470</v>
      </c>
      <c r="E80" s="134">
        <v>410</v>
      </c>
      <c r="F80" s="117" t="str">
        <f>VLOOKUP(E80,VIP!$A$2:$O13890,2,0)</f>
        <v>DRBR410</v>
      </c>
      <c r="G80" s="117" t="str">
        <f>VLOOKUP(E80,'LISTADO ATM'!$A$2:$B$897,2,0)</f>
        <v xml:space="preserve">ATM Oficina Las Palmas de Herrera II </v>
      </c>
      <c r="H80" s="117" t="str">
        <f>VLOOKUP(E80,VIP!$A$2:$O18851,7,FALSE)</f>
        <v>Si</v>
      </c>
      <c r="I80" s="117" t="str">
        <f>VLOOKUP(E80,VIP!$A$2:$O10816,8,FALSE)</f>
        <v>Si</v>
      </c>
      <c r="J80" s="117" t="str">
        <f>VLOOKUP(E80,VIP!$A$2:$O10766,8,FALSE)</f>
        <v>Si</v>
      </c>
      <c r="K80" s="117" t="str">
        <f>VLOOKUP(E80,VIP!$A$2:$O14340,6,0)</f>
        <v>NO</v>
      </c>
      <c r="L80" s="146" t="s">
        <v>2418</v>
      </c>
      <c r="M80" s="109" t="s">
        <v>2446</v>
      </c>
      <c r="N80" s="109" t="s">
        <v>2453</v>
      </c>
      <c r="O80" s="117" t="s">
        <v>2471</v>
      </c>
      <c r="P80" s="117"/>
      <c r="Q80" s="109" t="s">
        <v>2418</v>
      </c>
    </row>
    <row r="81" spans="1:17" ht="18" x14ac:dyDescent="0.25">
      <c r="A81" s="117" t="str">
        <f>VLOOKUP(E81,'LISTADO ATM'!$A$2:$C$898,3,0)</f>
        <v>NORTE</v>
      </c>
      <c r="B81" s="138">
        <v>3335927692</v>
      </c>
      <c r="C81" s="110">
        <v>44368.847569444442</v>
      </c>
      <c r="D81" s="110" t="s">
        <v>2470</v>
      </c>
      <c r="E81" s="134">
        <v>991</v>
      </c>
      <c r="F81" s="117" t="str">
        <f>VLOOKUP(E81,VIP!$A$2:$O13889,2,0)</f>
        <v>DRBR991</v>
      </c>
      <c r="G81" s="117" t="str">
        <f>VLOOKUP(E81,'LISTADO ATM'!$A$2:$B$897,2,0)</f>
        <v xml:space="preserve">ATM UNP Las Matas de Santa Cruz </v>
      </c>
      <c r="H81" s="117" t="str">
        <f>VLOOKUP(E81,VIP!$A$2:$O18850,7,FALSE)</f>
        <v>Si</v>
      </c>
      <c r="I81" s="117" t="str">
        <f>VLOOKUP(E81,VIP!$A$2:$O10815,8,FALSE)</f>
        <v>Si</v>
      </c>
      <c r="J81" s="117" t="str">
        <f>VLOOKUP(E81,VIP!$A$2:$O10765,8,FALSE)</f>
        <v>Si</v>
      </c>
      <c r="K81" s="117" t="str">
        <f>VLOOKUP(E81,VIP!$A$2:$O14339,6,0)</f>
        <v>NO</v>
      </c>
      <c r="L81" s="146" t="s">
        <v>2418</v>
      </c>
      <c r="M81" s="109" t="s">
        <v>2446</v>
      </c>
      <c r="N81" s="109" t="s">
        <v>2453</v>
      </c>
      <c r="O81" s="117" t="s">
        <v>2471</v>
      </c>
      <c r="P81" s="117"/>
      <c r="Q81" s="109" t="s">
        <v>2418</v>
      </c>
    </row>
    <row r="82" spans="1:17" ht="18" x14ac:dyDescent="0.25">
      <c r="A82" s="117" t="str">
        <f>VLOOKUP(E82,'LISTADO ATM'!$A$2:$C$898,3,0)</f>
        <v>DISTRITO NACIONAL</v>
      </c>
      <c r="B82" s="138">
        <v>3335927696</v>
      </c>
      <c r="C82" s="110">
        <v>44368.87835648148</v>
      </c>
      <c r="D82" s="110" t="s">
        <v>2180</v>
      </c>
      <c r="E82" s="134">
        <v>85</v>
      </c>
      <c r="F82" s="117" t="str">
        <f>VLOOKUP(E82,VIP!$A$2:$O13887,2,0)</f>
        <v>DRBR085</v>
      </c>
      <c r="G82" s="117" t="str">
        <f>VLOOKUP(E82,'LISTADO ATM'!$A$2:$B$897,2,0)</f>
        <v xml:space="preserve">ATM Oficina San Isidro (Fuerza Aérea) </v>
      </c>
      <c r="H82" s="117" t="str">
        <f>VLOOKUP(E82,VIP!$A$2:$O18848,7,FALSE)</f>
        <v>Si</v>
      </c>
      <c r="I82" s="117" t="str">
        <f>VLOOKUP(E82,VIP!$A$2:$O10813,8,FALSE)</f>
        <v>Si</v>
      </c>
      <c r="J82" s="117" t="str">
        <f>VLOOKUP(E82,VIP!$A$2:$O10763,8,FALSE)</f>
        <v>Si</v>
      </c>
      <c r="K82" s="117" t="str">
        <f>VLOOKUP(E82,VIP!$A$2:$O14337,6,0)</f>
        <v>NO</v>
      </c>
      <c r="L82" s="146" t="s">
        <v>2466</v>
      </c>
      <c r="M82" s="109" t="s">
        <v>2446</v>
      </c>
      <c r="N82" s="109" t="s">
        <v>2453</v>
      </c>
      <c r="O82" s="117" t="s">
        <v>2455</v>
      </c>
      <c r="P82" s="117"/>
      <c r="Q82" s="109" t="s">
        <v>2466</v>
      </c>
    </row>
    <row r="83" spans="1:17" ht="18" x14ac:dyDescent="0.25">
      <c r="A83" s="117" t="str">
        <f>VLOOKUP(E83,'LISTADO ATM'!$A$2:$C$898,3,0)</f>
        <v>ESTE</v>
      </c>
      <c r="B83" s="138">
        <v>3335927697</v>
      </c>
      <c r="C83" s="110">
        <v>44368.879201388889</v>
      </c>
      <c r="D83" s="110" t="s">
        <v>2180</v>
      </c>
      <c r="E83" s="134">
        <v>399</v>
      </c>
      <c r="F83" s="117" t="str">
        <f>VLOOKUP(E83,VIP!$A$2:$O13886,2,0)</f>
        <v>DRBR399</v>
      </c>
      <c r="G83" s="117" t="str">
        <f>VLOOKUP(E83,'LISTADO ATM'!$A$2:$B$897,2,0)</f>
        <v xml:space="preserve">ATM Oficina La Romana II </v>
      </c>
      <c r="H83" s="117" t="str">
        <f>VLOOKUP(E83,VIP!$A$2:$O18847,7,FALSE)</f>
        <v>Si</v>
      </c>
      <c r="I83" s="117" t="str">
        <f>VLOOKUP(E83,VIP!$A$2:$O10812,8,FALSE)</f>
        <v>Si</v>
      </c>
      <c r="J83" s="117" t="str">
        <f>VLOOKUP(E83,VIP!$A$2:$O10762,8,FALSE)</f>
        <v>Si</v>
      </c>
      <c r="K83" s="117" t="str">
        <f>VLOOKUP(E83,VIP!$A$2:$O14336,6,0)</f>
        <v>NO</v>
      </c>
      <c r="L83" s="146" t="s">
        <v>2219</v>
      </c>
      <c r="M83" s="109" t="s">
        <v>2446</v>
      </c>
      <c r="N83" s="109" t="s">
        <v>2453</v>
      </c>
      <c r="O83" s="117" t="s">
        <v>2455</v>
      </c>
      <c r="P83" s="117"/>
      <c r="Q83" s="109" t="s">
        <v>2219</v>
      </c>
    </row>
    <row r="84" spans="1:17" ht="18" x14ac:dyDescent="0.25">
      <c r="A84" s="117" t="str">
        <f>VLOOKUP(E84,'LISTADO ATM'!$A$2:$C$898,3,0)</f>
        <v>NORTE</v>
      </c>
      <c r="B84" s="138">
        <v>3335927698</v>
      </c>
      <c r="C84" s="110">
        <v>44368.882060185184</v>
      </c>
      <c r="D84" s="110" t="s">
        <v>2181</v>
      </c>
      <c r="E84" s="134">
        <v>732</v>
      </c>
      <c r="F84" s="117" t="str">
        <f>VLOOKUP(E84,VIP!$A$2:$O13885,2,0)</f>
        <v>DRBR12H</v>
      </c>
      <c r="G84" s="117" t="str">
        <f>VLOOKUP(E84,'LISTADO ATM'!$A$2:$B$897,2,0)</f>
        <v xml:space="preserve">ATM Molino del Valle (Santiago) </v>
      </c>
      <c r="H84" s="117" t="str">
        <f>VLOOKUP(E84,VIP!$A$2:$O18846,7,FALSE)</f>
        <v>Si</v>
      </c>
      <c r="I84" s="117" t="str">
        <f>VLOOKUP(E84,VIP!$A$2:$O10811,8,FALSE)</f>
        <v>Si</v>
      </c>
      <c r="J84" s="117" t="str">
        <f>VLOOKUP(E84,VIP!$A$2:$O10761,8,FALSE)</f>
        <v>Si</v>
      </c>
      <c r="K84" s="117" t="str">
        <f>VLOOKUP(E84,VIP!$A$2:$O14335,6,0)</f>
        <v>NO</v>
      </c>
      <c r="L84" s="146" t="s">
        <v>2609</v>
      </c>
      <c r="M84" s="109" t="s">
        <v>2446</v>
      </c>
      <c r="N84" s="109" t="s">
        <v>2453</v>
      </c>
      <c r="O84" s="117" t="s">
        <v>2567</v>
      </c>
      <c r="P84" s="117"/>
      <c r="Q84" s="109" t="s">
        <v>2609</v>
      </c>
    </row>
    <row r="85" spans="1:17" ht="18" x14ac:dyDescent="0.25">
      <c r="A85" s="117" t="str">
        <f>VLOOKUP(E85,'LISTADO ATM'!$A$2:$C$898,3,0)</f>
        <v>SUR</v>
      </c>
      <c r="B85" s="138">
        <v>3335927702</v>
      </c>
      <c r="C85" s="110">
        <v>44368.887025462966</v>
      </c>
      <c r="D85" s="110" t="s">
        <v>2180</v>
      </c>
      <c r="E85" s="134">
        <v>45</v>
      </c>
      <c r="F85" s="117" t="str">
        <f>VLOOKUP(E85,VIP!$A$2:$O13882,2,0)</f>
        <v>DRBR045</v>
      </c>
      <c r="G85" s="117" t="str">
        <f>VLOOKUP(E85,'LISTADO ATM'!$A$2:$B$897,2,0)</f>
        <v xml:space="preserve">ATM Oficina Tamayo </v>
      </c>
      <c r="H85" s="117" t="str">
        <f>VLOOKUP(E85,VIP!$A$2:$O18843,7,FALSE)</f>
        <v>Si</v>
      </c>
      <c r="I85" s="117" t="str">
        <f>VLOOKUP(E85,VIP!$A$2:$O10808,8,FALSE)</f>
        <v>Si</v>
      </c>
      <c r="J85" s="117" t="str">
        <f>VLOOKUP(E85,VIP!$A$2:$O10758,8,FALSE)</f>
        <v>Si</v>
      </c>
      <c r="K85" s="117" t="str">
        <f>VLOOKUP(E85,VIP!$A$2:$O14332,6,0)</f>
        <v>SI</v>
      </c>
      <c r="L85" s="146" t="s">
        <v>2245</v>
      </c>
      <c r="M85" s="109" t="s">
        <v>2446</v>
      </c>
      <c r="N85" s="109" t="s">
        <v>2453</v>
      </c>
      <c r="O85" s="117" t="s">
        <v>2455</v>
      </c>
      <c r="P85" s="117"/>
      <c r="Q85" s="109" t="s">
        <v>2245</v>
      </c>
    </row>
    <row r="86" spans="1:17" ht="18" x14ac:dyDescent="0.25">
      <c r="A86" s="117" t="str">
        <f>VLOOKUP(E86,'LISTADO ATM'!$A$2:$C$898,3,0)</f>
        <v>ESTE</v>
      </c>
      <c r="B86" s="138">
        <v>3335927703</v>
      </c>
      <c r="C86" s="110">
        <v>44368.887592592589</v>
      </c>
      <c r="D86" s="110" t="s">
        <v>2180</v>
      </c>
      <c r="E86" s="134">
        <v>609</v>
      </c>
      <c r="F86" s="117" t="str">
        <f>VLOOKUP(E86,VIP!$A$2:$O13881,2,0)</f>
        <v>DRBR120</v>
      </c>
      <c r="G86" s="117" t="str">
        <f>VLOOKUP(E86,'LISTADO ATM'!$A$2:$B$897,2,0)</f>
        <v xml:space="preserve">ATM S/M Jumbo (San Pedro) </v>
      </c>
      <c r="H86" s="117" t="str">
        <f>VLOOKUP(E86,VIP!$A$2:$O18842,7,FALSE)</f>
        <v>Si</v>
      </c>
      <c r="I86" s="117" t="str">
        <f>VLOOKUP(E86,VIP!$A$2:$O10807,8,FALSE)</f>
        <v>Si</v>
      </c>
      <c r="J86" s="117" t="str">
        <f>VLOOKUP(E86,VIP!$A$2:$O10757,8,FALSE)</f>
        <v>Si</v>
      </c>
      <c r="K86" s="117" t="str">
        <f>VLOOKUP(E86,VIP!$A$2:$O14331,6,0)</f>
        <v>NO</v>
      </c>
      <c r="L86" s="146" t="s">
        <v>2245</v>
      </c>
      <c r="M86" s="109" t="s">
        <v>2446</v>
      </c>
      <c r="N86" s="109" t="s">
        <v>2453</v>
      </c>
      <c r="O86" s="117" t="s">
        <v>2455</v>
      </c>
      <c r="P86" s="117"/>
      <c r="Q86" s="109" t="s">
        <v>2245</v>
      </c>
    </row>
    <row r="87" spans="1:17" ht="18" x14ac:dyDescent="0.25">
      <c r="A87" s="117" t="str">
        <f>VLOOKUP(E87,'LISTADO ATM'!$A$2:$C$898,3,0)</f>
        <v>DISTRITO NACIONAL</v>
      </c>
      <c r="B87" s="138">
        <v>3335927704</v>
      </c>
      <c r="C87" s="110">
        <v>44368.93068287037</v>
      </c>
      <c r="D87" s="110" t="s">
        <v>2470</v>
      </c>
      <c r="E87" s="134">
        <v>813</v>
      </c>
      <c r="F87" s="117" t="str">
        <f>VLOOKUP(E87,VIP!$A$2:$O13880,2,0)</f>
        <v>DRBR815</v>
      </c>
      <c r="G87" s="117" t="str">
        <f>VLOOKUP(E87,'LISTADO ATM'!$A$2:$B$897,2,0)</f>
        <v>ATM Occidental Mall</v>
      </c>
      <c r="H87" s="117" t="str">
        <f>VLOOKUP(E87,VIP!$A$2:$O18841,7,FALSE)</f>
        <v>Si</v>
      </c>
      <c r="I87" s="117" t="str">
        <f>VLOOKUP(E87,VIP!$A$2:$O10806,8,FALSE)</f>
        <v>Si</v>
      </c>
      <c r="J87" s="117" t="str">
        <f>VLOOKUP(E87,VIP!$A$2:$O10756,8,FALSE)</f>
        <v>Si</v>
      </c>
      <c r="K87" s="117" t="str">
        <f>VLOOKUP(E87,VIP!$A$2:$O14330,6,0)</f>
        <v>NO</v>
      </c>
      <c r="L87" s="146" t="s">
        <v>2418</v>
      </c>
      <c r="M87" s="109" t="s">
        <v>2446</v>
      </c>
      <c r="N87" s="109" t="s">
        <v>2453</v>
      </c>
      <c r="O87" s="117" t="s">
        <v>2471</v>
      </c>
      <c r="P87" s="117"/>
      <c r="Q87" s="109" t="s">
        <v>2418</v>
      </c>
    </row>
    <row r="88" spans="1:17" ht="18" x14ac:dyDescent="0.25">
      <c r="A88" s="117" t="str">
        <f>VLOOKUP(E88,'LISTADO ATM'!$A$2:$C$898,3,0)</f>
        <v>SUR</v>
      </c>
      <c r="B88" s="138">
        <v>3335927705</v>
      </c>
      <c r="C88" s="110">
        <v>44368.932013888887</v>
      </c>
      <c r="D88" s="110" t="s">
        <v>2470</v>
      </c>
      <c r="E88" s="134">
        <v>101</v>
      </c>
      <c r="F88" s="117" t="str">
        <f>VLOOKUP(E88,VIP!$A$2:$O13879,2,0)</f>
        <v>DRBR101</v>
      </c>
      <c r="G88" s="117" t="str">
        <f>VLOOKUP(E88,'LISTADO ATM'!$A$2:$B$897,2,0)</f>
        <v xml:space="preserve">ATM Oficina San Juan de la Maguana I </v>
      </c>
      <c r="H88" s="117" t="str">
        <f>VLOOKUP(E88,VIP!$A$2:$O18840,7,FALSE)</f>
        <v>Si</v>
      </c>
      <c r="I88" s="117" t="str">
        <f>VLOOKUP(E88,VIP!$A$2:$O10805,8,FALSE)</f>
        <v>Si</v>
      </c>
      <c r="J88" s="117" t="str">
        <f>VLOOKUP(E88,VIP!$A$2:$O10755,8,FALSE)</f>
        <v>Si</v>
      </c>
      <c r="K88" s="117" t="str">
        <f>VLOOKUP(E88,VIP!$A$2:$O14329,6,0)</f>
        <v>SI</v>
      </c>
      <c r="L88" s="146" t="s">
        <v>2599</v>
      </c>
      <c r="M88" s="109" t="s">
        <v>2446</v>
      </c>
      <c r="N88" s="109" t="s">
        <v>2453</v>
      </c>
      <c r="O88" s="117" t="s">
        <v>2471</v>
      </c>
      <c r="P88" s="117"/>
      <c r="Q88" s="109" t="s">
        <v>2599</v>
      </c>
    </row>
    <row r="89" spans="1:17" ht="18" x14ac:dyDescent="0.25">
      <c r="A89" s="117" t="str">
        <f>VLOOKUP(E89,'LISTADO ATM'!$A$2:$C$898,3,0)</f>
        <v>NORTE</v>
      </c>
      <c r="B89" s="138">
        <v>3335927706</v>
      </c>
      <c r="C89" s="110">
        <v>44368.953993055555</v>
      </c>
      <c r="D89" s="110" t="s">
        <v>2181</v>
      </c>
      <c r="E89" s="134">
        <v>637</v>
      </c>
      <c r="F89" s="117" t="str">
        <f>VLOOKUP(E89,VIP!$A$2:$O13878,2,0)</f>
        <v>DRBR637</v>
      </c>
      <c r="G89" s="117" t="str">
        <f>VLOOKUP(E89,'LISTADO ATM'!$A$2:$B$897,2,0)</f>
        <v xml:space="preserve">ATM UNP Monción </v>
      </c>
      <c r="H89" s="117" t="str">
        <f>VLOOKUP(E89,VIP!$A$2:$O18839,7,FALSE)</f>
        <v>Si</v>
      </c>
      <c r="I89" s="117" t="str">
        <f>VLOOKUP(E89,VIP!$A$2:$O10804,8,FALSE)</f>
        <v>Si</v>
      </c>
      <c r="J89" s="117" t="str">
        <f>VLOOKUP(E89,VIP!$A$2:$O10754,8,FALSE)</f>
        <v>Si</v>
      </c>
      <c r="K89" s="117" t="str">
        <f>VLOOKUP(E89,VIP!$A$2:$O14328,6,0)</f>
        <v>NO</v>
      </c>
      <c r="L89" s="146" t="s">
        <v>2219</v>
      </c>
      <c r="M89" s="109" t="s">
        <v>2446</v>
      </c>
      <c r="N89" s="109" t="s">
        <v>2453</v>
      </c>
      <c r="O89" s="117" t="s">
        <v>2567</v>
      </c>
      <c r="P89" s="117"/>
      <c r="Q89" s="109" t="s">
        <v>2219</v>
      </c>
    </row>
    <row r="90" spans="1:17" ht="18" x14ac:dyDescent="0.25">
      <c r="A90" s="117" t="str">
        <f>VLOOKUP(E90,'LISTADO ATM'!$A$2:$C$898,3,0)</f>
        <v>ESTE</v>
      </c>
      <c r="B90" s="138">
        <v>3335927708</v>
      </c>
      <c r="C90" s="110">
        <v>44369.020983796298</v>
      </c>
      <c r="D90" s="110" t="s">
        <v>2180</v>
      </c>
      <c r="E90" s="134">
        <v>114</v>
      </c>
      <c r="F90" s="117" t="str">
        <f>VLOOKUP(E90,VIP!$A$2:$O13882,2,0)</f>
        <v>DRBR114</v>
      </c>
      <c r="G90" s="117" t="str">
        <f>VLOOKUP(E90,'LISTADO ATM'!$A$2:$B$897,2,0)</f>
        <v xml:space="preserve">ATM Oficina Hato Mayor </v>
      </c>
      <c r="H90" s="117" t="str">
        <f>VLOOKUP(E90,VIP!$A$2:$O18843,7,FALSE)</f>
        <v>Si</v>
      </c>
      <c r="I90" s="117" t="str">
        <f>VLOOKUP(E90,VIP!$A$2:$O10808,8,FALSE)</f>
        <v>Si</v>
      </c>
      <c r="J90" s="117" t="str">
        <f>VLOOKUP(E90,VIP!$A$2:$O10758,8,FALSE)</f>
        <v>Si</v>
      </c>
      <c r="K90" s="117" t="str">
        <f>VLOOKUP(E90,VIP!$A$2:$O14332,6,0)</f>
        <v>NO</v>
      </c>
      <c r="L90" s="146" t="s">
        <v>2466</v>
      </c>
      <c r="M90" s="109" t="s">
        <v>2446</v>
      </c>
      <c r="N90" s="109" t="s">
        <v>2453</v>
      </c>
      <c r="O90" s="117" t="s">
        <v>2455</v>
      </c>
      <c r="P90" s="117"/>
      <c r="Q90" s="109" t="s">
        <v>2466</v>
      </c>
    </row>
    <row r="91" spans="1:17" ht="18" x14ac:dyDescent="0.25">
      <c r="A91" s="117" t="str">
        <f>VLOOKUP(E91,'LISTADO ATM'!$A$2:$C$898,3,0)</f>
        <v>SUR</v>
      </c>
      <c r="B91" s="138">
        <v>3335927709</v>
      </c>
      <c r="C91" s="110">
        <v>44369.038865740738</v>
      </c>
      <c r="D91" s="110" t="s">
        <v>2180</v>
      </c>
      <c r="E91" s="134">
        <v>137</v>
      </c>
      <c r="F91" s="117" t="str">
        <f>VLOOKUP(E91,VIP!$A$2:$O13881,2,0)</f>
        <v>DRBR137</v>
      </c>
      <c r="G91" s="117" t="str">
        <f>VLOOKUP(E91,'LISTADO ATM'!$A$2:$B$897,2,0)</f>
        <v xml:space="preserve">ATM Oficina Nizao </v>
      </c>
      <c r="H91" s="117" t="str">
        <f>VLOOKUP(E91,VIP!$A$2:$O18842,7,FALSE)</f>
        <v>Si</v>
      </c>
      <c r="I91" s="117" t="str">
        <f>VLOOKUP(E91,VIP!$A$2:$O10807,8,FALSE)</f>
        <v>Si</v>
      </c>
      <c r="J91" s="117" t="str">
        <f>VLOOKUP(E91,VIP!$A$2:$O10757,8,FALSE)</f>
        <v>Si</v>
      </c>
      <c r="K91" s="117" t="str">
        <f>VLOOKUP(E91,VIP!$A$2:$O14331,6,0)</f>
        <v>NO</v>
      </c>
      <c r="L91" s="146" t="s">
        <v>2590</v>
      </c>
      <c r="M91" s="109" t="s">
        <v>2446</v>
      </c>
      <c r="N91" s="109" t="s">
        <v>2453</v>
      </c>
      <c r="O91" s="117" t="s">
        <v>2455</v>
      </c>
      <c r="P91" s="117"/>
      <c r="Q91" s="109" t="s">
        <v>2590</v>
      </c>
    </row>
    <row r="92" spans="1:17" ht="18" x14ac:dyDescent="0.25">
      <c r="A92" s="117" t="str">
        <f>VLOOKUP(E92,'LISTADO ATM'!$A$2:$C$898,3,0)</f>
        <v>NORTE</v>
      </c>
      <c r="B92" s="138">
        <v>3335927710</v>
      </c>
      <c r="C92" s="110">
        <v>44369.054849537039</v>
      </c>
      <c r="D92" s="110" t="s">
        <v>2180</v>
      </c>
      <c r="E92" s="134">
        <v>62</v>
      </c>
      <c r="F92" s="117" t="str">
        <f>VLOOKUP(E92,VIP!$A$2:$O13880,2,0)</f>
        <v>DRBR062</v>
      </c>
      <c r="G92" s="117" t="str">
        <f>VLOOKUP(E92,'LISTADO ATM'!$A$2:$B$897,2,0)</f>
        <v xml:space="preserve">ATM Oficina Dajabón </v>
      </c>
      <c r="H92" s="117" t="str">
        <f>VLOOKUP(E92,VIP!$A$2:$O18841,7,FALSE)</f>
        <v>Si</v>
      </c>
      <c r="I92" s="117" t="str">
        <f>VLOOKUP(E92,VIP!$A$2:$O10806,8,FALSE)</f>
        <v>Si</v>
      </c>
      <c r="J92" s="117" t="str">
        <f>VLOOKUP(E92,VIP!$A$2:$O10756,8,FALSE)</f>
        <v>Si</v>
      </c>
      <c r="K92" s="117" t="str">
        <f>VLOOKUP(E92,VIP!$A$2:$O14330,6,0)</f>
        <v>SI</v>
      </c>
      <c r="L92" s="146" t="s">
        <v>2245</v>
      </c>
      <c r="M92" s="109" t="s">
        <v>2446</v>
      </c>
      <c r="N92" s="109" t="s">
        <v>2453</v>
      </c>
      <c r="O92" s="117" t="s">
        <v>2455</v>
      </c>
      <c r="P92" s="117"/>
      <c r="Q92" s="109" t="s">
        <v>2245</v>
      </c>
    </row>
    <row r="93" spans="1:17" ht="18" x14ac:dyDescent="0.25">
      <c r="A93" s="117" t="str">
        <f>VLOOKUP(E93,'LISTADO ATM'!$A$2:$C$898,3,0)</f>
        <v>ESTE</v>
      </c>
      <c r="B93" s="138">
        <v>3335927713</v>
      </c>
      <c r="C93" s="110">
        <v>44369.174317129633</v>
      </c>
      <c r="D93" s="110" t="s">
        <v>2180</v>
      </c>
      <c r="E93" s="134">
        <v>213</v>
      </c>
      <c r="F93" s="117" t="str">
        <f>VLOOKUP(E93,VIP!$A$2:$O13879,2,0)</f>
        <v>DRBR213</v>
      </c>
      <c r="G93" s="117" t="str">
        <f>VLOOKUP(E93,'LISTADO ATM'!$A$2:$B$897,2,0)</f>
        <v xml:space="preserve">ATM Almacenes Iberia (La Romana) </v>
      </c>
      <c r="H93" s="117" t="str">
        <f>VLOOKUP(E93,VIP!$A$2:$O18840,7,FALSE)</f>
        <v>Si</v>
      </c>
      <c r="I93" s="117" t="str">
        <f>VLOOKUP(E93,VIP!$A$2:$O10805,8,FALSE)</f>
        <v>Si</v>
      </c>
      <c r="J93" s="117" t="str">
        <f>VLOOKUP(E93,VIP!$A$2:$O10755,8,FALSE)</f>
        <v>Si</v>
      </c>
      <c r="K93" s="117" t="str">
        <f>VLOOKUP(E93,VIP!$A$2:$O14329,6,0)</f>
        <v>NO</v>
      </c>
      <c r="L93" s="146" t="s">
        <v>2245</v>
      </c>
      <c r="M93" s="109" t="s">
        <v>2446</v>
      </c>
      <c r="N93" s="109" t="s">
        <v>2453</v>
      </c>
      <c r="O93" s="117" t="s">
        <v>2455</v>
      </c>
      <c r="P93" s="117"/>
      <c r="Q93" s="109" t="s">
        <v>2245</v>
      </c>
    </row>
  </sheetData>
  <autoFilter ref="A4:Q66">
    <sortState ref="A5:Q93">
      <sortCondition ref="C4:C6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8:E89 E1:E4 E94:E1048576">
    <cfRule type="duplicateValues" dxfId="106" priority="65"/>
  </conditionalFormatting>
  <conditionalFormatting sqref="E88:E89 E94:E1048576">
    <cfRule type="duplicateValues" dxfId="105" priority="63"/>
  </conditionalFormatting>
  <conditionalFormatting sqref="B94:B1048576 B1:B4">
    <cfRule type="duplicateValues" dxfId="104" priority="62"/>
  </conditionalFormatting>
  <conditionalFormatting sqref="E88:E89 E1:E9 E94:E1048576">
    <cfRule type="duplicateValues" dxfId="103" priority="53"/>
  </conditionalFormatting>
  <conditionalFormatting sqref="E10:E26">
    <cfRule type="duplicateValues" dxfId="102" priority="52"/>
  </conditionalFormatting>
  <conditionalFormatting sqref="E10:E26">
    <cfRule type="duplicateValues" dxfId="101" priority="51"/>
  </conditionalFormatting>
  <conditionalFormatting sqref="B10:B26">
    <cfRule type="duplicateValues" dxfId="100" priority="50"/>
  </conditionalFormatting>
  <conditionalFormatting sqref="E10:E26">
    <cfRule type="duplicateValues" dxfId="99" priority="49"/>
  </conditionalFormatting>
  <conditionalFormatting sqref="E10:E26">
    <cfRule type="duplicateValues" dxfId="98" priority="48"/>
  </conditionalFormatting>
  <conditionalFormatting sqref="E27:E31">
    <cfRule type="duplicateValues" dxfId="97" priority="47"/>
  </conditionalFormatting>
  <conditionalFormatting sqref="E27:E31">
    <cfRule type="duplicateValues" dxfId="96" priority="46"/>
  </conditionalFormatting>
  <conditionalFormatting sqref="B27:B31">
    <cfRule type="duplicateValues" dxfId="95" priority="45"/>
  </conditionalFormatting>
  <conditionalFormatting sqref="E27:E31">
    <cfRule type="duplicateValues" dxfId="94" priority="44"/>
  </conditionalFormatting>
  <conditionalFormatting sqref="E27:E31">
    <cfRule type="duplicateValues" dxfId="93" priority="43"/>
  </conditionalFormatting>
  <conditionalFormatting sqref="E32:E42">
    <cfRule type="duplicateValues" dxfId="92" priority="42"/>
  </conditionalFormatting>
  <conditionalFormatting sqref="E32:E42">
    <cfRule type="duplicateValues" dxfId="91" priority="41"/>
  </conditionalFormatting>
  <conditionalFormatting sqref="B32:B42">
    <cfRule type="duplicateValues" dxfId="90" priority="40"/>
  </conditionalFormatting>
  <conditionalFormatting sqref="E32:E42">
    <cfRule type="duplicateValues" dxfId="89" priority="39"/>
  </conditionalFormatting>
  <conditionalFormatting sqref="E32:E42">
    <cfRule type="duplicateValues" dxfId="88" priority="38"/>
  </conditionalFormatting>
  <conditionalFormatting sqref="E88:E89 E1:E42 E94:E1048576">
    <cfRule type="duplicateValues" dxfId="87" priority="37"/>
  </conditionalFormatting>
  <conditionalFormatting sqref="B43:B66">
    <cfRule type="duplicateValues" dxfId="86" priority="129979"/>
  </conditionalFormatting>
  <conditionalFormatting sqref="B67:B86">
    <cfRule type="duplicateValues" dxfId="85" priority="130033"/>
  </conditionalFormatting>
  <conditionalFormatting sqref="E5:E9">
    <cfRule type="duplicateValues" dxfId="84" priority="130119"/>
  </conditionalFormatting>
  <conditionalFormatting sqref="B5:B9">
    <cfRule type="duplicateValues" dxfId="83" priority="130121"/>
  </conditionalFormatting>
  <conditionalFormatting sqref="B1:B86 B94:B1048576">
    <cfRule type="duplicateValues" dxfId="82" priority="28"/>
  </conditionalFormatting>
  <conditionalFormatting sqref="E1:E89 E94:E1048576">
    <cfRule type="duplicateValues" dxfId="81" priority="18"/>
    <cfRule type="duplicateValues" dxfId="80" priority="26"/>
    <cfRule type="duplicateValues" dxfId="79" priority="27"/>
  </conditionalFormatting>
  <conditionalFormatting sqref="B87">
    <cfRule type="duplicateValues" dxfId="78" priority="25"/>
  </conditionalFormatting>
  <conditionalFormatting sqref="B87">
    <cfRule type="duplicateValues" dxfId="77" priority="24"/>
  </conditionalFormatting>
  <conditionalFormatting sqref="E88">
    <cfRule type="duplicateValues" dxfId="76" priority="23"/>
  </conditionalFormatting>
  <conditionalFormatting sqref="E88">
    <cfRule type="duplicateValues" dxfId="75" priority="22"/>
  </conditionalFormatting>
  <conditionalFormatting sqref="B88">
    <cfRule type="duplicateValues" dxfId="74" priority="21"/>
  </conditionalFormatting>
  <conditionalFormatting sqref="B88">
    <cfRule type="duplicateValues" dxfId="73" priority="20"/>
  </conditionalFormatting>
  <conditionalFormatting sqref="B1:B88 B94:B1048576">
    <cfRule type="duplicateValues" dxfId="72" priority="19"/>
  </conditionalFormatting>
  <conditionalFormatting sqref="B89">
    <cfRule type="duplicateValues" dxfId="71" priority="17"/>
  </conditionalFormatting>
  <conditionalFormatting sqref="B89">
    <cfRule type="duplicateValues" dxfId="70" priority="16"/>
  </conditionalFormatting>
  <conditionalFormatting sqref="B89">
    <cfRule type="duplicateValues" dxfId="69" priority="15"/>
  </conditionalFormatting>
  <conditionalFormatting sqref="E67:E89">
    <cfRule type="duplicateValues" dxfId="68" priority="130142"/>
  </conditionalFormatting>
  <conditionalFormatting sqref="E5:E89">
    <cfRule type="duplicateValues" dxfId="67" priority="130143"/>
  </conditionalFormatting>
  <conditionalFormatting sqref="E90:E93">
    <cfRule type="duplicateValues" dxfId="66" priority="14"/>
  </conditionalFormatting>
  <conditionalFormatting sqref="E90:E93">
    <cfRule type="duplicateValues" dxfId="65" priority="13"/>
  </conditionalFormatting>
  <conditionalFormatting sqref="E90:E93">
    <cfRule type="duplicateValues" dxfId="64" priority="12"/>
  </conditionalFormatting>
  <conditionalFormatting sqref="E90:E93">
    <cfRule type="duplicateValues" dxfId="63" priority="11"/>
  </conditionalFormatting>
  <conditionalFormatting sqref="E90:E93">
    <cfRule type="duplicateValues" dxfId="62" priority="8"/>
    <cfRule type="duplicateValues" dxfId="61" priority="9"/>
    <cfRule type="duplicateValues" dxfId="60" priority="10"/>
  </conditionalFormatting>
  <conditionalFormatting sqref="B90:B93">
    <cfRule type="duplicateValues" dxfId="59" priority="7"/>
  </conditionalFormatting>
  <conditionalFormatting sqref="B90:B93">
    <cfRule type="duplicateValues" dxfId="58" priority="6"/>
  </conditionalFormatting>
  <conditionalFormatting sqref="B90:B93">
    <cfRule type="duplicateValues" dxfId="57" priority="5"/>
  </conditionalFormatting>
  <conditionalFormatting sqref="E90:E93">
    <cfRule type="duplicateValues" dxfId="56" priority="4"/>
  </conditionalFormatting>
  <conditionalFormatting sqref="E90:E93">
    <cfRule type="duplicateValues" dxfId="55" priority="3"/>
  </conditionalFormatting>
  <conditionalFormatting sqref="B1:B1048576">
    <cfRule type="duplicateValues" dxfId="54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8"/>
  <sheetViews>
    <sheetView zoomScale="70" zoomScaleNormal="70" workbookViewId="0">
      <selection activeCell="K20" sqref="K20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85" t="s">
        <v>2150</v>
      </c>
      <c r="B1" s="186"/>
      <c r="C1" s="186"/>
      <c r="D1" s="186"/>
      <c r="E1" s="187"/>
      <c r="F1" s="183" t="s">
        <v>2555</v>
      </c>
      <c r="G1" s="184"/>
      <c r="H1" s="115">
        <f>COUNTIF(A:E,"2 Gaveta Vacias + 1 Gaveta Fallando")</f>
        <v>0</v>
      </c>
      <c r="I1" s="115">
        <f>COUNTIF(A:E,("3 Gavetas Vacías"))</f>
        <v>9</v>
      </c>
      <c r="J1" s="93">
        <f>COUNTIF(A:E,"2 Gaveta Fallando + 1 Gaveta Vacias")</f>
        <v>0</v>
      </c>
    </row>
    <row r="2" spans="1:10" ht="25.5" customHeight="1" x14ac:dyDescent="0.25">
      <c r="A2" s="188" t="s">
        <v>2451</v>
      </c>
      <c r="B2" s="189"/>
      <c r="C2" s="189"/>
      <c r="D2" s="189"/>
      <c r="E2" s="190"/>
      <c r="F2" s="114" t="s">
        <v>2554</v>
      </c>
      <c r="G2" s="113">
        <f>G3+G4</f>
        <v>89</v>
      </c>
      <c r="H2" s="114" t="s">
        <v>2565</v>
      </c>
      <c r="I2" s="113">
        <f>COUNTIF(A:E,"Abastecido")</f>
        <v>1</v>
      </c>
    </row>
    <row r="3" spans="1:10" ht="18.75" thickBot="1" x14ac:dyDescent="0.3">
      <c r="A3" s="118"/>
      <c r="B3" s="119"/>
      <c r="C3" s="119"/>
      <c r="D3" s="119"/>
      <c r="E3" s="125"/>
      <c r="F3" s="114" t="s">
        <v>2553</v>
      </c>
      <c r="G3" s="113">
        <f>COUNTIF(REPORTE!A:Q,"fuera de Servicio")</f>
        <v>89</v>
      </c>
      <c r="H3" s="114" t="s">
        <v>2561</v>
      </c>
      <c r="I3" s="113">
        <f>COUNTIF(A:E,"Gavetas Vacías + Gavetas Fallando")</f>
        <v>9</v>
      </c>
    </row>
    <row r="4" spans="1:10" ht="18.75" thickBot="1" x14ac:dyDescent="0.3">
      <c r="A4" s="152" t="s">
        <v>2413</v>
      </c>
      <c r="B4" s="153">
        <v>44368.708333333336</v>
      </c>
      <c r="C4" s="119"/>
      <c r="D4" s="119"/>
      <c r="E4" s="126"/>
      <c r="F4" s="114" t="s">
        <v>2550</v>
      </c>
      <c r="G4" s="113">
        <f>COUNTIF(REPORTE!A:Q,"En Servicio")</f>
        <v>0</v>
      </c>
      <c r="H4" s="114" t="s">
        <v>2564</v>
      </c>
      <c r="I4" s="113">
        <f>COUNTIF(A:E,"Solucionado")</f>
        <v>1</v>
      </c>
    </row>
    <row r="5" spans="1:10" ht="18.75" thickBot="1" x14ac:dyDescent="0.3">
      <c r="A5" s="154" t="s">
        <v>2414</v>
      </c>
      <c r="B5" s="155">
        <v>44369.25</v>
      </c>
      <c r="C5" s="148"/>
      <c r="D5" s="119"/>
      <c r="E5" s="126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9</v>
      </c>
    </row>
    <row r="6" spans="1:10" ht="18.75" thickBot="1" x14ac:dyDescent="0.3">
      <c r="A6" s="118"/>
      <c r="B6" s="119"/>
      <c r="C6" s="119"/>
      <c r="D6" s="119"/>
      <c r="E6" s="127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2</v>
      </c>
    </row>
    <row r="7" spans="1:10" ht="18" customHeight="1" thickBot="1" x14ac:dyDescent="0.3">
      <c r="A7" s="170" t="s">
        <v>2415</v>
      </c>
      <c r="B7" s="171"/>
      <c r="C7" s="171"/>
      <c r="D7" s="171"/>
      <c r="E7" s="172"/>
      <c r="F7" s="114" t="s">
        <v>2556</v>
      </c>
      <c r="G7" s="113">
        <f>COUNTIF(A:E,"Sin Efectivo")</f>
        <v>29</v>
      </c>
      <c r="H7" s="114" t="s">
        <v>2563</v>
      </c>
      <c r="I7" s="113">
        <f>COUNTIF(A:E,"GAVETA DE DEPOSITO LLENA")</f>
        <v>4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49" t="s">
        <v>2419</v>
      </c>
      <c r="E8" s="120" t="s">
        <v>2417</v>
      </c>
    </row>
    <row r="9" spans="1:10" ht="18" x14ac:dyDescent="0.25">
      <c r="A9" s="134" t="e">
        <f>VLOOKUP(B9,#REF!,3,0)</f>
        <v>#REF!</v>
      </c>
      <c r="B9" s="143"/>
      <c r="C9" s="150" t="e">
        <f>VLOOKUP(B9,#REF!,2,0)</f>
        <v>#REF!</v>
      </c>
      <c r="D9" s="130" t="s">
        <v>2548</v>
      </c>
      <c r="E9" s="138"/>
    </row>
    <row r="10" spans="1:10" ht="18" x14ac:dyDescent="0.25">
      <c r="A10" s="121" t="s">
        <v>2473</v>
      </c>
      <c r="B10" s="144">
        <f>COUNT(B9:B9)</f>
        <v>0</v>
      </c>
      <c r="C10" s="167"/>
      <c r="D10" s="168"/>
      <c r="E10" s="169"/>
    </row>
    <row r="11" spans="1:10" ht="15.75" thickBot="1" x14ac:dyDescent="0.3">
      <c r="A11" s="118"/>
      <c r="B11" s="123"/>
      <c r="C11" s="118"/>
      <c r="D11" s="118"/>
      <c r="E11" s="123"/>
    </row>
    <row r="12" spans="1:10" ht="18" customHeight="1" thickBot="1" x14ac:dyDescent="0.3">
      <c r="A12" s="170" t="s">
        <v>2474</v>
      </c>
      <c r="B12" s="171"/>
      <c r="C12" s="171"/>
      <c r="D12" s="171"/>
      <c r="E12" s="172"/>
    </row>
    <row r="13" spans="1:10" ht="18.75" customHeight="1" x14ac:dyDescent="0.25">
      <c r="A13" s="120" t="s">
        <v>15</v>
      </c>
      <c r="B13" s="120" t="s">
        <v>2416</v>
      </c>
      <c r="C13" s="120" t="s">
        <v>46</v>
      </c>
      <c r="D13" s="120" t="s">
        <v>2419</v>
      </c>
      <c r="E13" s="120" t="s">
        <v>2417</v>
      </c>
    </row>
    <row r="14" spans="1:10" ht="18" customHeight="1" x14ac:dyDescent="0.25">
      <c r="A14" s="134" t="e">
        <f>VLOOKUP(B14,#REF!,3,0)</f>
        <v>#REF!</v>
      </c>
      <c r="B14" s="134"/>
      <c r="C14" s="151" t="e">
        <f>VLOOKUP(B14,#REF!,2,0)</f>
        <v>#REF!</v>
      </c>
      <c r="D14" s="130" t="s">
        <v>2544</v>
      </c>
      <c r="E14" s="134"/>
    </row>
    <row r="15" spans="1:10" ht="18.75" thickBot="1" x14ac:dyDescent="0.3">
      <c r="A15" s="121" t="s">
        <v>2473</v>
      </c>
      <c r="B15" s="142">
        <f>COUNT(B14:B14)</f>
        <v>0</v>
      </c>
      <c r="C15" s="173"/>
      <c r="D15" s="174"/>
      <c r="E15" s="175"/>
    </row>
    <row r="16" spans="1:10" ht="15.75" thickBot="1" x14ac:dyDescent="0.3">
      <c r="A16" s="118"/>
      <c r="B16" s="123"/>
      <c r="C16" s="118"/>
      <c r="D16" s="118"/>
      <c r="E16" s="123"/>
    </row>
    <row r="17" spans="1:5" ht="18.75" customHeight="1" thickBot="1" x14ac:dyDescent="0.3">
      <c r="A17" s="170" t="s">
        <v>2475</v>
      </c>
      <c r="B17" s="171"/>
      <c r="C17" s="171"/>
      <c r="D17" s="171"/>
      <c r="E17" s="172"/>
    </row>
    <row r="18" spans="1:5" ht="18" customHeight="1" x14ac:dyDescent="0.25">
      <c r="A18" s="120" t="s">
        <v>15</v>
      </c>
      <c r="B18" s="120" t="s">
        <v>2416</v>
      </c>
      <c r="C18" s="120" t="s">
        <v>46</v>
      </c>
      <c r="D18" s="120" t="s">
        <v>2419</v>
      </c>
      <c r="E18" s="120" t="s">
        <v>2417</v>
      </c>
    </row>
    <row r="19" spans="1:5" ht="18.75" customHeight="1" x14ac:dyDescent="0.25">
      <c r="A19" s="134" t="e">
        <f>VLOOKUP(B19,#REF!,3,0)</f>
        <v>#REF!</v>
      </c>
      <c r="B19" s="134">
        <v>394</v>
      </c>
      <c r="C19" s="150" t="e">
        <f>VLOOKUP(B19,#REF!,2,0)</f>
        <v>#REF!</v>
      </c>
      <c r="D19" s="129" t="s">
        <v>2437</v>
      </c>
      <c r="E19" s="134">
        <v>3335923938</v>
      </c>
    </row>
    <row r="20" spans="1:5" ht="18.75" customHeight="1" x14ac:dyDescent="0.25">
      <c r="A20" s="134" t="e">
        <f>VLOOKUP(B20,#REF!,3,0)</f>
        <v>#REF!</v>
      </c>
      <c r="B20" s="134">
        <v>252</v>
      </c>
      <c r="C20" s="150" t="e">
        <f>VLOOKUP(B20,#REF!,2,0)</f>
        <v>#REF!</v>
      </c>
      <c r="D20" s="129" t="s">
        <v>2437</v>
      </c>
      <c r="E20" s="138">
        <v>3335925844</v>
      </c>
    </row>
    <row r="21" spans="1:5" ht="18.75" customHeight="1" x14ac:dyDescent="0.25">
      <c r="A21" s="134" t="e">
        <f>VLOOKUP(B21,#REF!,3,0)</f>
        <v>#REF!</v>
      </c>
      <c r="B21" s="134">
        <v>249</v>
      </c>
      <c r="C21" s="150" t="e">
        <f>VLOOKUP(B21,#REF!,2,0)</f>
        <v>#REF!</v>
      </c>
      <c r="D21" s="129" t="s">
        <v>2437</v>
      </c>
      <c r="E21" s="138">
        <v>3335924678</v>
      </c>
    </row>
    <row r="22" spans="1:5" ht="18" x14ac:dyDescent="0.25">
      <c r="A22" s="134" t="e">
        <f>VLOOKUP(B22,#REF!,3,0)</f>
        <v>#REF!</v>
      </c>
      <c r="B22" s="134">
        <v>791</v>
      </c>
      <c r="C22" s="150" t="e">
        <f>VLOOKUP(B22,#REF!,2,0)</f>
        <v>#REF!</v>
      </c>
      <c r="D22" s="129" t="s">
        <v>2437</v>
      </c>
      <c r="E22" s="138">
        <v>3335925743</v>
      </c>
    </row>
    <row r="23" spans="1:5" ht="18.75" customHeight="1" x14ac:dyDescent="0.25">
      <c r="A23" s="134" t="e">
        <f>VLOOKUP(B23,#REF!,3,0)</f>
        <v>#REF!</v>
      </c>
      <c r="B23" s="134">
        <v>527</v>
      </c>
      <c r="C23" s="150" t="e">
        <f>VLOOKUP(B23,#REF!,2,0)</f>
        <v>#REF!</v>
      </c>
      <c r="D23" s="129" t="s">
        <v>2437</v>
      </c>
      <c r="E23" s="138">
        <v>3335925590</v>
      </c>
    </row>
    <row r="24" spans="1:5" ht="18" customHeight="1" x14ac:dyDescent="0.25">
      <c r="A24" s="134" t="e">
        <f>VLOOKUP(B24,#REF!,3,0)</f>
        <v>#REF!</v>
      </c>
      <c r="B24" s="134">
        <v>429</v>
      </c>
      <c r="C24" s="150" t="e">
        <f>VLOOKUP(B24,#REF!,2,0)</f>
        <v>#REF!</v>
      </c>
      <c r="D24" s="129" t="s">
        <v>2437</v>
      </c>
      <c r="E24" s="138">
        <v>3335925827</v>
      </c>
    </row>
    <row r="25" spans="1:5" ht="18.75" customHeight="1" x14ac:dyDescent="0.25">
      <c r="A25" s="134" t="e">
        <f>VLOOKUP(B25,#REF!,3,0)</f>
        <v>#REF!</v>
      </c>
      <c r="B25" s="134">
        <v>114</v>
      </c>
      <c r="C25" s="150" t="e">
        <f>VLOOKUP(B25,#REF!,2,0)</f>
        <v>#REF!</v>
      </c>
      <c r="D25" s="129" t="s">
        <v>2437</v>
      </c>
      <c r="E25" s="138">
        <v>3335925867</v>
      </c>
    </row>
    <row r="26" spans="1:5" ht="18.75" customHeight="1" x14ac:dyDescent="0.25">
      <c r="A26" s="134" t="e">
        <f>VLOOKUP(B26,#REF!,3,0)</f>
        <v>#REF!</v>
      </c>
      <c r="B26" s="134">
        <v>281</v>
      </c>
      <c r="C26" s="150" t="e">
        <f>VLOOKUP(B26,#REF!,2,0)</f>
        <v>#REF!</v>
      </c>
      <c r="D26" s="129" t="s">
        <v>2437</v>
      </c>
      <c r="E26" s="150">
        <v>3335925890</v>
      </c>
    </row>
    <row r="27" spans="1:5" ht="18" customHeight="1" x14ac:dyDescent="0.25">
      <c r="A27" s="134" t="e">
        <f>VLOOKUP(B27,#REF!,3,0)</f>
        <v>#REF!</v>
      </c>
      <c r="B27" s="134">
        <v>480</v>
      </c>
      <c r="C27" s="150" t="e">
        <f>VLOOKUP(B27,#REF!,2,0)</f>
        <v>#REF!</v>
      </c>
      <c r="D27" s="129" t="s">
        <v>2437</v>
      </c>
      <c r="E27" s="150">
        <v>3335925892</v>
      </c>
    </row>
    <row r="28" spans="1:5" ht="18.75" customHeight="1" x14ac:dyDescent="0.25">
      <c r="A28" s="134" t="e">
        <f>VLOOKUP(B28,#REF!,3,0)</f>
        <v>#REF!</v>
      </c>
      <c r="B28" s="134">
        <v>60</v>
      </c>
      <c r="C28" s="150" t="e">
        <f>VLOOKUP(B28,#REF!,2,0)</f>
        <v>#REF!</v>
      </c>
      <c r="D28" s="129" t="s">
        <v>2437</v>
      </c>
      <c r="E28" s="138" t="s">
        <v>2587</v>
      </c>
    </row>
    <row r="29" spans="1:5" ht="18" x14ac:dyDescent="0.25">
      <c r="A29" s="134" t="e">
        <f>VLOOKUP(B29,#REF!,3,0)</f>
        <v>#REF!</v>
      </c>
      <c r="B29" s="134">
        <v>697</v>
      </c>
      <c r="C29" s="150" t="e">
        <f>VLOOKUP(B29,#REF!,2,0)</f>
        <v>#REF!</v>
      </c>
      <c r="D29" s="129" t="s">
        <v>2437</v>
      </c>
      <c r="E29" s="138" t="s">
        <v>2592</v>
      </c>
    </row>
    <row r="30" spans="1:5" ht="18" x14ac:dyDescent="0.25">
      <c r="A30" s="134" t="e">
        <f>VLOOKUP(B30,#REF!,3,0)</f>
        <v>#REF!</v>
      </c>
      <c r="B30" s="134">
        <v>512</v>
      </c>
      <c r="C30" s="150" t="e">
        <f>VLOOKUP(B30,#REF!,2,0)</f>
        <v>#REF!</v>
      </c>
      <c r="D30" s="129" t="s">
        <v>2437</v>
      </c>
      <c r="E30" s="138" t="s">
        <v>2595</v>
      </c>
    </row>
    <row r="31" spans="1:5" ht="18" x14ac:dyDescent="0.25">
      <c r="A31" s="134" t="e">
        <f>VLOOKUP(B31,#REF!,3,0)</f>
        <v>#REF!</v>
      </c>
      <c r="B31" s="134">
        <v>23</v>
      </c>
      <c r="C31" s="150" t="e">
        <f>VLOOKUP(B31,#REF!,2,0)</f>
        <v>#REF!</v>
      </c>
      <c r="D31" s="129" t="s">
        <v>2437</v>
      </c>
      <c r="E31" s="138" t="s">
        <v>2596</v>
      </c>
    </row>
    <row r="32" spans="1:5" ht="18.75" customHeight="1" x14ac:dyDescent="0.25">
      <c r="A32" s="134" t="e">
        <f>VLOOKUP(B32,#REF!,3,0)</f>
        <v>#REF!</v>
      </c>
      <c r="B32" s="134">
        <v>516</v>
      </c>
      <c r="C32" s="150" t="e">
        <f>VLOOKUP(B32,#REF!,2,0)</f>
        <v>#REF!</v>
      </c>
      <c r="D32" s="129" t="s">
        <v>2437</v>
      </c>
      <c r="E32" s="138" t="s">
        <v>2597</v>
      </c>
    </row>
    <row r="33" spans="1:5" ht="18" x14ac:dyDescent="0.25">
      <c r="A33" s="134" t="e">
        <f>VLOOKUP(B33,#REF!,3,0)</f>
        <v>#REF!</v>
      </c>
      <c r="B33" s="134">
        <v>514</v>
      </c>
      <c r="C33" s="150" t="e">
        <f>VLOOKUP(B33,#REF!,2,0)</f>
        <v>#REF!</v>
      </c>
      <c r="D33" s="129" t="s">
        <v>2437</v>
      </c>
      <c r="E33" s="138" t="s">
        <v>2601</v>
      </c>
    </row>
    <row r="34" spans="1:5" ht="18.75" customHeight="1" x14ac:dyDescent="0.25">
      <c r="A34" s="134" t="e">
        <f>VLOOKUP(B34,#REF!,3,0)</f>
        <v>#REF!</v>
      </c>
      <c r="B34" s="134">
        <v>234</v>
      </c>
      <c r="C34" s="150" t="e">
        <f>VLOOKUP(B34,#REF!,2,0)</f>
        <v>#REF!</v>
      </c>
      <c r="D34" s="129" t="s">
        <v>2437</v>
      </c>
      <c r="E34" s="138" t="s">
        <v>2602</v>
      </c>
    </row>
    <row r="35" spans="1:5" ht="18" x14ac:dyDescent="0.25">
      <c r="A35" s="134" t="e">
        <f>VLOOKUP(B35,#REF!,3,0)</f>
        <v>#REF!</v>
      </c>
      <c r="B35" s="134">
        <v>728</v>
      </c>
      <c r="C35" s="150" t="e">
        <f>VLOOKUP(B35,#REF!,2,0)</f>
        <v>#REF!</v>
      </c>
      <c r="D35" s="129" t="s">
        <v>2437</v>
      </c>
      <c r="E35" s="138">
        <v>3335927503</v>
      </c>
    </row>
    <row r="36" spans="1:5" ht="18" x14ac:dyDescent="0.25">
      <c r="A36" s="134" t="e">
        <f>VLOOKUP(B36,#REF!,3,0)</f>
        <v>#REF!</v>
      </c>
      <c r="B36" s="134">
        <v>889</v>
      </c>
      <c r="C36" s="150" t="e">
        <f>VLOOKUP(B36,#REF!,2,0)</f>
        <v>#REF!</v>
      </c>
      <c r="D36" s="129" t="s">
        <v>2437</v>
      </c>
      <c r="E36" s="138">
        <v>3335927559</v>
      </c>
    </row>
    <row r="37" spans="1:5" ht="18.75" customHeight="1" x14ac:dyDescent="0.25">
      <c r="A37" s="134" t="e">
        <f>VLOOKUP(B37,#REF!,3,0)</f>
        <v>#REF!</v>
      </c>
      <c r="B37" s="134">
        <v>950</v>
      </c>
      <c r="C37" s="150" t="e">
        <f>VLOOKUP(B37,#REF!,2,0)</f>
        <v>#REF!</v>
      </c>
      <c r="D37" s="129" t="s">
        <v>2437</v>
      </c>
      <c r="E37" s="138">
        <v>3335927683</v>
      </c>
    </row>
    <row r="38" spans="1:5" ht="18" x14ac:dyDescent="0.25">
      <c r="A38" s="134" t="e">
        <f>VLOOKUP(B38,#REF!,3,0)</f>
        <v>#REF!</v>
      </c>
      <c r="B38" s="134">
        <v>903</v>
      </c>
      <c r="C38" s="150" t="e">
        <f>VLOOKUP(B38,#REF!,2,0)</f>
        <v>#REF!</v>
      </c>
      <c r="D38" s="129" t="s">
        <v>2437</v>
      </c>
      <c r="E38" s="138">
        <v>3335927689</v>
      </c>
    </row>
    <row r="39" spans="1:5" ht="18.75" customHeight="1" x14ac:dyDescent="0.25">
      <c r="A39" s="134" t="e">
        <f>VLOOKUP(B39,#REF!,3,0)</f>
        <v>#REF!</v>
      </c>
      <c r="B39" s="134">
        <v>713</v>
      </c>
      <c r="C39" s="150" t="e">
        <f>VLOOKUP(B39,#REF!,2,0)</f>
        <v>#REF!</v>
      </c>
      <c r="D39" s="129" t="s">
        <v>2437</v>
      </c>
      <c r="E39" s="138">
        <v>3335927690</v>
      </c>
    </row>
    <row r="40" spans="1:5" ht="18" x14ac:dyDescent="0.25">
      <c r="A40" s="134" t="e">
        <f>VLOOKUP(B40,#REF!,3,0)</f>
        <v>#REF!</v>
      </c>
      <c r="B40" s="134">
        <v>410</v>
      </c>
      <c r="C40" s="150" t="e">
        <f>VLOOKUP(B40,#REF!,2,0)</f>
        <v>#REF!</v>
      </c>
      <c r="D40" s="129" t="s">
        <v>2437</v>
      </c>
      <c r="E40" s="138" t="s">
        <v>2603</v>
      </c>
    </row>
    <row r="41" spans="1:5" ht="18" x14ac:dyDescent="0.25">
      <c r="A41" s="134" t="e">
        <f>VLOOKUP(B41,#REF!,3,0)</f>
        <v>#REF!</v>
      </c>
      <c r="B41" s="134">
        <v>991</v>
      </c>
      <c r="C41" s="150" t="e">
        <f>VLOOKUP(B41,#REF!,2,0)</f>
        <v>#REF!</v>
      </c>
      <c r="D41" s="129" t="s">
        <v>2437</v>
      </c>
      <c r="E41" s="138">
        <v>3335927692</v>
      </c>
    </row>
    <row r="42" spans="1:5" ht="18.75" customHeight="1" x14ac:dyDescent="0.25">
      <c r="A42" s="134" t="e">
        <f>VLOOKUP(B42,#REF!,3,0)</f>
        <v>#REF!</v>
      </c>
      <c r="B42" s="134">
        <v>783</v>
      </c>
      <c r="C42" s="150" t="e">
        <f>VLOOKUP(B42,#REF!,2,0)</f>
        <v>#REF!</v>
      </c>
      <c r="D42" s="129" t="s">
        <v>2437</v>
      </c>
      <c r="E42" s="138">
        <v>3335927687</v>
      </c>
    </row>
    <row r="43" spans="1:5" ht="18" x14ac:dyDescent="0.25">
      <c r="A43" s="134" t="e">
        <f>VLOOKUP(B43,#REF!,3,0)</f>
        <v>#REF!</v>
      </c>
      <c r="B43" s="134">
        <v>929</v>
      </c>
      <c r="C43" s="150" t="e">
        <f>VLOOKUP(B43,#REF!,2,0)</f>
        <v>#REF!</v>
      </c>
      <c r="D43" s="129" t="s">
        <v>2437</v>
      </c>
      <c r="E43" s="138">
        <v>3335927682</v>
      </c>
    </row>
    <row r="44" spans="1:5" ht="18" x14ac:dyDescent="0.25">
      <c r="A44" s="134" t="e">
        <f>VLOOKUP(B44,#REF!,3,0)</f>
        <v>#REF!</v>
      </c>
      <c r="B44" s="134">
        <v>231</v>
      </c>
      <c r="C44" s="150" t="e">
        <f>VLOOKUP(B44,#REF!,2,0)</f>
        <v>#REF!</v>
      </c>
      <c r="D44" s="129" t="s">
        <v>2437</v>
      </c>
      <c r="E44" s="138">
        <v>3335927620</v>
      </c>
    </row>
    <row r="45" spans="1:5" ht="18.75" customHeight="1" x14ac:dyDescent="0.25">
      <c r="A45" s="134"/>
      <c r="B45" s="134">
        <v>813</v>
      </c>
      <c r="C45" s="150" t="e">
        <f>VLOOKUP(B45,#REF!,2,0)</f>
        <v>#REF!</v>
      </c>
      <c r="D45" s="129" t="s">
        <v>2437</v>
      </c>
      <c r="E45" s="138">
        <v>3335927704</v>
      </c>
    </row>
    <row r="46" spans="1:5" ht="18" x14ac:dyDescent="0.25">
      <c r="A46" s="134" t="e">
        <f>VLOOKUP(B46,#REF!,3,0)</f>
        <v>#REF!</v>
      </c>
      <c r="B46" s="134">
        <v>586</v>
      </c>
      <c r="C46" s="150" t="e">
        <f>VLOOKUP(B46,#REF!,2,0)</f>
        <v>#REF!</v>
      </c>
      <c r="D46" s="129" t="s">
        <v>2437</v>
      </c>
      <c r="E46" s="138">
        <v>3335927487</v>
      </c>
    </row>
    <row r="47" spans="1:5" ht="18" customHeight="1" x14ac:dyDescent="0.25">
      <c r="A47" s="134" t="e">
        <f>VLOOKUP(B47,#REF!,3,0)</f>
        <v>#REF!</v>
      </c>
      <c r="B47" s="134">
        <v>630</v>
      </c>
      <c r="C47" s="150" t="e">
        <f>VLOOKUP(B47,#REF!,2,0)</f>
        <v>#REF!</v>
      </c>
      <c r="D47" s="129" t="s">
        <v>2437</v>
      </c>
      <c r="E47" s="138">
        <v>3335927489</v>
      </c>
    </row>
    <row r="48" spans="1:5" ht="18.75" thickBot="1" x14ac:dyDescent="0.3">
      <c r="A48" s="137"/>
      <c r="B48" s="142">
        <f>COUNT(B19:B47)</f>
        <v>29</v>
      </c>
      <c r="C48" s="128"/>
      <c r="D48" s="128"/>
      <c r="E48" s="128"/>
    </row>
    <row r="49" spans="1:5" ht="15.75" thickBot="1" x14ac:dyDescent="0.3">
      <c r="A49" s="118"/>
      <c r="B49" s="123"/>
      <c r="C49" s="118"/>
      <c r="D49" s="118"/>
      <c r="E49" s="123"/>
    </row>
    <row r="50" spans="1:5" ht="18.75" thickBot="1" x14ac:dyDescent="0.3">
      <c r="A50" s="170" t="s">
        <v>2535</v>
      </c>
      <c r="B50" s="171"/>
      <c r="C50" s="171"/>
      <c r="D50" s="171"/>
      <c r="E50" s="172"/>
    </row>
    <row r="51" spans="1:5" ht="18" customHeight="1" x14ac:dyDescent="0.25">
      <c r="A51" s="120" t="s">
        <v>15</v>
      </c>
      <c r="B51" s="120" t="s">
        <v>2416</v>
      </c>
      <c r="C51" s="120" t="s">
        <v>46</v>
      </c>
      <c r="D51" s="120" t="s">
        <v>2419</v>
      </c>
      <c r="E51" s="120" t="s">
        <v>2417</v>
      </c>
    </row>
    <row r="52" spans="1:5" ht="18" customHeight="1" x14ac:dyDescent="0.25">
      <c r="A52" s="139" t="e">
        <f>VLOOKUP(B52,#REF!,3,0)</f>
        <v>#REF!</v>
      </c>
      <c r="B52" s="143">
        <v>289</v>
      </c>
      <c r="C52" s="150" t="e">
        <f>VLOOKUP(B52,#REF!,2,0)</f>
        <v>#REF!</v>
      </c>
      <c r="D52" s="134" t="s">
        <v>2482</v>
      </c>
      <c r="E52" s="138">
        <v>3335925509</v>
      </c>
    </row>
    <row r="53" spans="1:5" ht="18" x14ac:dyDescent="0.25">
      <c r="A53" s="139" t="e">
        <f>VLOOKUP(B53,#REF!,3,0)</f>
        <v>#REF!</v>
      </c>
      <c r="B53" s="143">
        <v>377</v>
      </c>
      <c r="C53" s="150" t="e">
        <f>VLOOKUP(B53,#REF!,2,0)</f>
        <v>#REF!</v>
      </c>
      <c r="D53" s="134" t="s">
        <v>2482</v>
      </c>
      <c r="E53" s="138">
        <v>3335925845</v>
      </c>
    </row>
    <row r="54" spans="1:5" ht="18" x14ac:dyDescent="0.25">
      <c r="A54" s="139" t="e">
        <f>VLOOKUP(B54,#REF!,3,0)</f>
        <v>#REF!</v>
      </c>
      <c r="B54" s="143">
        <v>577</v>
      </c>
      <c r="C54" s="150" t="e">
        <f>VLOOKUP(B54,#REF!,2,0)</f>
        <v>#REF!</v>
      </c>
      <c r="D54" s="134" t="s">
        <v>2482</v>
      </c>
      <c r="E54" s="138">
        <v>3335926028</v>
      </c>
    </row>
    <row r="55" spans="1:5" ht="18.75" customHeight="1" x14ac:dyDescent="0.25">
      <c r="A55" s="139" t="e">
        <f>VLOOKUP(B55,#REF!,3,0)</f>
        <v>#REF!</v>
      </c>
      <c r="B55" s="143">
        <v>955</v>
      </c>
      <c r="C55" s="150" t="e">
        <f>VLOOKUP(B55,#REF!,2,0)</f>
        <v>#REF!</v>
      </c>
      <c r="D55" s="134" t="s">
        <v>2482</v>
      </c>
      <c r="E55" s="138">
        <v>3335926030</v>
      </c>
    </row>
    <row r="56" spans="1:5" ht="18.75" customHeight="1" x14ac:dyDescent="0.25">
      <c r="A56" s="139" t="e">
        <f>VLOOKUP(B56,#REF!,3,0)</f>
        <v>#REF!</v>
      </c>
      <c r="B56" s="143">
        <v>730</v>
      </c>
      <c r="C56" s="150" t="e">
        <f>VLOOKUP(B56,#REF!,2,0)</f>
        <v>#REF!</v>
      </c>
      <c r="D56" s="134" t="s">
        <v>2482</v>
      </c>
      <c r="E56" s="138" t="s">
        <v>2604</v>
      </c>
    </row>
    <row r="57" spans="1:5" ht="18" x14ac:dyDescent="0.25">
      <c r="A57" s="139" t="e">
        <f>VLOOKUP(B57,#REF!,3,0)</f>
        <v>#REF!</v>
      </c>
      <c r="B57" s="143">
        <v>877</v>
      </c>
      <c r="C57" s="150" t="e">
        <f>VLOOKUP(B57,#REF!,2,0)</f>
        <v>#REF!</v>
      </c>
      <c r="D57" s="134" t="s">
        <v>2482</v>
      </c>
      <c r="E57" s="138">
        <v>3335927684</v>
      </c>
    </row>
    <row r="58" spans="1:5" ht="18.75" customHeight="1" x14ac:dyDescent="0.25">
      <c r="A58" s="139" t="e">
        <f>VLOOKUP(B58,#REF!,3,0)</f>
        <v>#REF!</v>
      </c>
      <c r="B58" s="143">
        <v>227</v>
      </c>
      <c r="C58" s="150" t="e">
        <f>VLOOKUP(B58,#REF!,2,0)</f>
        <v>#REF!</v>
      </c>
      <c r="D58" s="134" t="s">
        <v>2482</v>
      </c>
      <c r="E58" s="138" t="s">
        <v>2605</v>
      </c>
    </row>
    <row r="59" spans="1:5" ht="18.75" customHeight="1" x14ac:dyDescent="0.25">
      <c r="A59" s="139" t="e">
        <f>VLOOKUP(B59,#REF!,3,0)</f>
        <v>#REF!</v>
      </c>
      <c r="B59" s="143">
        <v>386</v>
      </c>
      <c r="C59" s="150" t="e">
        <f>VLOOKUP(B59,#REF!,2,0)</f>
        <v>#REF!</v>
      </c>
      <c r="D59" s="134" t="s">
        <v>2482</v>
      </c>
      <c r="E59" s="138" t="s">
        <v>2606</v>
      </c>
    </row>
    <row r="60" spans="1:5" ht="18.75" customHeight="1" x14ac:dyDescent="0.25">
      <c r="A60" s="139" t="e">
        <f>VLOOKUP(B60,#REF!,3,0)</f>
        <v>#REF!</v>
      </c>
      <c r="B60" s="143">
        <v>995</v>
      </c>
      <c r="C60" s="150" t="e">
        <f>VLOOKUP(B60,#REF!,2,0)</f>
        <v>#REF!</v>
      </c>
      <c r="D60" s="134" t="s">
        <v>2482</v>
      </c>
      <c r="E60" s="138">
        <v>3335927562</v>
      </c>
    </row>
    <row r="61" spans="1:5" ht="18.75" customHeight="1" x14ac:dyDescent="0.25">
      <c r="A61" s="137" t="s">
        <v>2473</v>
      </c>
      <c r="B61" s="144">
        <f>COUNT(B52:B60)</f>
        <v>9</v>
      </c>
      <c r="C61" s="128"/>
      <c r="D61" s="128"/>
      <c r="E61" s="128"/>
    </row>
    <row r="62" spans="1:5" ht="15.75" thickBot="1" x14ac:dyDescent="0.3">
      <c r="A62" s="118"/>
      <c r="B62" s="123"/>
      <c r="C62" s="118"/>
      <c r="D62" s="118"/>
      <c r="E62" s="123"/>
    </row>
    <row r="63" spans="1:5" ht="18" x14ac:dyDescent="0.25">
      <c r="A63" s="176" t="s">
        <v>2476</v>
      </c>
      <c r="B63" s="177"/>
      <c r="C63" s="177"/>
      <c r="D63" s="177"/>
      <c r="E63" s="178"/>
    </row>
    <row r="64" spans="1:5" ht="18.75" customHeight="1" x14ac:dyDescent="0.25">
      <c r="A64" s="120" t="s">
        <v>15</v>
      </c>
      <c r="B64" s="120" t="s">
        <v>2416</v>
      </c>
      <c r="C64" s="122" t="s">
        <v>46</v>
      </c>
      <c r="D64" s="132" t="s">
        <v>2419</v>
      </c>
      <c r="E64" s="132" t="s">
        <v>2417</v>
      </c>
    </row>
    <row r="65" spans="1:5" ht="18" x14ac:dyDescent="0.25">
      <c r="A65" s="133" t="e">
        <f>VLOOKUP(B65,#REF!,3,0)</f>
        <v>#REF!</v>
      </c>
      <c r="B65" s="134">
        <v>291</v>
      </c>
      <c r="C65" s="150" t="e">
        <f>VLOOKUP(B65,#REF!,2,0)</f>
        <v>#REF!</v>
      </c>
      <c r="D65" s="145" t="s">
        <v>2568</v>
      </c>
      <c r="E65" s="134">
        <v>3335925489</v>
      </c>
    </row>
    <row r="66" spans="1:5" ht="18" x14ac:dyDescent="0.25">
      <c r="A66" s="133" t="e">
        <f>VLOOKUP(B66,#REF!,3,0)</f>
        <v>#REF!</v>
      </c>
      <c r="B66" s="134">
        <v>39</v>
      </c>
      <c r="C66" s="150" t="e">
        <f>VLOOKUP(B66,#REF!,2,0)</f>
        <v>#REF!</v>
      </c>
      <c r="D66" s="147" t="s">
        <v>2566</v>
      </c>
      <c r="E66" s="134" t="s">
        <v>2607</v>
      </c>
    </row>
    <row r="67" spans="1:5" ht="18.75" customHeight="1" x14ac:dyDescent="0.25">
      <c r="A67" s="133" t="e">
        <f>VLOOKUP(B67,#REF!,3,0)</f>
        <v>#REF!</v>
      </c>
      <c r="B67" s="134">
        <v>957</v>
      </c>
      <c r="C67" s="150" t="e">
        <f>VLOOKUP(B67,#REF!,2,0)</f>
        <v>#REF!</v>
      </c>
      <c r="D67" s="147" t="s">
        <v>2566</v>
      </c>
      <c r="E67" s="134" t="s">
        <v>2608</v>
      </c>
    </row>
    <row r="68" spans="1:5" ht="18" customHeight="1" x14ac:dyDescent="0.25">
      <c r="A68" s="133" t="e">
        <f>VLOOKUP(B68,#REF!,3,0)</f>
        <v>#REF!</v>
      </c>
      <c r="B68" s="134">
        <v>431</v>
      </c>
      <c r="C68" s="150" t="e">
        <f>VLOOKUP(B68,#REF!,2,0)</f>
        <v>#REF!</v>
      </c>
      <c r="D68" s="145" t="s">
        <v>2568</v>
      </c>
      <c r="E68" s="134">
        <v>3335927584</v>
      </c>
    </row>
    <row r="69" spans="1:5" ht="18.75" customHeight="1" x14ac:dyDescent="0.25">
      <c r="A69" s="133" t="e">
        <f>VLOOKUP(B69,#REF!,3,0)</f>
        <v>#REF!</v>
      </c>
      <c r="B69" s="134">
        <v>101</v>
      </c>
      <c r="C69" s="150" t="e">
        <f>VLOOKUP(B69,#REF!,2,0)</f>
        <v>#REF!</v>
      </c>
      <c r="D69" s="145" t="s">
        <v>2568</v>
      </c>
      <c r="E69" s="134">
        <v>3335927705</v>
      </c>
    </row>
    <row r="70" spans="1:5" ht="18" x14ac:dyDescent="0.25">
      <c r="A70" s="134" t="e">
        <f>VLOOKUP(B70,#REF!,3,0)</f>
        <v>#REF!</v>
      </c>
      <c r="B70" s="134">
        <v>793</v>
      </c>
      <c r="C70" s="150" t="e">
        <f>VLOOKUP(B70,#REF!,2,0)</f>
        <v>#REF!</v>
      </c>
      <c r="D70" s="145" t="s">
        <v>2568</v>
      </c>
      <c r="E70" s="134">
        <v>3335927519</v>
      </c>
    </row>
    <row r="71" spans="1:5" ht="18" x14ac:dyDescent="0.25">
      <c r="A71" s="137" t="s">
        <v>2473</v>
      </c>
      <c r="B71" s="144">
        <f>COUNT(B65:B70)</f>
        <v>6</v>
      </c>
      <c r="C71" s="128"/>
      <c r="D71" s="131"/>
      <c r="E71" s="131"/>
    </row>
    <row r="72" spans="1:5" ht="15.75" thickBot="1" x14ac:dyDescent="0.3">
      <c r="A72" s="118"/>
      <c r="B72" s="123"/>
      <c r="C72" s="118"/>
      <c r="D72" s="118"/>
      <c r="E72" s="123"/>
    </row>
    <row r="73" spans="1:5" ht="18.75" thickBot="1" x14ac:dyDescent="0.3">
      <c r="A73" s="179" t="s">
        <v>2477</v>
      </c>
      <c r="B73" s="180"/>
      <c r="C73" s="118" t="s">
        <v>2412</v>
      </c>
      <c r="D73" s="123"/>
      <c r="E73" s="123"/>
    </row>
    <row r="74" spans="1:5" ht="18.75" customHeight="1" thickBot="1" x14ac:dyDescent="0.3">
      <c r="A74" s="140">
        <f>+B48+B61+B71</f>
        <v>44</v>
      </c>
      <c r="B74" s="141"/>
      <c r="C74" s="118"/>
      <c r="D74" s="118"/>
      <c r="E74" s="118"/>
    </row>
    <row r="75" spans="1:5" ht="15.75" thickBot="1" x14ac:dyDescent="0.3">
      <c r="A75" s="118"/>
      <c r="B75" s="123"/>
      <c r="C75" s="118"/>
      <c r="D75" s="118"/>
      <c r="E75" s="123"/>
    </row>
    <row r="76" spans="1:5" ht="18.75" thickBot="1" x14ac:dyDescent="0.3">
      <c r="A76" s="170" t="s">
        <v>2478</v>
      </c>
      <c r="B76" s="171"/>
      <c r="C76" s="171"/>
      <c r="D76" s="171"/>
      <c r="E76" s="172"/>
    </row>
    <row r="77" spans="1:5" ht="18" x14ac:dyDescent="0.25">
      <c r="A77" s="124" t="s">
        <v>15</v>
      </c>
      <c r="B77" s="124" t="s">
        <v>2416</v>
      </c>
      <c r="C77" s="122" t="s">
        <v>46</v>
      </c>
      <c r="D77" s="181" t="s">
        <v>2419</v>
      </c>
      <c r="E77" s="182"/>
    </row>
    <row r="78" spans="1:5" ht="18" customHeight="1" x14ac:dyDescent="0.25">
      <c r="A78" s="134" t="e">
        <f>VLOOKUP(B78,#REF!,3,0)</f>
        <v>#REF!</v>
      </c>
      <c r="B78" s="134">
        <v>561</v>
      </c>
      <c r="C78" s="134" t="e">
        <f>VLOOKUP(B78,#REF!,2,0)</f>
        <v>#REF!</v>
      </c>
      <c r="D78" s="165" t="s">
        <v>2571</v>
      </c>
      <c r="E78" s="166"/>
    </row>
    <row r="79" spans="1:5" ht="18" x14ac:dyDescent="0.25">
      <c r="A79" s="134" t="e">
        <f>VLOOKUP(B79,#REF!,3,0)</f>
        <v>#REF!</v>
      </c>
      <c r="B79" s="134">
        <v>823</v>
      </c>
      <c r="C79" s="134" t="e">
        <f>VLOOKUP(B79,#REF!,2,0)</f>
        <v>#REF!</v>
      </c>
      <c r="D79" s="165" t="s">
        <v>2549</v>
      </c>
      <c r="E79" s="166"/>
    </row>
    <row r="80" spans="1:5" ht="18" x14ac:dyDescent="0.25">
      <c r="A80" s="134" t="e">
        <f>VLOOKUP(B80,#REF!,3,0)</f>
        <v>#REF!</v>
      </c>
      <c r="B80" s="134">
        <v>293</v>
      </c>
      <c r="C80" s="134" t="e">
        <f>VLOOKUP(B80,#REF!,2,0)</f>
        <v>#REF!</v>
      </c>
      <c r="D80" s="165" t="s">
        <v>2571</v>
      </c>
      <c r="E80" s="166"/>
    </row>
    <row r="81" spans="1:5" ht="18" x14ac:dyDescent="0.25">
      <c r="A81" s="134" t="e">
        <f>VLOOKUP(B81,#REF!,3,0)</f>
        <v>#REF!</v>
      </c>
      <c r="B81" s="134">
        <v>568</v>
      </c>
      <c r="C81" s="134" t="e">
        <f>VLOOKUP(B81,#REF!,2,0)</f>
        <v>#REF!</v>
      </c>
      <c r="D81" s="165" t="s">
        <v>2571</v>
      </c>
      <c r="E81" s="166"/>
    </row>
    <row r="82" spans="1:5" ht="18.75" customHeight="1" x14ac:dyDescent="0.25">
      <c r="A82" s="134" t="e">
        <f>VLOOKUP(B82,#REF!,3,0)</f>
        <v>#REF!</v>
      </c>
      <c r="B82" s="134">
        <v>575</v>
      </c>
      <c r="C82" s="134" t="e">
        <f>VLOOKUP(B82,#REF!,2,0)</f>
        <v>#REF!</v>
      </c>
      <c r="D82" s="165" t="s">
        <v>2571</v>
      </c>
      <c r="E82" s="166"/>
    </row>
    <row r="83" spans="1:5" ht="18" x14ac:dyDescent="0.25">
      <c r="A83" s="134" t="e">
        <f>VLOOKUP(B83,#REF!,3,0)</f>
        <v>#REF!</v>
      </c>
      <c r="B83" s="134">
        <v>637</v>
      </c>
      <c r="C83" s="134" t="e">
        <f>VLOOKUP(B83,#REF!,2,0)</f>
        <v>#REF!</v>
      </c>
      <c r="D83" s="165" t="s">
        <v>2549</v>
      </c>
      <c r="E83" s="166"/>
    </row>
    <row r="84" spans="1:5" ht="18" x14ac:dyDescent="0.25">
      <c r="A84" s="134" t="e">
        <f>VLOOKUP(B84,#REF!,3,0)</f>
        <v>#REF!</v>
      </c>
      <c r="B84" s="134">
        <v>649</v>
      </c>
      <c r="C84" s="134" t="e">
        <f>VLOOKUP(B84,#REF!,2,0)</f>
        <v>#REF!</v>
      </c>
      <c r="D84" s="165" t="s">
        <v>2571</v>
      </c>
      <c r="E84" s="166"/>
    </row>
    <row r="85" spans="1:5" ht="18.75" customHeight="1" x14ac:dyDescent="0.25">
      <c r="A85" s="134" t="e">
        <f>VLOOKUP(B85,#REF!,3,0)</f>
        <v>#REF!</v>
      </c>
      <c r="B85" s="134">
        <v>842</v>
      </c>
      <c r="C85" s="134" t="e">
        <f>VLOOKUP(B85,#REF!,2,0)</f>
        <v>#REF!</v>
      </c>
      <c r="D85" s="165" t="s">
        <v>2549</v>
      </c>
      <c r="E85" s="166"/>
    </row>
    <row r="86" spans="1:5" ht="18" x14ac:dyDescent="0.25">
      <c r="A86" s="134" t="e">
        <f>VLOOKUP(B86,#REF!,3,0)</f>
        <v>#REF!</v>
      </c>
      <c r="B86" s="134">
        <v>524</v>
      </c>
      <c r="C86" s="134" t="e">
        <f>VLOOKUP(B86,#REF!,2,0)</f>
        <v>#REF!</v>
      </c>
      <c r="D86" s="165" t="s">
        <v>2549</v>
      </c>
      <c r="E86" s="166"/>
    </row>
    <row r="87" spans="1:5" ht="18" x14ac:dyDescent="0.25">
      <c r="A87" s="134" t="e">
        <f>VLOOKUP(B87,#REF!,3,0)</f>
        <v>#REF!</v>
      </c>
      <c r="B87" s="134">
        <v>3</v>
      </c>
      <c r="C87" s="134" t="e">
        <f>VLOOKUP(B87,#REF!,2,0)</f>
        <v>#REF!</v>
      </c>
      <c r="D87" s="165" t="s">
        <v>2549</v>
      </c>
      <c r="E87" s="166"/>
    </row>
    <row r="88" spans="1:5" ht="18" x14ac:dyDescent="0.25">
      <c r="A88" s="134" t="e">
        <f>VLOOKUP(B88,#REF!,3,0)</f>
        <v>#REF!</v>
      </c>
      <c r="B88" s="134">
        <v>181</v>
      </c>
      <c r="C88" s="134" t="e">
        <f>VLOOKUP(B88,#REF!,2,0)</f>
        <v>#REF!</v>
      </c>
      <c r="D88" s="165" t="s">
        <v>2549</v>
      </c>
      <c r="E88" s="166"/>
    </row>
    <row r="89" spans="1:5" ht="18" x14ac:dyDescent="0.25">
      <c r="A89" s="134" t="e">
        <f>VLOOKUP(B89,#REF!,3,0)</f>
        <v>#REF!</v>
      </c>
      <c r="B89" s="134">
        <v>219</v>
      </c>
      <c r="C89" s="134" t="e">
        <f>VLOOKUP(B89,#REF!,2,0)</f>
        <v>#REF!</v>
      </c>
      <c r="D89" s="165" t="s">
        <v>2549</v>
      </c>
      <c r="E89" s="166"/>
    </row>
    <row r="90" spans="1:5" ht="18" x14ac:dyDescent="0.25">
      <c r="A90" s="134" t="e">
        <f>VLOOKUP(B90,#REF!,3,0)</f>
        <v>#REF!</v>
      </c>
      <c r="B90" s="134">
        <v>294</v>
      </c>
      <c r="C90" s="134" t="e">
        <f>VLOOKUP(B90,#REF!,2,0)</f>
        <v>#REF!</v>
      </c>
      <c r="D90" s="165" t="s">
        <v>2549</v>
      </c>
      <c r="E90" s="166"/>
    </row>
    <row r="91" spans="1:5" ht="18" customHeight="1" x14ac:dyDescent="0.25">
      <c r="A91" s="134" t="e">
        <f>VLOOKUP(B91,#REF!,3,0)</f>
        <v>#REF!</v>
      </c>
      <c r="B91" s="134">
        <v>8</v>
      </c>
      <c r="C91" s="134" t="e">
        <f>VLOOKUP(B91,#REF!,2,0)</f>
        <v>#REF!</v>
      </c>
      <c r="D91" s="165" t="s">
        <v>2549</v>
      </c>
      <c r="E91" s="166"/>
    </row>
    <row r="92" spans="1:5" ht="18.75" customHeight="1" thickBot="1" x14ac:dyDescent="0.3">
      <c r="A92" s="137" t="s">
        <v>2473</v>
      </c>
      <c r="B92" s="142">
        <f>COUNT(B78:B91)</f>
        <v>14</v>
      </c>
      <c r="C92" s="135"/>
      <c r="D92" s="135"/>
      <c r="E92" s="136"/>
    </row>
    <row r="93" spans="1:5" x14ac:dyDescent="0.25">
      <c r="A93" s="118"/>
      <c r="B93" s="123"/>
      <c r="C93" s="118"/>
      <c r="D93" s="118"/>
      <c r="E93" s="123"/>
    </row>
    <row r="94" spans="1:5" ht="18.75" customHeight="1" x14ac:dyDescent="0.25"/>
    <row r="95" spans="1:5" ht="18.75" customHeight="1" x14ac:dyDescent="0.25"/>
    <row r="101" ht="18.75" customHeight="1" x14ac:dyDescent="0.25"/>
    <row r="104" ht="18.75" customHeight="1" x14ac:dyDescent="0.25"/>
    <row r="107" ht="18" customHeight="1" x14ac:dyDescent="0.25"/>
    <row r="116" ht="18.75" customHeight="1" x14ac:dyDescent="0.25"/>
    <row r="119" ht="18.75" customHeight="1" x14ac:dyDescent="0.25"/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</sheetData>
  <mergeCells count="27">
    <mergeCell ref="D79:E79"/>
    <mergeCell ref="D80:E80"/>
    <mergeCell ref="D81:E81"/>
    <mergeCell ref="D82:E82"/>
    <mergeCell ref="F1:G1"/>
    <mergeCell ref="A7:E7"/>
    <mergeCell ref="A1:E1"/>
    <mergeCell ref="A2:E2"/>
    <mergeCell ref="A63:E63"/>
    <mergeCell ref="A73:B73"/>
    <mergeCell ref="A76:E76"/>
    <mergeCell ref="D77:E77"/>
    <mergeCell ref="D78:E78"/>
    <mergeCell ref="C10:E10"/>
    <mergeCell ref="A12:E12"/>
    <mergeCell ref="C15:E15"/>
    <mergeCell ref="A17:E17"/>
    <mergeCell ref="A50:E50"/>
    <mergeCell ref="D88:E88"/>
    <mergeCell ref="D89:E89"/>
    <mergeCell ref="D90:E90"/>
    <mergeCell ref="D91:E91"/>
    <mergeCell ref="D83:E83"/>
    <mergeCell ref="D84:E84"/>
    <mergeCell ref="D85:E85"/>
    <mergeCell ref="D86:E86"/>
    <mergeCell ref="D87:E87"/>
  </mergeCells>
  <phoneticPr fontId="46" type="noConversion"/>
  <conditionalFormatting sqref="E309:E1048576">
    <cfRule type="duplicateValues" dxfId="284" priority="871"/>
  </conditionalFormatting>
  <conditionalFormatting sqref="B309:B1048576">
    <cfRule type="duplicateValues" dxfId="283" priority="566"/>
  </conditionalFormatting>
  <conditionalFormatting sqref="B190:B308">
    <cfRule type="duplicateValues" dxfId="282" priority="529"/>
  </conditionalFormatting>
  <conditionalFormatting sqref="E190:E308">
    <cfRule type="duplicateValues" dxfId="281" priority="532"/>
    <cfRule type="duplicateValues" dxfId="280" priority="533"/>
  </conditionalFormatting>
  <conditionalFormatting sqref="B190:B308">
    <cfRule type="duplicateValues" dxfId="279" priority="515"/>
  </conditionalFormatting>
  <conditionalFormatting sqref="B190:B308">
    <cfRule type="duplicateValues" dxfId="278" priority="513"/>
    <cfRule type="duplicateValues" dxfId="277" priority="514"/>
  </conditionalFormatting>
  <conditionalFormatting sqref="B190:B308">
    <cfRule type="duplicateValues" dxfId="276" priority="464"/>
  </conditionalFormatting>
  <conditionalFormatting sqref="B190:B308">
    <cfRule type="duplicateValues" dxfId="275" priority="129777"/>
  </conditionalFormatting>
  <conditionalFormatting sqref="E190:E308">
    <cfRule type="duplicateValues" dxfId="274" priority="129780"/>
  </conditionalFormatting>
  <conditionalFormatting sqref="B175:B189">
    <cfRule type="duplicateValues" dxfId="273" priority="251"/>
  </conditionalFormatting>
  <conditionalFormatting sqref="B175:B189">
    <cfRule type="duplicateValues" dxfId="272" priority="235"/>
    <cfRule type="duplicateValues" dxfId="271" priority="245"/>
  </conditionalFormatting>
  <conditionalFormatting sqref="E175:E189">
    <cfRule type="duplicateValues" dxfId="270" priority="236"/>
  </conditionalFormatting>
  <conditionalFormatting sqref="B175:B189">
    <cfRule type="duplicateValues" dxfId="269" priority="202"/>
    <cfRule type="duplicateValues" dxfId="268" priority="205"/>
  </conditionalFormatting>
  <conditionalFormatting sqref="B92 B61:B65 B70:B90 B1:B55">
    <cfRule type="duplicateValues" dxfId="267" priority="22"/>
    <cfRule type="duplicateValues" dxfId="266" priority="24"/>
  </conditionalFormatting>
  <conditionalFormatting sqref="E28">
    <cfRule type="duplicateValues" dxfId="265" priority="25"/>
  </conditionalFormatting>
  <conditionalFormatting sqref="E92 E48:E55 E61:E65 E71:E79 E1:E28">
    <cfRule type="duplicateValues" dxfId="264" priority="23"/>
  </conditionalFormatting>
  <conditionalFormatting sqref="B1:B92">
    <cfRule type="duplicateValues" dxfId="263" priority="10"/>
    <cfRule type="duplicateValues" dxfId="262" priority="21"/>
  </conditionalFormatting>
  <conditionalFormatting sqref="B70 B28:B47">
    <cfRule type="duplicateValues" dxfId="261" priority="26"/>
  </conditionalFormatting>
  <conditionalFormatting sqref="B70 B28:B47">
    <cfRule type="duplicateValues" dxfId="260" priority="27"/>
    <cfRule type="duplicateValues" dxfId="259" priority="28"/>
  </conditionalFormatting>
  <conditionalFormatting sqref="E70">
    <cfRule type="duplicateValues" dxfId="258" priority="20"/>
  </conditionalFormatting>
  <conditionalFormatting sqref="E91">
    <cfRule type="duplicateValues" dxfId="257" priority="19"/>
  </conditionalFormatting>
  <conditionalFormatting sqref="B92 B65 B1:B7 B52:B55 B61:B63 B19:B50 B70:B90 B14:B17 B9:B12">
    <cfRule type="duplicateValues" dxfId="256" priority="29"/>
  </conditionalFormatting>
  <conditionalFormatting sqref="E80">
    <cfRule type="duplicateValues" dxfId="255" priority="18"/>
  </conditionalFormatting>
  <conditionalFormatting sqref="E86">
    <cfRule type="duplicateValues" dxfId="254" priority="17"/>
  </conditionalFormatting>
  <conditionalFormatting sqref="E81">
    <cfRule type="duplicateValues" dxfId="253" priority="16"/>
  </conditionalFormatting>
  <conditionalFormatting sqref="E82">
    <cfRule type="duplicateValues" dxfId="252" priority="15"/>
  </conditionalFormatting>
  <conditionalFormatting sqref="E83">
    <cfRule type="duplicateValues" dxfId="251" priority="14"/>
  </conditionalFormatting>
  <conditionalFormatting sqref="E84">
    <cfRule type="duplicateValues" dxfId="250" priority="13"/>
  </conditionalFormatting>
  <conditionalFormatting sqref="B56:B60">
    <cfRule type="duplicateValues" dxfId="249" priority="30"/>
  </conditionalFormatting>
  <conditionalFormatting sqref="B56:B60">
    <cfRule type="duplicateValues" dxfId="248" priority="31"/>
    <cfRule type="duplicateValues" dxfId="247" priority="32"/>
  </conditionalFormatting>
  <conditionalFormatting sqref="E56 E59">
    <cfRule type="duplicateValues" dxfId="246" priority="33"/>
  </conditionalFormatting>
  <conditionalFormatting sqref="E60">
    <cfRule type="duplicateValues" dxfId="245" priority="12"/>
  </conditionalFormatting>
  <conditionalFormatting sqref="B66:B69">
    <cfRule type="duplicateValues" dxfId="244" priority="34"/>
  </conditionalFormatting>
  <conditionalFormatting sqref="B66:B69">
    <cfRule type="duplicateValues" dxfId="243" priority="35"/>
    <cfRule type="duplicateValues" dxfId="242" priority="36"/>
  </conditionalFormatting>
  <conditionalFormatting sqref="E66:E67">
    <cfRule type="duplicateValues" dxfId="241" priority="37"/>
  </conditionalFormatting>
  <conditionalFormatting sqref="E85">
    <cfRule type="duplicateValues" dxfId="240" priority="38"/>
  </conditionalFormatting>
  <conditionalFormatting sqref="E68">
    <cfRule type="duplicateValues" dxfId="239" priority="11"/>
  </conditionalFormatting>
  <conditionalFormatting sqref="E35:E36 E46:E47">
    <cfRule type="duplicateValues" dxfId="238" priority="39"/>
  </conditionalFormatting>
  <conditionalFormatting sqref="E29:E34">
    <cfRule type="duplicateValues" dxfId="237" priority="40"/>
  </conditionalFormatting>
  <conditionalFormatting sqref="B91">
    <cfRule type="duplicateValues" dxfId="236" priority="41"/>
  </conditionalFormatting>
  <conditionalFormatting sqref="B91">
    <cfRule type="duplicateValues" dxfId="235" priority="42"/>
    <cfRule type="duplicateValues" dxfId="234" priority="43"/>
  </conditionalFormatting>
  <conditionalFormatting sqref="E37 E43:E44">
    <cfRule type="duplicateValues" dxfId="233" priority="9"/>
  </conditionalFormatting>
  <conditionalFormatting sqref="E57:E58">
    <cfRule type="duplicateValues" dxfId="232" priority="8"/>
  </conditionalFormatting>
  <conditionalFormatting sqref="E38:E42">
    <cfRule type="duplicateValues" dxfId="231" priority="7"/>
  </conditionalFormatting>
  <conditionalFormatting sqref="E45">
    <cfRule type="duplicateValues" dxfId="230" priority="6"/>
  </conditionalFormatting>
  <conditionalFormatting sqref="E69">
    <cfRule type="duplicateValues" dxfId="229" priority="5"/>
  </conditionalFormatting>
  <conditionalFormatting sqref="E87">
    <cfRule type="duplicateValues" dxfId="228" priority="4"/>
  </conditionalFormatting>
  <conditionalFormatting sqref="E88">
    <cfRule type="duplicateValues" dxfId="227" priority="3"/>
  </conditionalFormatting>
  <conditionalFormatting sqref="E89">
    <cfRule type="duplicateValues" dxfId="226" priority="2"/>
  </conditionalFormatting>
  <conditionalFormatting sqref="E90">
    <cfRule type="duplicateValues" dxfId="225" priority="1"/>
  </conditionalFormatting>
  <conditionalFormatting sqref="B169:B174">
    <cfRule type="duplicateValues" dxfId="224" priority="130051"/>
  </conditionalFormatting>
  <conditionalFormatting sqref="B169:B174">
    <cfRule type="duplicateValues" dxfId="223" priority="130052"/>
    <cfRule type="duplicateValues" dxfId="222" priority="130053"/>
  </conditionalFormatting>
  <conditionalFormatting sqref="E169:E174">
    <cfRule type="duplicateValues" dxfId="221" priority="130054"/>
  </conditionalFormatting>
  <conditionalFormatting sqref="B169:B1048576">
    <cfRule type="duplicateValues" dxfId="220" priority="130055"/>
  </conditionalFormatting>
  <conditionalFormatting sqref="B93">
    <cfRule type="duplicateValues" dxfId="219" priority="130057"/>
    <cfRule type="duplicateValues" dxfId="218" priority="130058"/>
  </conditionalFormatting>
  <conditionalFormatting sqref="B93">
    <cfRule type="duplicateValues" dxfId="217" priority="130059"/>
    <cfRule type="duplicateValues" dxfId="216" priority="130060"/>
  </conditionalFormatting>
  <conditionalFormatting sqref="E93">
    <cfRule type="duplicateValues" dxfId="215" priority="130061"/>
  </conditionalFormatting>
  <conditionalFormatting sqref="B93">
    <cfRule type="duplicateValues" dxfId="214" priority="13006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2573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213" priority="4"/>
  </conditionalFormatting>
  <conditionalFormatting sqref="A827">
    <cfRule type="duplicateValues" dxfId="212" priority="3"/>
  </conditionalFormatting>
  <conditionalFormatting sqref="A828">
    <cfRule type="duplicateValues" dxfId="211" priority="2"/>
  </conditionalFormatting>
  <conditionalFormatting sqref="A829">
    <cfRule type="duplicateValues" dxfId="21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2421</v>
      </c>
      <c r="B1" s="192"/>
      <c r="C1" s="192"/>
      <c r="D1" s="192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2585</v>
      </c>
      <c r="C3" s="51" t="s">
        <v>2576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2586</v>
      </c>
      <c r="C4" s="51" t="s">
        <v>2576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2588</v>
      </c>
      <c r="C5" s="51" t="s">
        <v>2576</v>
      </c>
      <c r="D5" s="63" t="s">
        <v>2550</v>
      </c>
    </row>
    <row r="6" spans="1:5" ht="15.75" x14ac:dyDescent="0.25">
      <c r="A6" s="51">
        <v>3335926017</v>
      </c>
      <c r="B6" s="51" t="s">
        <v>2589</v>
      </c>
      <c r="C6" s="51" t="s">
        <v>2576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2430</v>
      </c>
      <c r="B18" s="192"/>
      <c r="C18" s="192"/>
      <c r="D18" s="192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2578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2577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2580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2581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2582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2583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2584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2579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209" priority="18"/>
  </conditionalFormatting>
  <conditionalFormatting sqref="B7:B8">
    <cfRule type="duplicateValues" dxfId="208" priority="17"/>
  </conditionalFormatting>
  <conditionalFormatting sqref="A7:A8">
    <cfRule type="duplicateValues" dxfId="207" priority="15"/>
    <cfRule type="duplicateValues" dxfId="20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2021-05-25T15:11:04Z</cp:lastPrinted>
  <dcterms:created xsi:type="dcterms:W3CDTF">2014-10-01T23:18:29Z</dcterms:created>
  <dcterms:modified xsi:type="dcterms:W3CDTF">2021-06-22T09:57:08Z</dcterms:modified>
</cp:coreProperties>
</file>