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2\"/>
    </mc:Choice>
  </mc:AlternateContent>
  <bookViews>
    <workbookView xWindow="0" yWindow="0" windowWidth="28800" windowHeight="12330" tabRatio="596" firstSheet="5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REPORTE!$A$4:$Q$66</definedName>
    <definedName name="_xlnm._FilterDatabase" localSheetId="6" hidden="1">'Sin Efectivo'!$A$79:$E$89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0" i="1" l="1"/>
  <c r="G30" i="1"/>
  <c r="H30" i="1"/>
  <c r="I30" i="1"/>
  <c r="J30" i="1"/>
  <c r="K30" i="1"/>
  <c r="F31" i="1"/>
  <c r="G31" i="1"/>
  <c r="H31" i="1"/>
  <c r="I31" i="1"/>
  <c r="J31" i="1"/>
  <c r="K31" i="1"/>
  <c r="F102" i="1"/>
  <c r="G102" i="1"/>
  <c r="H102" i="1"/>
  <c r="I102" i="1"/>
  <c r="J102" i="1"/>
  <c r="K102" i="1"/>
  <c r="F32" i="1"/>
  <c r="G32" i="1"/>
  <c r="H32" i="1"/>
  <c r="I32" i="1"/>
  <c r="J32" i="1"/>
  <c r="K32" i="1"/>
  <c r="F67" i="1"/>
  <c r="G67" i="1"/>
  <c r="H67" i="1"/>
  <c r="I67" i="1"/>
  <c r="J67" i="1"/>
  <c r="K67" i="1"/>
  <c r="F68" i="1"/>
  <c r="G68" i="1"/>
  <c r="H68" i="1"/>
  <c r="I68" i="1"/>
  <c r="J68" i="1"/>
  <c r="K68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52" i="1"/>
  <c r="G52" i="1"/>
  <c r="H52" i="1"/>
  <c r="I52" i="1"/>
  <c r="J52" i="1"/>
  <c r="K5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36" i="1"/>
  <c r="G36" i="1"/>
  <c r="H36" i="1"/>
  <c r="I36" i="1"/>
  <c r="J36" i="1"/>
  <c r="K36" i="1"/>
  <c r="F37" i="1"/>
  <c r="G37" i="1"/>
  <c r="H37" i="1"/>
  <c r="I37" i="1"/>
  <c r="J37" i="1"/>
  <c r="K37" i="1"/>
  <c r="F108" i="1"/>
  <c r="G108" i="1"/>
  <c r="H108" i="1"/>
  <c r="I108" i="1"/>
  <c r="J108" i="1"/>
  <c r="K108" i="1"/>
  <c r="F38" i="1"/>
  <c r="G38" i="1"/>
  <c r="H38" i="1"/>
  <c r="I38" i="1"/>
  <c r="J38" i="1"/>
  <c r="K3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A30" i="1"/>
  <c r="A31" i="1"/>
  <c r="A102" i="1"/>
  <c r="A32" i="1"/>
  <c r="A67" i="1"/>
  <c r="A68" i="1"/>
  <c r="A103" i="1"/>
  <c r="A104" i="1"/>
  <c r="A105" i="1"/>
  <c r="A52" i="1"/>
  <c r="A33" i="1"/>
  <c r="A34" i="1"/>
  <c r="A35" i="1"/>
  <c r="A106" i="1"/>
  <c r="A107" i="1"/>
  <c r="A36" i="1"/>
  <c r="A37" i="1"/>
  <c r="A108" i="1"/>
  <c r="A38" i="1"/>
  <c r="A109" i="1"/>
  <c r="A110" i="1"/>
  <c r="A51" i="1" l="1"/>
  <c r="A50" i="1"/>
  <c r="A69" i="1"/>
  <c r="A114" i="1"/>
  <c r="F51" i="1"/>
  <c r="G51" i="1"/>
  <c r="H51" i="1"/>
  <c r="I51" i="1"/>
  <c r="J51" i="1"/>
  <c r="K51" i="1"/>
  <c r="F50" i="1"/>
  <c r="G50" i="1"/>
  <c r="H50" i="1"/>
  <c r="I50" i="1"/>
  <c r="J50" i="1"/>
  <c r="K50" i="1"/>
  <c r="F69" i="1"/>
  <c r="G69" i="1"/>
  <c r="H69" i="1"/>
  <c r="I69" i="1"/>
  <c r="J69" i="1"/>
  <c r="K69" i="1"/>
  <c r="F114" i="1"/>
  <c r="G114" i="1"/>
  <c r="H114" i="1"/>
  <c r="I114" i="1"/>
  <c r="J114" i="1"/>
  <c r="K114" i="1"/>
  <c r="A58" i="1" l="1"/>
  <c r="F58" i="1"/>
  <c r="G58" i="1"/>
  <c r="H58" i="1"/>
  <c r="I58" i="1"/>
  <c r="J58" i="1"/>
  <c r="K58" i="1"/>
  <c r="A54" i="1"/>
  <c r="F54" i="1"/>
  <c r="G54" i="1"/>
  <c r="H54" i="1"/>
  <c r="I54" i="1"/>
  <c r="J54" i="1"/>
  <c r="K54" i="1"/>
  <c r="A95" i="1"/>
  <c r="F95" i="1"/>
  <c r="G95" i="1"/>
  <c r="H95" i="1"/>
  <c r="I95" i="1"/>
  <c r="J95" i="1"/>
  <c r="K95" i="1"/>
  <c r="G39" i="1" l="1"/>
  <c r="C60" i="16" l="1"/>
  <c r="A60" i="16"/>
  <c r="B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B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B61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B48" i="16"/>
  <c r="C47" i="16"/>
  <c r="A47" i="16"/>
  <c r="C46" i="16"/>
  <c r="A46" i="16"/>
  <c r="C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74" i="16" l="1"/>
  <c r="F29" i="1"/>
  <c r="G29" i="1"/>
  <c r="H29" i="1"/>
  <c r="I29" i="1"/>
  <c r="J29" i="1"/>
  <c r="K29" i="1"/>
  <c r="F56" i="1"/>
  <c r="G56" i="1"/>
  <c r="H56" i="1"/>
  <c r="I56" i="1"/>
  <c r="J56" i="1"/>
  <c r="K56" i="1"/>
  <c r="F101" i="1"/>
  <c r="G101" i="1"/>
  <c r="H101" i="1"/>
  <c r="I101" i="1"/>
  <c r="J101" i="1"/>
  <c r="K101" i="1"/>
  <c r="F49" i="1"/>
  <c r="G49" i="1"/>
  <c r="H49" i="1"/>
  <c r="I49" i="1"/>
  <c r="J49" i="1"/>
  <c r="K49" i="1"/>
  <c r="F48" i="1"/>
  <c r="G48" i="1"/>
  <c r="H48" i="1"/>
  <c r="I48" i="1"/>
  <c r="J48" i="1"/>
  <c r="K48" i="1"/>
  <c r="F5" i="1"/>
  <c r="G5" i="1"/>
  <c r="H5" i="1"/>
  <c r="I5" i="1"/>
  <c r="J5" i="1"/>
  <c r="K5" i="1"/>
  <c r="F28" i="1"/>
  <c r="G28" i="1"/>
  <c r="H28" i="1"/>
  <c r="I28" i="1"/>
  <c r="J28" i="1"/>
  <c r="K28" i="1"/>
  <c r="F112" i="1"/>
  <c r="G112" i="1"/>
  <c r="H112" i="1"/>
  <c r="I112" i="1"/>
  <c r="J112" i="1"/>
  <c r="K112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66" i="1"/>
  <c r="G66" i="1"/>
  <c r="H66" i="1"/>
  <c r="I66" i="1"/>
  <c r="J66" i="1"/>
  <c r="K66" i="1"/>
  <c r="F94" i="1"/>
  <c r="G94" i="1"/>
  <c r="H94" i="1"/>
  <c r="I94" i="1"/>
  <c r="J94" i="1"/>
  <c r="K94" i="1"/>
  <c r="F93" i="1"/>
  <c r="G93" i="1"/>
  <c r="H93" i="1"/>
  <c r="I93" i="1"/>
  <c r="J93" i="1"/>
  <c r="K93" i="1"/>
  <c r="A29" i="1"/>
  <c r="A56" i="1"/>
  <c r="A101" i="1"/>
  <c r="A49" i="1"/>
  <c r="A48" i="1"/>
  <c r="A5" i="1"/>
  <c r="A28" i="1"/>
  <c r="A112" i="1"/>
  <c r="A100" i="1"/>
  <c r="A99" i="1"/>
  <c r="A98" i="1"/>
  <c r="A97" i="1"/>
  <c r="A96" i="1"/>
  <c r="A66" i="1"/>
  <c r="A94" i="1"/>
  <c r="A93" i="1"/>
  <c r="F73" i="1" l="1"/>
  <c r="G73" i="1"/>
  <c r="H73" i="1"/>
  <c r="I73" i="1"/>
  <c r="J73" i="1"/>
  <c r="K73" i="1"/>
  <c r="F47" i="1"/>
  <c r="G47" i="1"/>
  <c r="H47" i="1"/>
  <c r="I47" i="1"/>
  <c r="J47" i="1"/>
  <c r="K47" i="1"/>
  <c r="F46" i="1"/>
  <c r="G46" i="1"/>
  <c r="H46" i="1"/>
  <c r="I46" i="1"/>
  <c r="J46" i="1"/>
  <c r="K46" i="1"/>
  <c r="F92" i="1"/>
  <c r="G92" i="1"/>
  <c r="H92" i="1"/>
  <c r="I92" i="1"/>
  <c r="J92" i="1"/>
  <c r="K92" i="1"/>
  <c r="F45" i="1"/>
  <c r="G45" i="1"/>
  <c r="H45" i="1"/>
  <c r="I45" i="1"/>
  <c r="J45" i="1"/>
  <c r="K45" i="1"/>
  <c r="F44" i="1"/>
  <c r="G44" i="1"/>
  <c r="H44" i="1"/>
  <c r="I44" i="1"/>
  <c r="J44" i="1"/>
  <c r="K44" i="1"/>
  <c r="F6" i="1"/>
  <c r="G6" i="1"/>
  <c r="H6" i="1"/>
  <c r="I6" i="1"/>
  <c r="J6" i="1"/>
  <c r="K6" i="1"/>
  <c r="F113" i="1"/>
  <c r="G113" i="1"/>
  <c r="H113" i="1"/>
  <c r="I113" i="1"/>
  <c r="J113" i="1"/>
  <c r="K113" i="1"/>
  <c r="F55" i="1"/>
  <c r="G55" i="1"/>
  <c r="H55" i="1"/>
  <c r="I55" i="1"/>
  <c r="J55" i="1"/>
  <c r="K55" i="1"/>
  <c r="F111" i="1"/>
  <c r="G111" i="1"/>
  <c r="H111" i="1"/>
  <c r="I111" i="1"/>
  <c r="J111" i="1"/>
  <c r="K111" i="1"/>
  <c r="F65" i="1"/>
  <c r="G65" i="1"/>
  <c r="H65" i="1"/>
  <c r="I65" i="1"/>
  <c r="J65" i="1"/>
  <c r="K65" i="1"/>
  <c r="F91" i="1"/>
  <c r="G91" i="1"/>
  <c r="H91" i="1"/>
  <c r="I91" i="1"/>
  <c r="J91" i="1"/>
  <c r="K91" i="1"/>
  <c r="F27" i="1"/>
  <c r="G27" i="1"/>
  <c r="H27" i="1"/>
  <c r="I27" i="1"/>
  <c r="J27" i="1"/>
  <c r="K27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26" i="1"/>
  <c r="G26" i="1"/>
  <c r="H26" i="1"/>
  <c r="I26" i="1"/>
  <c r="J26" i="1"/>
  <c r="K26" i="1"/>
  <c r="F25" i="1"/>
  <c r="G25" i="1"/>
  <c r="H25" i="1"/>
  <c r="I25" i="1"/>
  <c r="J25" i="1"/>
  <c r="K25" i="1"/>
  <c r="F86" i="1"/>
  <c r="G86" i="1"/>
  <c r="H86" i="1"/>
  <c r="I86" i="1"/>
  <c r="J86" i="1"/>
  <c r="K86" i="1"/>
  <c r="F85" i="1"/>
  <c r="G85" i="1"/>
  <c r="H85" i="1"/>
  <c r="I85" i="1"/>
  <c r="J85" i="1"/>
  <c r="K85" i="1"/>
  <c r="F24" i="1"/>
  <c r="G24" i="1"/>
  <c r="H24" i="1"/>
  <c r="I24" i="1"/>
  <c r="J24" i="1"/>
  <c r="K24" i="1"/>
  <c r="F23" i="1"/>
  <c r="G23" i="1"/>
  <c r="H23" i="1"/>
  <c r="I23" i="1"/>
  <c r="J23" i="1"/>
  <c r="K23" i="1"/>
  <c r="F20" i="1"/>
  <c r="G20" i="1"/>
  <c r="H20" i="1"/>
  <c r="I20" i="1"/>
  <c r="J20" i="1"/>
  <c r="K20" i="1"/>
  <c r="F19" i="1"/>
  <c r="G19" i="1"/>
  <c r="H19" i="1"/>
  <c r="I19" i="1"/>
  <c r="J19" i="1"/>
  <c r="K19" i="1"/>
  <c r="A73" i="1"/>
  <c r="A47" i="1"/>
  <c r="A46" i="1"/>
  <c r="A92" i="1"/>
  <c r="A45" i="1"/>
  <c r="A44" i="1"/>
  <c r="A6" i="1"/>
  <c r="A113" i="1"/>
  <c r="A55" i="1"/>
  <c r="A111" i="1"/>
  <c r="A65" i="1"/>
  <c r="A91" i="1"/>
  <c r="A27" i="1"/>
  <c r="A90" i="1"/>
  <c r="A89" i="1"/>
  <c r="A88" i="1"/>
  <c r="A26" i="1"/>
  <c r="A25" i="1"/>
  <c r="A86" i="1"/>
  <c r="A85" i="1"/>
  <c r="A24" i="1"/>
  <c r="A23" i="1"/>
  <c r="A20" i="1"/>
  <c r="A19" i="1"/>
  <c r="F57" i="1" l="1"/>
  <c r="G57" i="1"/>
  <c r="H57" i="1"/>
  <c r="I57" i="1"/>
  <c r="J57" i="1"/>
  <c r="K57" i="1"/>
  <c r="F87" i="1"/>
  <c r="G87" i="1"/>
  <c r="H87" i="1"/>
  <c r="I87" i="1"/>
  <c r="J87" i="1"/>
  <c r="K87" i="1"/>
  <c r="F64" i="1"/>
  <c r="G64" i="1"/>
  <c r="H64" i="1"/>
  <c r="I64" i="1"/>
  <c r="J64" i="1"/>
  <c r="K64" i="1"/>
  <c r="F63" i="1"/>
  <c r="G63" i="1"/>
  <c r="H63" i="1"/>
  <c r="I63" i="1"/>
  <c r="J63" i="1"/>
  <c r="K63" i="1"/>
  <c r="A57" i="1"/>
  <c r="A87" i="1"/>
  <c r="A64" i="1"/>
  <c r="A63" i="1"/>
  <c r="F22" i="1" l="1"/>
  <c r="G22" i="1"/>
  <c r="H22" i="1"/>
  <c r="I22" i="1"/>
  <c r="J22" i="1"/>
  <c r="K22" i="1"/>
  <c r="F21" i="1"/>
  <c r="G21" i="1"/>
  <c r="H21" i="1"/>
  <c r="I21" i="1"/>
  <c r="J21" i="1"/>
  <c r="K21" i="1"/>
  <c r="F72" i="1"/>
  <c r="G72" i="1"/>
  <c r="H72" i="1"/>
  <c r="I72" i="1"/>
  <c r="J72" i="1"/>
  <c r="K72" i="1"/>
  <c r="F18" i="1"/>
  <c r="G18" i="1"/>
  <c r="H18" i="1"/>
  <c r="I18" i="1"/>
  <c r="J18" i="1"/>
  <c r="K18" i="1"/>
  <c r="F71" i="1"/>
  <c r="G71" i="1"/>
  <c r="H71" i="1"/>
  <c r="I71" i="1"/>
  <c r="J71" i="1"/>
  <c r="K71" i="1"/>
  <c r="A22" i="1"/>
  <c r="A21" i="1"/>
  <c r="A72" i="1"/>
  <c r="A18" i="1"/>
  <c r="A71" i="1"/>
  <c r="F84" i="1"/>
  <c r="G84" i="1"/>
  <c r="H84" i="1"/>
  <c r="I84" i="1"/>
  <c r="J84" i="1"/>
  <c r="K84" i="1"/>
  <c r="F17" i="1"/>
  <c r="G17" i="1"/>
  <c r="H17" i="1"/>
  <c r="I17" i="1"/>
  <c r="J17" i="1"/>
  <c r="K17" i="1"/>
  <c r="F83" i="1"/>
  <c r="G83" i="1"/>
  <c r="H83" i="1"/>
  <c r="I83" i="1"/>
  <c r="J83" i="1"/>
  <c r="K83" i="1"/>
  <c r="A84" i="1"/>
  <c r="A17" i="1"/>
  <c r="A83" i="1"/>
  <c r="F16" i="1" l="1"/>
  <c r="G16" i="1"/>
  <c r="H16" i="1"/>
  <c r="I16" i="1"/>
  <c r="J16" i="1"/>
  <c r="K16" i="1"/>
  <c r="A16" i="1"/>
  <c r="F15" i="1" l="1"/>
  <c r="G15" i="1"/>
  <c r="H15" i="1"/>
  <c r="I15" i="1"/>
  <c r="J15" i="1"/>
  <c r="K15" i="1"/>
  <c r="A15" i="1"/>
  <c r="F13" i="1" l="1"/>
  <c r="G13" i="1"/>
  <c r="H13" i="1"/>
  <c r="I13" i="1"/>
  <c r="J13" i="1"/>
  <c r="K13" i="1"/>
  <c r="F41" i="1"/>
  <c r="G41" i="1"/>
  <c r="H41" i="1"/>
  <c r="I41" i="1"/>
  <c r="J41" i="1"/>
  <c r="K41" i="1"/>
  <c r="F62" i="1"/>
  <c r="G62" i="1"/>
  <c r="H62" i="1"/>
  <c r="I62" i="1"/>
  <c r="J62" i="1"/>
  <c r="K62" i="1"/>
  <c r="F40" i="1"/>
  <c r="G40" i="1"/>
  <c r="H40" i="1"/>
  <c r="I40" i="1"/>
  <c r="J40" i="1"/>
  <c r="K40" i="1"/>
  <c r="F81" i="1"/>
  <c r="G81" i="1"/>
  <c r="H81" i="1"/>
  <c r="I81" i="1"/>
  <c r="J81" i="1"/>
  <c r="K81" i="1"/>
  <c r="F11" i="1"/>
  <c r="G11" i="1"/>
  <c r="H11" i="1"/>
  <c r="I11" i="1"/>
  <c r="J11" i="1"/>
  <c r="K11" i="1"/>
  <c r="F61" i="1"/>
  <c r="G61" i="1"/>
  <c r="H61" i="1"/>
  <c r="I61" i="1"/>
  <c r="J61" i="1"/>
  <c r="K61" i="1"/>
  <c r="F43" i="1"/>
  <c r="G43" i="1"/>
  <c r="H43" i="1"/>
  <c r="I43" i="1"/>
  <c r="J43" i="1"/>
  <c r="K43" i="1"/>
  <c r="A62" i="1"/>
  <c r="A61" i="1"/>
  <c r="A43" i="1"/>
  <c r="A13" i="1"/>
  <c r="F82" i="1" l="1"/>
  <c r="G82" i="1"/>
  <c r="H82" i="1"/>
  <c r="I82" i="1"/>
  <c r="J82" i="1"/>
  <c r="K82" i="1"/>
  <c r="A82" i="1"/>
  <c r="F12" i="1" l="1"/>
  <c r="G12" i="1"/>
  <c r="H12" i="1"/>
  <c r="I12" i="1"/>
  <c r="J12" i="1"/>
  <c r="K12" i="1"/>
  <c r="F70" i="1"/>
  <c r="G70" i="1"/>
  <c r="H70" i="1"/>
  <c r="I70" i="1"/>
  <c r="J70" i="1"/>
  <c r="K70" i="1"/>
  <c r="A81" i="1"/>
  <c r="A12" i="1"/>
  <c r="A70" i="1"/>
  <c r="A11" i="1" l="1"/>
  <c r="F80" i="1" l="1"/>
  <c r="G80" i="1"/>
  <c r="H80" i="1"/>
  <c r="I80" i="1"/>
  <c r="J80" i="1"/>
  <c r="K80" i="1"/>
  <c r="A80" i="1"/>
  <c r="A60" i="1" l="1"/>
  <c r="F60" i="1"/>
  <c r="G60" i="1"/>
  <c r="H60" i="1"/>
  <c r="I60" i="1"/>
  <c r="J60" i="1"/>
  <c r="K60" i="1"/>
  <c r="A76" i="1"/>
  <c r="F76" i="1"/>
  <c r="G76" i="1"/>
  <c r="H76" i="1"/>
  <c r="I76" i="1"/>
  <c r="J76" i="1"/>
  <c r="K76" i="1"/>
  <c r="G9" i="1" l="1"/>
  <c r="G75" i="1"/>
  <c r="G78" i="1"/>
  <c r="G14" i="1"/>
  <c r="G10" i="1"/>
  <c r="G77" i="1"/>
  <c r="H8" i="1"/>
  <c r="I8" i="1"/>
  <c r="J8" i="1"/>
  <c r="K8" i="1"/>
  <c r="H7" i="1"/>
  <c r="I7" i="1"/>
  <c r="J7" i="1"/>
  <c r="K7" i="1"/>
  <c r="H74" i="1"/>
  <c r="I74" i="1"/>
  <c r="J74" i="1"/>
  <c r="K74" i="1"/>
  <c r="H79" i="1"/>
  <c r="I79" i="1"/>
  <c r="J79" i="1"/>
  <c r="K79" i="1"/>
  <c r="H59" i="1"/>
  <c r="I59" i="1"/>
  <c r="J59" i="1"/>
  <c r="K59" i="1"/>
  <c r="H53" i="1"/>
  <c r="I53" i="1"/>
  <c r="J53" i="1"/>
  <c r="K53" i="1"/>
  <c r="H42" i="1"/>
  <c r="I42" i="1"/>
  <c r="J42" i="1"/>
  <c r="K42" i="1"/>
  <c r="H9" i="1"/>
  <c r="I9" i="1"/>
  <c r="J9" i="1"/>
  <c r="K9" i="1"/>
  <c r="H75" i="1"/>
  <c r="I75" i="1"/>
  <c r="J75" i="1"/>
  <c r="K75" i="1"/>
  <c r="H78" i="1"/>
  <c r="I78" i="1"/>
  <c r="J78" i="1"/>
  <c r="K78" i="1"/>
  <c r="H14" i="1"/>
  <c r="I14" i="1"/>
  <c r="J14" i="1"/>
  <c r="K14" i="1"/>
  <c r="H10" i="1"/>
  <c r="I10" i="1"/>
  <c r="J10" i="1"/>
  <c r="K10" i="1"/>
  <c r="H39" i="1"/>
  <c r="I39" i="1"/>
  <c r="J39" i="1"/>
  <c r="K39" i="1"/>
  <c r="H77" i="1"/>
  <c r="I77" i="1"/>
  <c r="J77" i="1"/>
  <c r="K77" i="1"/>
  <c r="A42" i="1" l="1"/>
  <c r="F42" i="1"/>
  <c r="G42" i="1"/>
  <c r="A79" i="1"/>
  <c r="F79" i="1"/>
  <c r="G79" i="1"/>
  <c r="A10" i="1"/>
  <c r="F10" i="1"/>
  <c r="A9" i="1"/>
  <c r="F9" i="1"/>
  <c r="A77" i="1" l="1"/>
  <c r="F77" i="1"/>
  <c r="A78" i="1" l="1"/>
  <c r="F78" i="1"/>
  <c r="A59" i="1"/>
  <c r="F59" i="1"/>
  <c r="G59" i="1"/>
  <c r="F53" i="1" l="1"/>
  <c r="G53" i="1"/>
  <c r="A53" i="1"/>
  <c r="F74" i="1" l="1"/>
  <c r="G74" i="1"/>
  <c r="A74" i="1"/>
  <c r="F8" i="1" l="1"/>
  <c r="G8" i="1"/>
  <c r="A8" i="1"/>
  <c r="F75" i="1" l="1"/>
  <c r="A75" i="1"/>
  <c r="F14" i="1"/>
  <c r="A14" i="1"/>
  <c r="F7" i="1" l="1"/>
  <c r="G7" i="1"/>
  <c r="A7" i="1"/>
  <c r="J1" i="16" l="1"/>
  <c r="H1" i="16"/>
  <c r="A41" i="1"/>
  <c r="A40" i="1"/>
  <c r="I7" i="16" l="1"/>
  <c r="I2" i="16"/>
  <c r="I4" i="16"/>
  <c r="I6" i="16"/>
  <c r="I1" i="16" l="1"/>
  <c r="I5" i="16" s="1"/>
  <c r="I3" i="16"/>
  <c r="G7" i="16"/>
  <c r="A39" i="1" l="1"/>
  <c r="F39" i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<sst xmlns="http://schemas.openxmlformats.org/spreadsheetml/2006/main" count="13682" uniqueCount="2632">
  <si>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</si>
  <si>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</si>
  <si>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</si>
  <si>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</si>
  <si>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</si>
  <si>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</si>
  <si>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</si>
  <si>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</si>
  <si>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</si>
  <si>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</si>
  <si>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</si>
  <si>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</si>
  <si>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</si>
  <si>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</si>
  <si>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</si>
  <si>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</si>
  <si>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</si>
  <si>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</si>
  <si>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</si>
  <si>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</si>
  <si>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</si>
  <si>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</si>
  <si>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</si>
  <si>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</si>
  <si>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</si>
  <si>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</si>
  <si>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</si>
  <si>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</si>
  <si>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</si>
  <si>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</si>
  <si>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</si>
  <si>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</si>
  <si>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</si>
  <si>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</si>
  <si>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</si>
  <si>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</si>
  <si>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</si>
  <si>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</si>
  <si>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</si>
  <si>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</si>
  <si>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</si>
  <si>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</si>
  <si>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</si>
  <si>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</si>
  <si>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</si>
  <si>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</si>
  <si>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</si>
  <si>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</si>
  <si>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</si>
  <si>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</si>
  <si>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</si>
  <si>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</si>
  <si>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</si>
  <si>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</si>
  <si>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</si>
  <si>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</si>
  <si>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</si>
  <si>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</si>
  <si>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</si>
  <si>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</si>
  <si>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</si>
  <si>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</si>
  <si>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</si>
  <si>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</si>
  <si>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</si>
  <si>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</si>
  <si>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</si>
  <si>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</si>
  <si>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</si>
  <si>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</si>
  <si>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</si>
  <si>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</si>
  <si>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</si>
  <si>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</si>
  <si>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</si>
  <si>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</si>
  <si>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</si>
  <si>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</si>
  <si>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</si>
  <si>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</si>
  <si>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</si>
  <si>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</si>
  <si>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</si>
  <si>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</si>
  <si>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</si>
  <si>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</si>
  <si>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</si>
  <si>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</si>
  <si>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</si>
  <si>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</si>
  <si>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</si>
  <si>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</si>
  <si>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</si>
  <si>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</si>
  <si>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</si>
  <si>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</si>
  <si>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</si>
  <si>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</si>
  <si>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</si>
  <si>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</si>
  <si>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</si>
  <si>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</si>
  <si>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</si>
  <si>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</si>
  <si>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</si>
  <si>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</si>
  <si>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</si>
  <si>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</si>
  <si>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</si>
  <si>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</si>
  <si>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</si>
  <si>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</si>
  <si>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</si>
  <si>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</si>
  <si>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</si>
  <si>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</si>
  <si>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</si>
  <si>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</si>
  <si>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</si>
  <si>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</si>
  <si>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</si>
  <si>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</si>
  <si>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</si>
  <si>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</si>
  <si>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</si>
  <si>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</si>
  <si>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</si>
  <si>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</si>
  <si>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</si>
  <si>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</si>
  <si>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</si>
  <si>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</si>
  <si>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</si>
  <si>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</si>
  <si>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</si>
  <si>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</si>
  <si>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</si>
  <si>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</si>
  <si>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</si>
  <si>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</si>
  <si>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</si>
  <si>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</si>
  <si>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</si>
  <si>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</si>
  <si>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</si>
  <si>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</si>
  <si>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</si>
  <si>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</si>
  <si>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</si>
  <si>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</si>
  <si>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</si>
  <si>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</si>
  <si>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</si>
  <si>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</si>
  <si>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</si>
  <si>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</si>
  <si>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</si>
  <si>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</si>
  <si>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</si>
  <si>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</si>
  <si>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</si>
  <si>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</si>
  <si>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</si>
  <si>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</si>
  <si>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</si>
  <si>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</si>
  <si>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</si>
  <si>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</si>
  <si>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</si>
  <si>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</si>
  <si>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</si>
  <si>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</si>
  <si>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</si>
  <si>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</si>
  <si>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</si>
  <si>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</si>
  <si>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</si>
  <si>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</si>
  <si>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</si>
  <si>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</si>
  <si>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</si>
  <si>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</si>
  <si>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</si>
  <si>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</si>
  <si>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</si>
  <si>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</si>
  <si>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</si>
  <si>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</si>
  <si>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</si>
  <si>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</si>
  <si>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</si>
  <si>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</si>
  <si>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</si>
  <si>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</si>
  <si>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</si>
  <si>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</si>
  <si>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</si>
  <si>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</si>
  <si>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</si>
  <si>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</si>
  <si>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</si>
  <si>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</si>
  <si>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</si>
  <si>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</si>
  <si>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</si>
  <si>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</si>
  <si>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</si>
  <si>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</si>
  <si>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</si>
  <si>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</si>
  <si>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</si>
  <si>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</si>
  <si>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</si>
  <si>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</si>
  <si>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</si>
  <si>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</si>
  <si>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</si>
  <si>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</si>
  <si>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</si>
  <si>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</si>
  <si>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</si>
  <si>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</si>
  <si>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</si>
  <si>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</si>
  <si>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</si>
  <si>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</si>
  <si>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</si>
  <si>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</si>
  <si>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</si>
  <si>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</si>
  <si>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</si>
  <si>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</si>
  <si>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</si>
  <si>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</si>
  <si>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</si>
  <si>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</si>
  <si>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</si>
  <si>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</si>
  <si>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</si>
  <si>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</si>
  <si>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</si>
  <si>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</si>
  <si>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</si>
  <si>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</si>
  <si>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</si>
  <si>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</si>
  <si>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</si>
  <si>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</si>
  <si>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</si>
  <si>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</si>
  <si>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</si>
  <si>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</si>
  <si>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</si>
  <si>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</si>
  <si>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</si>
  <si>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</si>
  <si>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</si>
  <si>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</si>
  <si>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</si>
  <si>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</si>
  <si>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</si>
  <si>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</si>
  <si>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</si>
  <si>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</si>
  <si>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</si>
  <si>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</si>
  <si>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</si>
  <si>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</si>
  <si>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</si>
  <si>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</si>
  <si>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</si>
  <si>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</si>
  <si>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</si>
  <si>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</si>
  <si>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</si>
  <si>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</si>
  <si>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</si>
  <si>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</si>
  <si>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</si>
  <si>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</si>
  <si>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</si>
  <si>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</si>
  <si>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</si>
  <si>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</si>
  <si>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</si>
  <si>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</si>
  <si>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</si>
  <si>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</si>
  <si>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</si>
  <si>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</si>
  <si>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</si>
  <si>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</si>
  <si>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</si>
  <si>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</si>
  <si>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</si>
  <si>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</si>
  <si>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</si>
  <si>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</si>
  <si>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</si>
  <si>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</si>
  <si>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</si>
  <si>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</si>
  <si>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</si>
  <si>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</si>
  <si>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</si>
  <si>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</si>
  <si>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</si>
  <si>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</si>
  <si>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</si>
  <si>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</si>
  <si>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</si>
  <si>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</si>
  <si>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</si>
  <si>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</si>
  <si>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</si>
  <si>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</si>
  <si>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</si>
  <si>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</si>
  <si>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</si>
  <si>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</si>
  <si>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</si>
  <si>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</si>
  <si>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</si>
  <si>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</si>
  <si>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</si>
  <si>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</si>
  <si>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</si>
  <si>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</si>
  <si>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</si>
  <si>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</si>
  <si>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</si>
  <si>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</si>
  <si>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</si>
  <si>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</si>
  <si>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</si>
  <si>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</si>
  <si>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</si>
  <si>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</si>
  <si>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</si>
  <si>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</si>
  <si>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</si>
  <si>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</si>
  <si>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</si>
  <si>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</si>
  <si>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</si>
  <si>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</si>
  <si>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</si>
  <si>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</si>
  <si>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</si>
  <si>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</si>
  <si>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</si>
  <si>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</si>
  <si>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</si>
  <si>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</si>
  <si>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</si>
  <si>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</si>
  <si>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</si>
  <si>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</si>
  <si>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</si>
  <si>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</si>
  <si>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</si>
  <si>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</si>
  <si>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</si>
  <si>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</si>
  <si>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</si>
  <si>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</si>
  <si>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</si>
  <si>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</si>
  <si>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</si>
  <si>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</si>
  <si>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</si>
  <si>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</si>
  <si>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</si>
  <si>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</si>
  <si>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</si>
  <si>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</si>
  <si>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</si>
  <si>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</si>
  <si>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</si>
  <si>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</si>
  <si>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</si>
  <si>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</si>
  <si>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</si>
  <si>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</si>
  <si>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</si>
  <si>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</si>
  <si>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</si>
  <si>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</si>
  <si>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</si>
  <si>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</si>
  <si>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</si>
  <si>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</si>
  <si>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</si>
  <si>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</si>
  <si>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</si>
  <si>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</si>
  <si>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</si>
  <si>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</si>
  <si>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</si>
  <si>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</si>
  <si>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</si>
  <si>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</si>
  <si>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</si>
  <si>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</si>
  <si>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</si>
  <si>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</si>
  <si>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</si>
  <si>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</si>
  <si>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</si>
  <si>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</si>
  <si>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</si>
  <si>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</si>
  <si>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</si>
  <si>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</si>
  <si>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</si>
  <si>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</si>
  <si>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</si>
  <si>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</si>
  <si>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</si>
  <si>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</si>
  <si>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</si>
  <si>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</si>
  <si>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</si>
  <si>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</si>
  <si>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</si>
  <si>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</si>
  <si>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</si>
  <si>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</si>
  <si>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</si>
  <si>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</si>
  <si>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</si>
  <si>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</si>
  <si>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</si>
  <si>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</si>
  <si>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</si>
  <si>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</si>
  <si>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</si>
  <si>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</si>
  <si>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</si>
  <si>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</si>
  <si>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</si>
  <si>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</si>
  <si>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</si>
  <si>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</si>
  <si>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</si>
  <si>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</si>
  <si>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</si>
  <si>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</si>
  <si>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</si>
  <si>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</si>
  <si>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</si>
  <si>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</si>
  <si>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</si>
  <si>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</si>
  <si>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</si>
  <si>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</si>
  <si>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</si>
  <si>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</si>
  <si>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</si>
  <si>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</si>
  <si>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</si>
  <si>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</si>
  <si>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</si>
  <si>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</si>
  <si>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</si>
  <si>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</si>
  <si>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</si>
  <si>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</si>
  <si>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</si>
  <si>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</si>
  <si>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</si>
  <si>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</si>
  <si>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</si>
  <si>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</si>
  <si>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</si>
  <si>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</si>
  <si>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</si>
  <si>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</si>
  <si>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</si>
  <si>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</si>
  <si>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</si>
  <si>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</si>
  <si>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</si>
  <si>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</si>
  <si>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</si>
  <si>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</si>
  <si>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</si>
  <si>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</si>
  <si>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</si>
  <si>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</si>
  <si>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</si>
  <si>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</si>
  <si>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</si>
  <si>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</si>
  <si>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</si>
  <si>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</si>
  <si>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</si>
  <si>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</si>
  <si>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</si>
  <si>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</si>
  <si>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</si>
  <si>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</si>
  <si>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</si>
  <si>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</si>
  <si>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</si>
  <si>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</si>
  <si>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</si>
  <si>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</si>
  <si>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</si>
  <si>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</si>
  <si>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</si>
  <si>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</si>
  <si>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</si>
  <si>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</si>
  <si>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</si>
  <si>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</si>
  <si>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</si>
  <si>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</si>
  <si>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</si>
  <si>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</si>
  <si>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</si>
  <si>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</si>
  <si>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</si>
  <si>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</si>
  <si>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</si>
  <si>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</si>
  <si>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</si>
  <si>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</si>
  <si>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</si>
  <si>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</si>
  <si>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</si>
  <si>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</si>
  <si>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</si>
  <si>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</si>
  <si>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</si>
  <si>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</si>
  <si>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</si>
  <si>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</si>
  <si>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</si>
  <si>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</si>
  <si>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</si>
  <si>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</si>
  <si>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</si>
  <si>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</si>
  <si>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</si>
  <si>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</si>
  <si>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</si>
  <si>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</si>
  <si>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</si>
  <si>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</si>
  <si>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</si>
  <si>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</si>
  <si>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</si>
  <si>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</si>
  <si>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</si>
  <si>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</si>
  <si>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</si>
  <si>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</si>
  <si>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</si>
  <si>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</si>
  <si>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</si>
  <si>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</si>
  <si>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</si>
  <si>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</si>
  <si>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</si>
  <si>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</si>
  <si>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</si>
  <si>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</si>
  <si>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</si>
  <si>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</si>
  <si>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</si>
  <si>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</si>
  <si>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</si>
  <si>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</si>
  <si>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</si>
  <si>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</si>
  <si>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</si>
  <si>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</si>
  <si>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</si>
  <si>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</si>
  <si>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</si>
  <si>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</si>
  <si>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</si>
  <si>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</si>
  <si>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</si>
  <si>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</si>
  <si>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</si>
  <si>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</si>
  <si>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</si>
  <si>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</si>
  <si>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</si>
  <si>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</si>
  <si>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</si>
  <si>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</si>
  <si>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</si>
  <si>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</si>
  <si>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</si>
  <si>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</si>
  <si>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</si>
  <si>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</si>
  <si>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</si>
  <si>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</si>
  <si>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</si>
  <si>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</si>
  <si>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</si>
  <si>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</si>
  <si>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</si>
  <si>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</si>
  <si>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</si>
  <si>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</si>
  <si>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</si>
  <si>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</si>
  <si>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</si>
  <si>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</si>
  <si>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</si>
  <si>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</si>
  <si>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</si>
  <si>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</si>
  <si>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</si>
  <si>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</si>
  <si>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</si>
  <si>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</si>
  <si>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</si>
  <si>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</si>
  <si>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</si>
  <si>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</si>
  <si>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</si>
  <si>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</si>
  <si>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</si>
  <si>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</si>
  <si>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</si>
  <si>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</si>
  <si>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</si>
  <si>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</si>
  <si>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</si>
  <si>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</si>
  <si>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</si>
  <si>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</si>
  <si>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</si>
  <si>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</si>
  <si>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</si>
  <si>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</si>
  <si>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</si>
  <si>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</si>
  <si>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</si>
  <si>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</si>
  <si>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</si>
  <si>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</si>
  <si>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</si>
  <si>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</si>
  <si>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</si>
  <si>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</si>
  <si>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</si>
  <si>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</si>
  <si>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</si>
  <si>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</si>
  <si>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</si>
  <si>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</si>
  <si>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</si>
  <si>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</si>
  <si>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</si>
  <si>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</si>
  <si>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</si>
  <si>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</si>
  <si>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</si>
  <si>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</si>
  <si>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</si>
  <si>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</si>
  <si>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</si>
  <si>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</si>
  <si>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</si>
  <si>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</si>
  <si>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</si>
  <si>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</si>
  <si>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</si>
  <si>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</si>
  <si>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</si>
  <si>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</si>
  <si>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</si>
  <si>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</si>
  <si>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</si>
  <si>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</si>
  <si>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</si>
  <si>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</si>
  <si>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</si>
  <si>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</si>
  <si>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</si>
  <si>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</si>
  <si>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</si>
  <si>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</si>
  <si>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</si>
  <si>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</si>
  <si>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</si>
  <si>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</si>
  <si>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</si>
  <si>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</si>
  <si>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</si>
  <si>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</si>
  <si>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</si>
  <si>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</si>
  <si>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</si>
  <si>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</si>
  <si>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</si>
  <si>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</si>
  <si>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</si>
  <si>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</si>
  <si>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</si>
  <si>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</si>
  <si>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</si>
  <si>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</si>
  <si>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</si>
  <si>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</si>
  <si>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</si>
  <si>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</si>
  <si>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</si>
  <si>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</si>
  <si>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</si>
  <si>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</si>
  <si>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</si>
  <si>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</si>
  <si>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</si>
  <si>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</si>
  <si>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</si>
  <si>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</si>
  <si>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</si>
  <si>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</si>
  <si>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</si>
  <si>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</si>
  <si>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</si>
  <si>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</si>
  <si>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</si>
  <si>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</si>
  <si>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</si>
  <si>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</si>
  <si>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</si>
  <si>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</si>
  <si>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</si>
  <si>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</si>
  <si>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</si>
  <si>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</si>
  <si>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</si>
  <si>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</si>
  <si>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</si>
  <si>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</si>
  <si>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</si>
  <si>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</si>
  <si>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</si>
  <si>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</si>
  <si>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</si>
  <si>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</si>
  <si>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</si>
  <si>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</si>
  <si>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</si>
  <si>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</si>
  <si>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</si>
  <si>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</si>
  <si>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</si>
  <si>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</si>
  <si>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</si>
  <si>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</si>
  <si>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</si>
  <si>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</si>
  <si>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</si>
  <si>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</si>
  <si>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</si>
  <si>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</si>
  <si>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</si>
  <si>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</si>
  <si>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</si>
  <si>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</si>
  <si>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</si>
  <si>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</si>
  <si>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</si>
  <si>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</si>
  <si>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</si>
  <si>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</si>
  <si>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</si>
  <si>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</si>
  <si>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</si>
  <si>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</si>
  <si>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</si>
  <si>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</si>
  <si>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</si>
  <si>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</si>
  <si>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</si>
  <si>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</si>
  <si>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</si>
  <si>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</si>
  <si>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</si>
  <si>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</si>
  <si>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</si>
  <si>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</si>
  <si>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</si>
  <si>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</si>
  <si>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</si>
  <si>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</si>
  <si>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</si>
  <si>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</si>
  <si>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</si>
  <si>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</si>
  <si>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</si>
  <si>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</si>
  <si>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</si>
  <si>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</si>
  <si>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</si>
  <si>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</si>
  <si>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</si>
  <si>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</si>
  <si>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</si>
  <si>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</si>
  <si>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</si>
  <si>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</si>
  <si>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</si>
  <si>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</si>
  <si>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</si>
  <si>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</si>
  <si>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</si>
  <si>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</si>
  <si>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</si>
  <si>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</si>
  <si>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</si>
  <si>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</si>
  <si>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</si>
  <si>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</si>
  <si>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</si>
  <si>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</si>
  <si>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</si>
  <si>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</si>
  <si>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</si>
  <si>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</si>
  <si>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</si>
  <si>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</si>
  <si>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</si>
  <si>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</si>
  <si>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</si>
  <si>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</si>
  <si>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</si>
  <si>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</si>
  <si>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</si>
  <si>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</si>
  <si>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</si>
  <si>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</si>
  <si>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</si>
  <si>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</si>
  <si>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</si>
  <si>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</si>
  <si>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</si>
  <si>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</si>
  <si>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</si>
  <si>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</si>
  <si>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</si>
  <si>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</si>
  <si>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</si>
  <si>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</si>
  <si>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</si>
  <si>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</si>
  <si>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</si>
  <si>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</si>
  <si>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</si>
  <si>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</si>
  <si>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</si>
  <si>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</si>
  <si>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</si>
  <si>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</si>
  <si>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</si>
  <si>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</si>
  <si>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</si>
  <si>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</si>
  <si>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</si>
  <si>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</si>
  <si>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</si>
  <si>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</si>
  <si>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</si>
  <si>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</si>
  <si>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</si>
  <si>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</si>
  <si>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</si>
  <si>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</si>
  <si>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</si>
  <si>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</si>
  <si>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</si>
  <si>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</si>
  <si>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</si>
  <si>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</si>
  <si>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</si>
  <si>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</si>
  <si>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</si>
  <si>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</si>
  <si>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</si>
  <si>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</si>
  <si>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</si>
  <si>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</si>
  <si>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</si>
  <si>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</si>
  <si>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</si>
  <si>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</si>
  <si>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</si>
  <si>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</si>
  <si>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</si>
  <si>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</si>
  <si>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</si>
  <si>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</si>
  <si>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</si>
  <si>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</si>
  <si>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</si>
  <si>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</si>
  <si>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</si>
  <si>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</si>
  <si>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</si>
  <si>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</si>
  <si>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</si>
  <si>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</si>
  <si>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</si>
  <si>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</si>
  <si>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</si>
  <si>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</si>
  <si>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</si>
  <si>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</si>
  <si>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</si>
  <si>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</si>
  <si>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</si>
  <si>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</si>
  <si>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</si>
  <si>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</si>
  <si>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</si>
  <si>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</si>
  <si>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</si>
  <si>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</si>
  <si>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</si>
  <si>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</si>
  <si>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</si>
  <si>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</si>
  <si>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</si>
  <si>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</si>
  <si>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</si>
  <si>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</si>
  <si>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</si>
  <si>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</si>
  <si>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</si>
  <si>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</si>
  <si>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</si>
  <si>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</si>
  <si>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</si>
  <si>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</si>
  <si>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</si>
  <si>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</si>
  <si>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</si>
  <si>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</si>
  <si>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</si>
  <si>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</si>
  <si>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</si>
  <si>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</si>
  <si>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</si>
  <si>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</si>
  <si>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</si>
  <si>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</si>
  <si>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</si>
  <si>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</si>
  <si>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</si>
  <si>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</si>
  <si>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</si>
  <si>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</si>
  <si>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</si>
  <si>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</si>
  <si>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</si>
  <si>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</si>
  <si>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</si>
  <si>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</si>
  <si>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</si>
  <si>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</si>
  <si>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</si>
  <si>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</si>
  <si>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</si>
  <si>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</si>
  <si>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</si>
  <si>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</si>
  <si>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</si>
  <si>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</si>
  <si>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</si>
  <si>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</si>
  <si>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</si>
  <si>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</si>
  <si>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</si>
  <si>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</si>
  <si>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</si>
  <si>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</si>
  <si>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</si>
  <si>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</si>
  <si>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</si>
  <si>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</si>
  <si>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</si>
  <si>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</si>
  <si>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</si>
  <si>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</si>
  <si>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</si>
  <si>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</si>
  <si>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</si>
  <si>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</si>
  <si>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</si>
  <si>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</si>
  <si>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</si>
  <si>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</si>
  <si>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</si>
  <si>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</si>
  <si>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</si>
  <si>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</si>
  <si>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</si>
  <si>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</si>
  <si>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</si>
  <si>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</si>
  <si>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</si>
  <si>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</si>
  <si>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</si>
  <si>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</si>
  <si>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</si>
  <si>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</si>
  <si>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</si>
  <si>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</si>
  <si>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</si>
  <si>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</si>
  <si>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</si>
  <si>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</si>
  <si>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</si>
  <si>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</si>
  <si>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</si>
  <si>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</si>
  <si>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</si>
  <si>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</si>
  <si>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</si>
  <si>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</si>
  <si>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</si>
  <si>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</si>
  <si>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</si>
  <si>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</si>
  <si>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</si>
  <si>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</si>
  <si>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</si>
  <si>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</si>
  <si>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</si>
  <si>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</si>
  <si>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</si>
  <si>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</si>
  <si>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</si>
  <si>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</si>
  <si>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</si>
  <si>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</si>
  <si>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</si>
  <si>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</si>
  <si>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</si>
  <si>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</si>
  <si>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</si>
  <si>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</si>
  <si>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</si>
  <si>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</si>
  <si>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</si>
  <si>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</si>
  <si>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</si>
  <si>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</si>
  <si>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</si>
  <si>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</si>
  <si>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</si>
  <si>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</si>
  <si>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</si>
  <si>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</si>
  <si>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</si>
  <si>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</si>
  <si>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</si>
  <si>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</si>
  <si>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</si>
  <si>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</si>
  <si>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</si>
  <si>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</si>
  <si>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</si>
  <si>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</si>
  <si>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</si>
  <si>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</si>
  <si>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</si>
  <si>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</si>
  <si>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</si>
  <si>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</si>
  <si>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</si>
  <si>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</si>
  <si>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</si>
  <si>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</si>
  <si>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</si>
  <si>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</si>
  <si>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</si>
  <si>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</si>
  <si>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</si>
  <si>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</si>
  <si>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</si>
  <si>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</si>
  <si>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</si>
  <si>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</si>
  <si>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</si>
  <si>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</si>
  <si>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</si>
  <si>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</si>
  <si>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</si>
  <si>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</si>
  <si>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</si>
  <si>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</si>
  <si>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</si>
  <si>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</si>
  <si>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</si>
  <si>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</si>
  <si>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</si>
  <si>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</si>
  <si>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</si>
  <si>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</si>
  <si>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</si>
  <si>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</si>
  <si>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</si>
  <si>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</si>
  <si>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</si>
  <si>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</si>
  <si>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</si>
  <si>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</si>
  <si>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</si>
  <si>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</si>
  <si>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</si>
  <si>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</si>
  <si>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</si>
  <si>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</si>
  <si>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</si>
  <si>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</si>
  <si>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</si>
  <si>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</si>
  <si>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</si>
  <si>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</si>
  <si>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</si>
  <si>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</si>
  <si>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</si>
  <si>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</si>
  <si>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</si>
  <si>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</si>
  <si>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</si>
  <si>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</si>
  <si>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</si>
  <si>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</si>
  <si>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</si>
  <si>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</si>
  <si>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</si>
  <si>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</si>
  <si>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</si>
  <si>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</si>
  <si>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</si>
  <si>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</si>
  <si>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</si>
  <si>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</si>
  <si>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</si>
  <si>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</si>
  <si>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</si>
  <si>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</si>
  <si>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</si>
  <si>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</si>
  <si>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</si>
  <si>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</si>
  <si>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</si>
  <si>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</si>
  <si>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</si>
  <si>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</si>
  <si>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</si>
  <si>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</si>
  <si>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</si>
  <si>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</si>
  <si>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</si>
  <si>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</si>
  <si>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</si>
  <si>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</si>
  <si>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</si>
  <si>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</si>
  <si>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</si>
  <si>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</si>
  <si>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</si>
  <si>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</si>
  <si>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</si>
  <si>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</si>
  <si>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</si>
  <si>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</si>
  <si>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</si>
  <si>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</si>
  <si>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</si>
  <si>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</si>
  <si>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</si>
  <si>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</si>
  <si>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</si>
  <si>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</si>
  <si>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</si>
  <si>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</si>
  <si>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</si>
  <si>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</si>
  <si>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</si>
  <si>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</si>
  <si>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</si>
  <si>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</si>
  <si>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</si>
  <si>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</si>
  <si>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</si>
  <si>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</si>
  <si>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</si>
  <si>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</si>
  <si>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</si>
  <si>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</si>
  <si>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</si>
  <si>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</si>
  <si>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</si>
  <si>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</si>
  <si>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</si>
  <si>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</si>
  <si>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</si>
  <si>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</si>
  <si>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</si>
  <si>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</si>
  <si>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</si>
  <si>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</si>
  <si>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</si>
  <si>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</si>
  <si>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</si>
  <si>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</si>
  <si>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</si>
  <si>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</si>
  <si>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</si>
  <si>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</si>
  <si>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</si>
  <si>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</si>
  <si>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</si>
  <si>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</si>
  <si>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</si>
  <si>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</si>
  <si>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</si>
  <si>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</si>
  <si>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</si>
  <si>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</si>
  <si>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</si>
  <si>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</si>
  <si>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</si>
  <si>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</si>
  <si>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</si>
  <si>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</si>
  <si>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</si>
  <si>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</si>
  <si>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</si>
  <si>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</si>
  <si>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</si>
  <si>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</si>
  <si>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</si>
  <si>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</si>
  <si>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</si>
  <si>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</si>
  <si>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</si>
  <si>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</si>
  <si>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</si>
  <si>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</si>
  <si>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</si>
  <si>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</si>
  <si>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</si>
  <si>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</si>
  <si>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</si>
  <si>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</si>
  <si>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</si>
  <si>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</si>
  <si>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</si>
  <si>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</si>
  <si>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</si>
  <si>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</si>
  <si>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</si>
  <si>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</si>
  <si>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</si>
  <si>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</si>
  <si>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</si>
  <si>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</si>
  <si>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</si>
  <si>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</si>
  <si>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</si>
  <si>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</si>
  <si>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</si>
  <si>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</si>
  <si>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</si>
  <si>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</si>
  <si>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</si>
  <si>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</si>
  <si>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</si>
  <si>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</si>
  <si>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</si>
  <si>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</si>
  <si>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</si>
  <si>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</si>
  <si>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</si>
  <si>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</si>
  <si>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</si>
  <si>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</si>
  <si>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</si>
  <si>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</si>
  <si>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</si>
  <si>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</si>
  <si>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</si>
  <si>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</si>
  <si>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</si>
  <si>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</si>
  <si>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</si>
  <si>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</si>
  <si>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</si>
  <si>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</si>
  <si>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</si>
  <si>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</si>
  <si>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</si>
  <si>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</si>
  <si>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</si>
  <si>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</si>
  <si>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</si>
  <si>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</si>
  <si>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</si>
  <si>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</si>
  <si>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</si>
  <si>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</si>
  <si>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</si>
  <si>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</si>
  <si>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</si>
  <si>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</si>
  <si>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</si>
  <si>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</si>
  <si>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</si>
  <si>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</si>
  <si>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</si>
  <si>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</si>
  <si>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</si>
  <si>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</si>
  <si>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</si>
  <si>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</si>
  <si>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</si>
  <si>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</si>
  <si>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</si>
  <si>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</si>
  <si>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</si>
  <si>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</si>
  <si>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</si>
  <si>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</si>
  <si>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</si>
  <si>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</si>
  <si>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</si>
  <si>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</si>
  <si>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</si>
  <si>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</si>
  <si>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</si>
  <si>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</si>
  <si>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</si>
  <si>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</si>
  <si>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</si>
  <si>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</si>
  <si>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</si>
  <si>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</si>
  <si>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</si>
  <si>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</si>
  <si>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</si>
  <si>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</si>
  <si>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</si>
  <si>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</si>
  <si>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</si>
  <si>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</si>
  <si>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</si>
  <si>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</si>
  <si>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</si>
  <si>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</si>
  <si>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</si>
  <si>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</si>
  <si>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</si>
  <si>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</si>
  <si>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</si>
  <si>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</si>
  <si>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</si>
  <si>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</si>
  <si>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</si>
  <si>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</si>
  <si>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</si>
  <si>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</si>
  <si>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</si>
  <si>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</si>
  <si>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</si>
  <si>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</si>
  <si>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</si>
  <si>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</si>
  <si>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</si>
  <si>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</si>
  <si>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</si>
  <si>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</si>
  <si>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</si>
  <si>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</si>
  <si>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</si>
  <si>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</si>
  <si>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</si>
  <si>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</si>
  <si>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</si>
  <si>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</si>
  <si>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</si>
  <si>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</si>
  <si>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</si>
  <si>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</si>
  <si>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</si>
  <si>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</si>
  <si>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</si>
  <si>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</si>
  <si>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</si>
  <si>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</si>
  <si>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</si>
  <si>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</si>
  <si>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</si>
  <si>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</si>
  <si>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</si>
  <si>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</si>
  <si>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</si>
  <si>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</si>
  <si>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</si>
  <si>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</si>
  <si>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</si>
  <si>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</si>
  <si>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</si>
  <si>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</si>
  <si>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</si>
  <si>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</si>
  <si>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</si>
  <si>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</si>
  <si>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</si>
  <si>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</si>
  <si>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</si>
  <si>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</si>
  <si>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</si>
  <si>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</si>
  <si>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</si>
  <si>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</si>
  <si>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</si>
  <si>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</si>
  <si>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</si>
  <si>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</si>
  <si>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</si>
  <si>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</si>
  <si>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</si>
  <si>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</si>
  <si>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</si>
  <si>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</si>
  <si>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</si>
  <si>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</si>
  <si>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</si>
  <si>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</si>
  <si>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</si>
  <si>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</si>
  <si>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</si>
  <si>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</si>
  <si>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</si>
  <si>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</si>
  <si>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</si>
  <si>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</si>
  <si>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</si>
  <si>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</si>
  <si>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</si>
  <si>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</si>
  <si>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</si>
  <si>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</si>
  <si>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</si>
  <si>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</si>
  <si>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</si>
  <si>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</si>
  <si>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</si>
  <si>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</si>
  <si>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</si>
  <si>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</si>
  <si>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</si>
  <si>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</si>
  <si>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</si>
  <si>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</si>
  <si>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</si>
  <si>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</si>
  <si>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</si>
  <si>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</si>
  <si>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</si>
  <si>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</si>
  <si>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</si>
  <si>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</si>
  <si>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</si>
  <si>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</si>
  <si>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</si>
  <si>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</si>
  <si>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</si>
  <si>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</si>
  <si>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</si>
  <si>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</si>
  <si>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</si>
  <si>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</si>
  <si>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</si>
  <si>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</si>
  <si>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</si>
  <si>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</si>
  <si>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</si>
  <si>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</si>
  <si>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</si>
  <si>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</si>
  <si>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</si>
  <si>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</si>
  <si>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</si>
  <si>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</si>
  <si>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</si>
  <si>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</si>
  <si>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</si>
  <si>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</si>
  <si>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</si>
  <si>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</si>
  <si>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</si>
  <si>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</si>
  <si>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</si>
  <si>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</si>
  <si>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</si>
  <si>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</si>
  <si>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</si>
  <si>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</si>
  <si>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</si>
  <si>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</si>
  <si>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</si>
  <si>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</si>
  <si>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</si>
  <si>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</si>
  <si>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</si>
  <si>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</si>
  <si>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</si>
  <si>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</si>
  <si>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</si>
  <si>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</si>
  <si>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</si>
  <si>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</si>
  <si>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</si>
  <si>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</si>
  <si>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</si>
  <si>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</si>
  <si>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</si>
  <si>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</si>
  <si>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</si>
  <si>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</si>
  <si>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</si>
  <si>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</si>
  <si>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</si>
  <si>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</si>
  <si>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</si>
  <si>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</si>
  <si>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</si>
  <si>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</si>
  <si>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</si>
  <si>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</si>
  <si>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</si>
  <si>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</si>
  <si>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</si>
  <si>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</si>
  <si>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</si>
  <si>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</si>
  <si>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</si>
  <si>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</si>
  <si>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</si>
  <si>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</si>
  <si>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</si>
  <si>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</si>
  <si>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</si>
  <si>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</si>
  <si>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</si>
  <si>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</si>
  <si>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</si>
  <si>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</si>
  <si>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</si>
  <si>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</si>
  <si>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</si>
  <si>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</si>
  <si>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</si>
  <si>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</si>
  <si>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</si>
  <si>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</si>
  <si>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</si>
  <si>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</si>
  <si>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</si>
  <si>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</si>
  <si>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</si>
  <si>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</si>
  <si>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</si>
  <si>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</si>
  <si>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</si>
  <si>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</si>
  <si>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</si>
  <si>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</si>
  <si>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</si>
  <si>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</si>
  <si>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</si>
  <si>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</si>
  <si>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</si>
  <si>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</si>
  <si>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</si>
  <si>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</si>
  <si>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</si>
  <si>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</si>
  <si>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</si>
  <si>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</si>
  <si>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</si>
  <si>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</si>
  <si>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</si>
  <si>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</si>
  <si>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</si>
  <si>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</si>
  <si>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</si>
  <si>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</si>
  <si>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</si>
  <si>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</si>
  <si>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</si>
  <si>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</si>
  <si>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</si>
  <si>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</si>
  <si>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</si>
  <si>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</si>
  <si>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</si>
  <si>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</si>
  <si>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</si>
  <si>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</si>
  <si>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</si>
  <si>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</si>
  <si>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</si>
  <si>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</si>
  <si>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</si>
  <si>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</si>
  <si>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</si>
  <si>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</si>
  <si>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</si>
  <si>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</si>
  <si>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</si>
  <si>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</si>
  <si>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</si>
  <si>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</si>
  <si>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</si>
  <si>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</si>
  <si>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</si>
  <si>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</si>
  <si>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</si>
  <si>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</si>
  <si>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</si>
  <si>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</si>
  <si>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</si>
  <si>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</si>
  <si>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</si>
  <si>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</si>
  <si>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</si>
  <si>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</si>
  <si>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</si>
  <si>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</si>
  <si>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</si>
  <si>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</si>
  <si>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</si>
  <si>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</si>
  <si>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</si>
  <si>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</si>
  <si>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</si>
  <si>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</si>
  <si>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</si>
  <si>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</si>
  <si>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</si>
  <si>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</si>
  <si>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</si>
  <si>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</si>
  <si>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</si>
  <si>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</si>
  <si>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</si>
  <si>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</si>
  <si>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</si>
  <si>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</si>
  <si>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</si>
  <si>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</si>
  <si>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</si>
  <si>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</si>
  <si>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</si>
  <si>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</si>
  <si>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</si>
  <si>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</si>
  <si>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</si>
  <si>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</si>
  <si>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</si>
  <si>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</si>
  <si>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</si>
  <si>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</si>
  <si>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</si>
  <si>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</si>
  <si>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</si>
  <si>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</si>
  <si>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</si>
  <si>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</si>
  <si>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</si>
  <si>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</si>
  <si>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</si>
  <si>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</si>
  <si>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</si>
  <si>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</si>
  <si>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</si>
  <si>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</si>
  <si>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</si>
  <si>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</si>
  <si>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</si>
  <si>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</si>
  <si>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</si>
  <si>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</si>
  <si>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</si>
  <si>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</si>
  <si>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</si>
  <si>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</si>
  <si>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</si>
  <si>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</si>
  <si>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</si>
  <si>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</si>
  <si>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</si>
  <si>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</si>
  <si>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</si>
  <si>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</si>
  <si>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</si>
  <si>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</si>
  <si>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</si>
  <si>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</si>
  <si>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</si>
  <si>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</si>
  <si>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</si>
  <si>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</si>
  <si>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</si>
  <si>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</si>
  <si>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</si>
  <si>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</si>
  <si>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</si>
  <si>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</si>
  <si>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</si>
  <si>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</si>
  <si>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</si>
  <si>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</si>
  <si>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</si>
  <si>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</si>
  <si>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</si>
  <si>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</si>
  <si>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</si>
  <si>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</si>
  <si>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</si>
  <si>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</si>
  <si>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</si>
  <si>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</si>
  <si>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</si>
  <si>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</si>
  <si>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</si>
  <si>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</si>
  <si>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</si>
  <si>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</si>
  <si>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</si>
  <si>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</si>
  <si>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</si>
  <si>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</si>
  <si>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</si>
  <si>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</si>
  <si>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</si>
  <si>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</si>
  <si>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</si>
  <si>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</si>
  <si>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</si>
  <si>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</si>
  <si>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</si>
  <si>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</si>
  <si>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</si>
  <si>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</si>
  <si>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</si>
  <si>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</si>
  <si>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</si>
  <si>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</si>
  <si>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</si>
  <si>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</si>
  <si>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</si>
  <si>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</si>
  <si>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</si>
  <si>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</si>
  <si>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</si>
  <si>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</si>
  <si>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</si>
  <si>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</si>
  <si>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</si>
  <si>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</si>
  <si>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</si>
  <si>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</si>
  <si>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</si>
  <si>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</si>
  <si>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</si>
  <si>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</si>
  <si>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</si>
  <si>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</si>
  <si>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</si>
  <si>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</si>
  <si>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</si>
  <si>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</si>
  <si>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</si>
  <si>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</si>
  <si>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</si>
  <si>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</si>
  <si>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</si>
  <si>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</si>
  <si>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</si>
  <si>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</si>
  <si>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</si>
  <si>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</si>
  <si>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</si>
  <si>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</si>
  <si>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</si>
  <si>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</si>
  <si>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</si>
  <si>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</si>
  <si>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</si>
  <si>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</si>
  <si>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</si>
  <si>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</si>
  <si>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</si>
  <si>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</si>
  <si>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</si>
  <si>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</si>
  <si>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</si>
  <si>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</si>
  <si>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</si>
  <si>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</si>
  <si>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</si>
  <si>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</si>
  <si>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</si>
  <si>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</si>
  <si>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</si>
  <si>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</si>
  <si>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</si>
  <si>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</si>
  <si>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</si>
  <si>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</si>
  <si>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</si>
  <si>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</si>
  <si>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</si>
  <si>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</si>
  <si>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</si>
  <si>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</si>
  <si>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</si>
  <si>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</si>
  <si>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</si>
  <si>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</si>
  <si>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</si>
  <si>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</si>
  <si>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</si>
  <si>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</si>
  <si>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</si>
  <si>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</si>
  <si>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</si>
  <si>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</si>
  <si>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</si>
  <si>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</si>
  <si>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</si>
  <si>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</si>
  <si>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</si>
  <si>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</si>
  <si>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</si>
  <si>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</si>
  <si>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</si>
  <si>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</si>
  <si>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</si>
  <si>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</si>
  <si>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</si>
  <si>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</si>
  <si>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</si>
  <si>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</si>
  <si>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</si>
  <si>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</si>
  <si>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</si>
  <si>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</si>
  <si>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</si>
  <si>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</si>
  <si>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</si>
  <si>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</si>
  <si>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</si>
  <si>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</si>
  <si>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</si>
  <si>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</si>
  <si>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</si>
  <si>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</si>
  <si>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</si>
  <si>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</si>
  <si>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</si>
  <si>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</si>
  <si>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</si>
  <si>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</si>
  <si>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</si>
  <si>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</si>
  <si>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</si>
  <si>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</si>
  <si>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</si>
  <si>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</si>
  <si>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</si>
  <si>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</si>
  <si>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</si>
  <si>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</si>
  <si>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</si>
  <si>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</si>
  <si>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</si>
  <si>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</si>
  <si>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</si>
  <si>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</si>
  <si>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</si>
  <si>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</si>
  <si>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</si>
  <si>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</si>
  <si>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</si>
  <si>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</si>
  <si>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</si>
  <si>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</si>
  <si>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</si>
  <si>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</si>
  <si>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</si>
  <si>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</si>
  <si>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</si>
  <si>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</si>
  <si>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</si>
  <si>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</si>
  <si>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</si>
  <si>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</si>
  <si>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</si>
  <si>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</si>
  <si>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</si>
  <si>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</si>
  <si>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</si>
  <si>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</si>
  <si>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</si>
  <si>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</si>
  <si>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</si>
  <si>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</si>
  <si>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</si>
  <si>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</si>
  <si>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</si>
  <si>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</si>
  <si>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</si>
  <si>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</si>
  <si>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</si>
  <si>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</si>
  <si>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</si>
  <si>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</si>
  <si>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</si>
  <si>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</si>
  <si>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</si>
  <si>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</si>
  <si>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</si>
  <si>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</si>
  <si>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</si>
  <si>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</si>
  <si>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</si>
  <si>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</si>
  <si>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</si>
  <si>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</si>
  <si>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</si>
  <si>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</si>
  <si>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</si>
  <si>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</si>
  <si>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</si>
  <si>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</si>
  <si>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</si>
  <si>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</si>
  <si>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</si>
  <si>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</si>
  <si>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</si>
  <si>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</si>
  <si>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</si>
  <si>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</si>
  <si>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</si>
  <si>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</si>
  <si>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</si>
  <si>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</si>
  <si>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</si>
  <si>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</si>
  <si>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</si>
  <si>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</si>
  <si>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</si>
  <si>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</si>
  <si>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</si>
  <si>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</si>
  <si>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</si>
  <si>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</si>
  <si>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</si>
  <si>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</si>
  <si>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</si>
  <si>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</si>
  <si>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</si>
  <si>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</si>
  <si>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</si>
  <si>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</si>
  <si>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</si>
  <si>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</si>
  <si>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</si>
  <si>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</si>
  <si>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</si>
  <si>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</si>
  <si>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</si>
  <si>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</si>
  <si>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</si>
  <si>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</si>
  <si>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</si>
  <si>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</si>
  <si>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</si>
  <si>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</si>
  <si>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</si>
  <si>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</si>
  <si>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</si>
  <si>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</si>
  <si>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</si>
  <si>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</si>
  <si>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</si>
  <si>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</si>
  <si>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</si>
  <si>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</si>
  <si>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</si>
  <si>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</si>
  <si>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</si>
  <si>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</si>
  <si>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</si>
  <si>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</si>
  <si>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</si>
  <si>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</si>
  <si>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</si>
  <si>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</si>
  <si>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</si>
  <si>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</si>
  <si>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</si>
  <si>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</si>
  <si>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</si>
  <si>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</si>
  <si>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</si>
  <si>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</si>
  <si>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</si>
  <si>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</si>
  <si>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</si>
  <si>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</si>
  <si>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</si>
  <si>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</si>
  <si>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</si>
  <si>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</si>
  <si>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</si>
  <si>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</si>
  <si>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</si>
  <si>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</si>
  <si>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</si>
  <si>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</si>
  <si>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</si>
  <si>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</si>
  <si>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</si>
  <si>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</si>
  <si>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</si>
  <si>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</si>
  <si>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</si>
  <si>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</si>
  <si>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</si>
  <si>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</si>
  <si>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</si>
  <si>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</si>
  <si>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</si>
  <si>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</si>
  <si>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</si>
  <si>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</si>
  <si>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</si>
  <si>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</si>
  <si>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</si>
  <si>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</si>
  <si>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</si>
  <si>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</si>
  <si>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</si>
  <si>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</si>
  <si>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</si>
  <si>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</si>
  <si>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</si>
  <si>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</si>
  <si>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</si>
  <si>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</si>
  <si>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</si>
  <si>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</si>
  <si>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</si>
  <si>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</si>
  <si>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</si>
  <si>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</si>
  <si>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</si>
  <si>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</si>
  <si>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</si>
  <si>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</si>
  <si>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</si>
  <si>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</si>
  <si>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</si>
  <si>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</si>
  <si>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</si>
  <si>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</si>
  <si>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</si>
  <si>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</si>
  <si>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</si>
  <si>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</si>
  <si>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</si>
  <si>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</si>
  <si>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</si>
  <si>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</si>
  <si>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</si>
  <si>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</si>
  <si>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</si>
  <si>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</si>
  <si>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</si>
  <si>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</si>
  <si>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</si>
  <si>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</si>
  <si>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</si>
  <si>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</si>
  <si>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</si>
  <si>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</si>
  <si>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</si>
  <si>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</si>
  <si>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</si>
  <si>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</si>
  <si>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</si>
  <si>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</si>
  <si>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</si>
  <si>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</si>
  <si>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</si>
  <si>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</si>
  <si>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</si>
  <si>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</si>
  <si>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</si>
  <si>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</si>
  <si>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</si>
  <si>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</si>
  <si>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</si>
  <si>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</si>
  <si>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</si>
  <si>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</si>
  <si>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</si>
  <si>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</si>
  <si>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</si>
  <si>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</si>
  <si>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</si>
  <si>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</si>
  <si>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</si>
  <si>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</si>
  <si>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</si>
  <si>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</si>
  <si>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</si>
  <si>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</si>
  <si>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</si>
  <si>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</si>
  <si>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</si>
  <si>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</si>
  <si>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</si>
  <si>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</si>
  <si>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</si>
  <si>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</si>
  <si>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</si>
  <si>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</si>
  <si>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</si>
  <si>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</si>
  <si>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</si>
  <si>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</si>
  <si>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</si>
  <si>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</si>
  <si>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</si>
  <si>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</si>
  <si>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</si>
  <si>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</si>
  <si>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</si>
  <si>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</si>
  <si>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</si>
  <si>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</si>
  <si>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</si>
  <si>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</si>
  <si>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</si>
  <si>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</si>
  <si>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</si>
  <si>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</si>
  <si>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</si>
  <si>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</si>
  <si>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</si>
  <si>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</si>
  <si>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</si>
  <si>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</si>
  <si>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</si>
  <si>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</si>
  <si>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</si>
  <si>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</si>
  <si>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</si>
  <si>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</si>
  <si>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</si>
  <si>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</si>
  <si>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</si>
  <si>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</si>
  <si>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</si>
  <si>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</si>
  <si>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</si>
  <si>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</si>
  <si>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</si>
  <si>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</si>
  <si>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</si>
  <si>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</si>
  <si>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</si>
  <si>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</si>
  <si>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</si>
  <si>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</si>
  <si>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</si>
  <si>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</si>
  <si>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</si>
  <si>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</si>
  <si>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</si>
  <si>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</si>
  <si>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</si>
  <si>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</si>
  <si>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</si>
  <si>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</si>
  <si>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</si>
  <si>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</si>
  <si>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</si>
  <si>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</si>
  <si>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</si>
  <si>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</si>
  <si>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</si>
  <si>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</si>
  <si>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</si>
  <si>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</si>
  <si>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</si>
  <si>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</si>
  <si>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</si>
  <si>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</si>
  <si>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</si>
  <si>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</si>
  <si>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</si>
  <si>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</si>
  <si>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</si>
  <si>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</si>
  <si>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</si>
  <si>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</si>
  <si>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</si>
  <si>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</si>
  <si>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</si>
  <si>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</si>
  <si>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</si>
  <si>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</si>
  <si>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</si>
  <si>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</si>
  <si>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</si>
  <si>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</si>
  <si>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</si>
  <si>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</si>
  <si>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</si>
  <si>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</si>
  <si>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</si>
  <si>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</si>
  <si>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</si>
  <si>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</si>
  <si>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</si>
  <si>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</si>
  <si>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</si>
  <si>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</si>
  <si>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</si>
  <si>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</si>
  <si>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</si>
  <si>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</si>
  <si>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</si>
  <si>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</si>
  <si>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</si>
  <si>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</si>
  <si>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</si>
  <si>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</si>
  <si>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</si>
  <si>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</si>
  <si>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</si>
  <si>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</si>
  <si>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</si>
  <si>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</si>
  <si>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</si>
  <si>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</si>
  <si>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</si>
  <si>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</si>
  <si>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</si>
  <si>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</si>
  <si>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</si>
  <si>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</si>
  <si>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</si>
  <si>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</si>
  <si>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</si>
  <si>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</si>
  <si>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</si>
  <si>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</si>
  <si>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</si>
  <si>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</si>
  <si>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</si>
  <si>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</si>
  <si>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</si>
  <si>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</si>
  <si>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</si>
  <si>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</si>
  <si>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</si>
  <si>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</si>
  <si>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</si>
  <si>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</si>
  <si>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</si>
  <si>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</si>
  <si>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</si>
  <si>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</si>
  <si>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</si>
  <si>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</si>
  <si>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</si>
  <si>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</si>
  <si>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</si>
  <si>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</si>
  <si>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</si>
  <si>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</si>
  <si>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</si>
  <si>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</si>
  <si>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</si>
  <si>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</si>
  <si>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</si>
  <si>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</si>
  <si>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</si>
  <si>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</si>
  <si>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</si>
  <si>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</si>
  <si>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</si>
  <si>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</si>
  <si>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</si>
  <si>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</si>
  <si>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</si>
  <si>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</si>
  <si>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</si>
  <si>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</si>
  <si>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</si>
  <si>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</si>
  <si>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</si>
  <si>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</si>
  <si>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</si>
  <si>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</si>
  <si>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</si>
  <si>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</si>
  <si>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</si>
  <si>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</si>
  <si>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</si>
  <si>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</si>
  <si>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</si>
  <si>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</si>
  <si>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</si>
  <si>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</si>
  <si>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</si>
  <si>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</si>
  <si>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</si>
  <si>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</si>
  <si>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</si>
  <si>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</si>
  <si>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</si>
  <si>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</si>
  <si>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</si>
  <si>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</si>
  <si>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</si>
  <si>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</si>
  <si>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</si>
  <si>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</si>
  <si>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</si>
  <si>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</si>
  <si>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</si>
  <si>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</si>
  <si>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</si>
  <si>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</si>
  <si>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</si>
  <si>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</si>
  <si>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</si>
  <si>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</si>
  <si>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</si>
  <si>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</si>
  <si>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</si>
  <si>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</si>
  <si>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</si>
  <si>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</si>
  <si>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</si>
  <si>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</si>
  <si>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</si>
  <si>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</si>
  <si>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</si>
  <si>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</si>
  <si>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</si>
  <si>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</si>
  <si>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</si>
  <si>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</si>
  <si>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</si>
  <si>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</si>
  <si>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</si>
  <si>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</si>
  <si>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</si>
  <si>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</si>
  <si>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</si>
  <si>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</si>
  <si>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</si>
  <si>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</si>
  <si>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</si>
  <si>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</si>
  <si>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</si>
  <si>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</si>
  <si>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</si>
  <si>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</si>
  <si>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</si>
  <si>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</si>
  <si>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</si>
  <si>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</si>
  <si>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</si>
  <si>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</si>
  <si>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</si>
  <si>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</si>
  <si>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</si>
  <si>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</si>
  <si>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</si>
  <si>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</si>
  <si>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</si>
  <si>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</si>
  <si>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</si>
  <si>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</si>
  <si>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</si>
  <si>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</si>
  <si>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</si>
  <si>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</si>
  <si>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</si>
  <si>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</si>
  <si>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</si>
  <si>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</si>
  <si>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</si>
  <si>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</si>
  <si>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</si>
  <si>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</si>
  <si>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</si>
  <si>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</si>
  <si>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</si>
  <si>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</si>
  <si>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</si>
  <si>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</si>
  <si>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</si>
  <si>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</si>
  <si>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</si>
  <si>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</si>
  <si>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</si>
  <si>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</si>
  <si>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</si>
  <si>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</si>
  <si>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</si>
  <si>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</si>
  <si>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</si>
  <si>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</si>
  <si>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</si>
  <si>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</si>
  <si>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</si>
  <si>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</si>
  <si>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</si>
  <si>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</si>
  <si>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</si>
  <si>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</si>
  <si>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</si>
  <si>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</si>
  <si>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</si>
  <si>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</si>
  <si>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</si>
  <si>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</si>
  <si>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</si>
  <si>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</si>
  <si>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</si>
  <si>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</si>
  <si>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</si>
  <si>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</si>
  <si>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</si>
  <si>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</si>
  <si>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</si>
  <si>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</si>
  <si>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</si>
  <si>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</si>
  <si>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</si>
  <si>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</si>
  <si>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</si>
  <si>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</si>
  <si>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</si>
  <si>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</si>
  <si>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</si>
  <si>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</si>
  <si>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</si>
  <si>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</si>
  <si>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</si>
  <si>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</si>
  <si>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</si>
  <si>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</si>
  <si>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</si>
  <si>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</si>
  <si>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</si>
  <si>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</si>
  <si>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</si>
  <si>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</si>
  <si>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</si>
  <si>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</si>
  <si>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</si>
  <si>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</si>
  <si>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</si>
  <si>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</si>
  <si>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</si>
  <si>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</si>
  <si>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</si>
  <si>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</si>
  <si>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</si>
  <si>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</si>
  <si>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</si>
  <si>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</si>
  <si>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</si>
  <si>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</si>
  <si>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</si>
  <si>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</si>
  <si>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</si>
  <si>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</si>
  <si>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</si>
  <si>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</si>
  <si>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</si>
  <si>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</si>
  <si>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</si>
  <si>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</si>
  <si>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</si>
  <si>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</si>
  <si>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</si>
  <si>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</si>
  <si>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</si>
  <si>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</si>
  <si>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</si>
  <si>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</si>
  <si>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</si>
  <si>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</si>
  <si>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</si>
  <si>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</si>
  <si>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</si>
  <si>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</si>
  <si>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</si>
  <si>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</si>
  <si>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</si>
  <si>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</si>
  <si>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</si>
  <si>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</si>
  <si>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</si>
  <si>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</si>
  <si>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</si>
  <si>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</si>
  <si>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</si>
  <si>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</si>
  <si>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</si>
  <si>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</si>
  <si>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</si>
  <si>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</si>
  <si>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</si>
  <si>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</si>
  <si>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</si>
  <si>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</si>
  <si>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</si>
  <si>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</si>
  <si>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</si>
  <si>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</si>
  <si>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</si>
  <si>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</si>
  <si>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</si>
  <si>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</si>
  <si>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</si>
  <si>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</si>
  <si>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</si>
  <si>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</si>
  <si>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</si>
  <si>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</si>
  <si>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</si>
  <si>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</si>
  <si>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</si>
  <si>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</si>
  <si>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</si>
  <si>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</si>
  <si>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</si>
  <si>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</si>
  <si>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</si>
  <si>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ReservaC Norte</t>
  </si>
  <si>
    <t xml:space="preserve">De Leon Morillo, Nelson </t>
  </si>
  <si>
    <t>2 Gavetas Vacías + 1 Fallando</t>
  </si>
  <si>
    <t>LECTOR</t>
  </si>
  <si>
    <t>ATM Base Naval Las Caletas</t>
  </si>
  <si>
    <t>DRBR348</t>
  </si>
  <si>
    <t>De Leon Morillo, Nelson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</si>
  <si>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</si>
  <si>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</si>
  <si>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</si>
  <si>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</si>
  <si>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</si>
  <si>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</si>
  <si>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</si>
  <si>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</si>
  <si>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</si>
  <si>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</si>
  <si>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</si>
  <si>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3335925983 </t>
  </si>
  <si>
    <t>ATM 501 UNP La Canela</t>
  </si>
  <si>
    <t>ATM 778 Oficina Esperanza Mao</t>
  </si>
  <si>
    <t>INHIBIDO</t>
  </si>
  <si>
    <t>Closed</t>
  </si>
  <si>
    <t>3335926744 </t>
  </si>
  <si>
    <t>RECHAZO LLENA</t>
  </si>
  <si>
    <t>NO CONFIRMADA</t>
  </si>
  <si>
    <t>3335926984 </t>
  </si>
  <si>
    <t>3335926992 </t>
  </si>
  <si>
    <t>3335927176 </t>
  </si>
  <si>
    <t>REINICIO FALLIDO POR INHIBIDO</t>
  </si>
  <si>
    <t>GAVETA DE DEPÓSITOS LLENA</t>
  </si>
  <si>
    <t>CARGA FALLIDA POR LECTOR</t>
  </si>
  <si>
    <t>3335927310 </t>
  </si>
  <si>
    <t>3335927348 </t>
  </si>
  <si>
    <t>3335927691 </t>
  </si>
  <si>
    <t>3335927322 </t>
  </si>
  <si>
    <t>3335927685 </t>
  </si>
  <si>
    <t>3335927334 </t>
  </si>
  <si>
    <t>3335927360 </t>
  </si>
  <si>
    <t>3335927371 </t>
  </si>
  <si>
    <t xml:space="preserve"> CARGA FALLIDA POR LECTOR</t>
  </si>
  <si>
    <t>22 Junio de 2021</t>
  </si>
  <si>
    <t>3335928333</t>
  </si>
  <si>
    <t>3335928329</t>
  </si>
  <si>
    <t>3335928328</t>
  </si>
  <si>
    <t>3335928324</t>
  </si>
  <si>
    <t>3335928255</t>
  </si>
  <si>
    <t>3335928245</t>
  </si>
  <si>
    <t>3335928213</t>
  </si>
  <si>
    <t>3335928181</t>
  </si>
  <si>
    <t>3335928115</t>
  </si>
  <si>
    <t>3335928086</t>
  </si>
  <si>
    <t>3335928082</t>
  </si>
  <si>
    <t>3335928072</t>
  </si>
  <si>
    <t>3335928069</t>
  </si>
  <si>
    <t>3335928059</t>
  </si>
  <si>
    <t>3335928041</t>
  </si>
  <si>
    <t>3335927878</t>
  </si>
  <si>
    <t>3335927874</t>
  </si>
  <si>
    <t>3335927855</t>
  </si>
  <si>
    <t>3335927851</t>
  </si>
  <si>
    <t>3335927843</t>
  </si>
  <si>
    <t>3335927724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</si>
</sst>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22" fontId="33" fillId="5" borderId="67" xfId="0" applyNumberFormat="1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67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41" fillId="39" borderId="56" xfId="0" applyFont="1" applyFill="1" applyBorder="1" applyAlignment="1">
      <alignment horizontal="center" vertical="center" wrapText="1"/>
    </xf>
    <xf numFmtId="22" fontId="7" fillId="0" borderId="70" xfId="0" applyNumberFormat="1" applyFont="1" applyBorder="1" applyAlignment="1">
      <alignment horizontal="center" vertical="center" wrapText="1"/>
    </xf>
    <xf numFmtId="0" fontId="41" fillId="39" borderId="40" xfId="0" applyFont="1" applyFill="1" applyBorder="1" applyAlignment="1">
      <alignment horizontal="center" vertical="center" wrapText="1"/>
    </xf>
    <xf numFmtId="22" fontId="7" fillId="0" borderId="71" xfId="0" applyNumberFormat="1" applyFont="1" applyBorder="1" applyAlignment="1">
      <alignment horizontal="center"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4" fillId="5" borderId="67" xfId="0" applyFont="1" applyFill="1" applyBorder="1" applyAlignment="1">
      <alignment horizontal="center" vertical="center"/>
    </xf>
    <xf numFmtId="22" fontId="54" fillId="5" borderId="67" xfId="0" applyNumberFormat="1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2"/>
      <tableStyleElement type="headerRow" dxfId="191"/>
      <tableStyleElement type="totalRow" dxfId="190"/>
      <tableStyleElement type="firstColumn" dxfId="189"/>
      <tableStyleElement type="lastColumn" dxfId="188"/>
      <tableStyleElement type="firstRowStripe" dxfId="187"/>
      <tableStyleElement type="firstColumnStripe" dxfId="18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styles" Target="styles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calcChain" Target="calcChain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3" t="s">
        <v>58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43.8324421296275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44369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44369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44369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44369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44369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44369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51" priority="99275"/>
  </conditionalFormatting>
  <conditionalFormatting sqref="B7">
    <cfRule type="duplicateValues" dxfId="50" priority="59"/>
    <cfRule type="duplicateValues" dxfId="49" priority="60"/>
    <cfRule type="duplicateValues" dxfId="48" priority="61"/>
  </conditionalFormatting>
  <conditionalFormatting sqref="B7">
    <cfRule type="duplicateValues" dxfId="47" priority="58"/>
  </conditionalFormatting>
  <conditionalFormatting sqref="B7">
    <cfRule type="duplicateValues" dxfId="46" priority="56"/>
    <cfRule type="duplicateValues" dxfId="45" priority="57"/>
  </conditionalFormatting>
  <conditionalFormatting sqref="B7">
    <cfRule type="duplicateValues" dxfId="44" priority="53"/>
    <cfRule type="duplicateValues" dxfId="43" priority="54"/>
    <cfRule type="duplicateValues" dxfId="42" priority="55"/>
  </conditionalFormatting>
  <conditionalFormatting sqref="B7">
    <cfRule type="duplicateValues" dxfId="41" priority="52"/>
  </conditionalFormatting>
  <conditionalFormatting sqref="B7">
    <cfRule type="duplicateValues" dxfId="40" priority="50"/>
    <cfRule type="duplicateValues" dxfId="39" priority="51"/>
  </conditionalFormatting>
  <conditionalFormatting sqref="B7">
    <cfRule type="duplicateValues" dxfId="38" priority="49"/>
  </conditionalFormatting>
  <conditionalFormatting sqref="B7">
    <cfRule type="duplicateValues" dxfId="37" priority="46"/>
    <cfRule type="duplicateValues" dxfId="36" priority="47"/>
    <cfRule type="duplicateValues" dxfId="35" priority="48"/>
  </conditionalFormatting>
  <conditionalFormatting sqref="B7">
    <cfRule type="duplicateValues" dxfId="34" priority="45"/>
  </conditionalFormatting>
  <conditionalFormatting sqref="B7">
    <cfRule type="duplicateValues" dxfId="33" priority="44"/>
  </conditionalFormatting>
  <conditionalFormatting sqref="B9">
    <cfRule type="duplicateValues" dxfId="32" priority="43"/>
  </conditionalFormatting>
  <conditionalFormatting sqref="B9">
    <cfRule type="duplicateValues" dxfId="31" priority="40"/>
    <cfRule type="duplicateValues" dxfId="30" priority="41"/>
    <cfRule type="duplicateValues" dxfId="29" priority="42"/>
  </conditionalFormatting>
  <conditionalFormatting sqref="B9">
    <cfRule type="duplicateValues" dxfId="28" priority="38"/>
    <cfRule type="duplicateValues" dxfId="27" priority="39"/>
  </conditionalFormatting>
  <conditionalFormatting sqref="B9">
    <cfRule type="duplicateValues" dxfId="26" priority="35"/>
    <cfRule type="duplicateValues" dxfId="25" priority="36"/>
    <cfRule type="duplicateValues" dxfId="24" priority="37"/>
  </conditionalFormatting>
  <conditionalFormatting sqref="B9">
    <cfRule type="duplicateValues" dxfId="23" priority="34"/>
  </conditionalFormatting>
  <conditionalFormatting sqref="B9">
    <cfRule type="duplicateValues" dxfId="22" priority="33"/>
  </conditionalFormatting>
  <conditionalFormatting sqref="B9">
    <cfRule type="duplicateValues" dxfId="21" priority="32"/>
  </conditionalFormatting>
  <conditionalFormatting sqref="B9">
    <cfRule type="duplicateValues" dxfId="20" priority="29"/>
    <cfRule type="duplicateValues" dxfId="19" priority="30"/>
    <cfRule type="duplicateValues" dxfId="18" priority="31"/>
  </conditionalFormatting>
  <conditionalFormatting sqref="B9">
    <cfRule type="duplicateValues" dxfId="17" priority="27"/>
    <cfRule type="duplicateValues" dxfId="16" priority="28"/>
  </conditionalFormatting>
  <conditionalFormatting sqref="C9">
    <cfRule type="duplicateValues" dxfId="15" priority="26"/>
  </conditionalFormatting>
  <conditionalFormatting sqref="E3">
    <cfRule type="duplicateValues" dxfId="14" priority="121638"/>
  </conditionalFormatting>
  <conditionalFormatting sqref="E3">
    <cfRule type="duplicateValues" dxfId="13" priority="121639"/>
    <cfRule type="duplicateValues" dxfId="12" priority="121640"/>
  </conditionalFormatting>
  <conditionalFormatting sqref="E3">
    <cfRule type="duplicateValues" dxfId="11" priority="121641"/>
    <cfRule type="duplicateValues" dxfId="10" priority="121642"/>
    <cfRule type="duplicateValues" dxfId="9" priority="121643"/>
    <cfRule type="duplicateValues" dxfId="8" priority="121644"/>
  </conditionalFormatting>
  <conditionalFormatting sqref="B3">
    <cfRule type="duplicateValues" dxfId="7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2574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185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6" priority="2"/>
  </conditionalFormatting>
  <conditionalFormatting sqref="B1:B1048576">
    <cfRule type="duplicateValues" dxfId="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5" t="s">
        <v>0</v>
      </c>
      <c r="B1" s="19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7" t="s">
        <v>8</v>
      </c>
      <c r="B9" s="198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9" t="s">
        <v>9</v>
      </c>
      <c r="B14" s="20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S114"/>
  <sheetViews>
    <sheetView tabSelected="1" topLeftCell="B1" zoomScaleNormal="100" workbookViewId="0">
      <pane ySplit="4" topLeftCell="A35" activePane="bottomLeft" state="frozen"/>
      <selection pane="bottomLeft" activeCell="Q38" sqref="Q38"/>
    </sheetView>
  </sheetViews>
  <sheetFormatPr baseColWidth="10" defaultColWidth="11.28515625" defaultRowHeight="15" x14ac:dyDescent="0.25"/>
  <cols>
    <col min="1" max="1" width="24.5703125" style="87" bestFit="1" customWidth="1"/>
    <col min="2" max="2" width="19" style="94" bestFit="1" customWidth="1"/>
    <col min="3" max="3" width="16.28515625" style="44" bestFit="1" customWidth="1"/>
    <col min="4" max="4" width="26.140625" style="87" bestFit="1" customWidth="1"/>
    <col min="5" max="5" width="10.5703125" style="82" bestFit="1" customWidth="1"/>
    <col min="6" max="6" width="11.140625" style="45" hidden="1" customWidth="1"/>
    <col min="7" max="7" width="50.42578125" style="45" hidden="1" customWidth="1"/>
    <col min="8" max="11" width="5.140625" style="45" hidden="1" customWidth="1"/>
    <col min="12" max="12" width="47.28515625" style="45" hidden="1" customWidth="1"/>
    <col min="13" max="13" width="18.140625" style="87" bestFit="1" customWidth="1"/>
    <col min="14" max="14" width="16.42578125" style="87" hidden="1" customWidth="1"/>
    <col min="15" max="15" width="33.85546875" style="87" hidden="1" customWidth="1"/>
    <col min="16" max="16" width="15.28515625" style="89" hidden="1" customWidth="1"/>
    <col min="17" max="17" width="47.28515625" style="75" bestFit="1" customWidth="1"/>
    <col min="18" max="18" width="11.28515625" style="43" bestFit="1" customWidth="1"/>
    <col min="19" max="16384" width="11.28515625" style="43"/>
  </cols>
  <sheetData>
    <row r="1" spans="1:17" ht="18" x14ac:dyDescent="0.25">
      <c r="A1" s="159" t="s">
        <v>2153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1"/>
    </row>
    <row r="2" spans="1:17" ht="18" x14ac:dyDescent="0.25">
      <c r="A2" s="156" t="s">
        <v>2150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8"/>
    </row>
    <row r="3" spans="1:17" ht="18.75" thickBot="1" x14ac:dyDescent="0.3">
      <c r="A3" s="162" t="s">
        <v>2610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4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s="118" customFormat="1" ht="18" x14ac:dyDescent="0.25">
      <c r="A5" s="117" t="str">
        <f>VLOOKUP(E5,'LISTADO ATM'!$A$2:$C$898,3,0)</f>
        <v>NORTE</v>
      </c>
      <c r="B5" s="138">
        <v>3335927698</v>
      </c>
      <c r="C5" s="110">
        <v>44368.882060185184</v>
      </c>
      <c r="D5" s="110" t="s">
        <v>2181</v>
      </c>
      <c r="E5" s="134">
        <v>732</v>
      </c>
      <c r="F5" s="117" t="str">
        <f>VLOOKUP(E5,VIP!$A$2:$O13885,2,0)</f>
        <v>DRBR12H</v>
      </c>
      <c r="G5" s="117" t="str">
        <f>VLOOKUP(E5,'LISTADO ATM'!$A$2:$B$897,2,0)</f>
        <v xml:space="preserve">ATM Molino del Valle (Santiago) </v>
      </c>
      <c r="H5" s="117" t="str">
        <f>VLOOKUP(E5,VIP!$A$2:$O18846,7,FALSE)</f>
        <v>Si</v>
      </c>
      <c r="I5" s="117" t="str">
        <f>VLOOKUP(E5,VIP!$A$2:$O10811,8,FALSE)</f>
        <v>Si</v>
      </c>
      <c r="J5" s="117" t="str">
        <f>VLOOKUP(E5,VIP!$A$2:$O10761,8,FALSE)</f>
        <v>Si</v>
      </c>
      <c r="K5" s="117" t="str">
        <f>VLOOKUP(E5,VIP!$A$2:$O14335,6,0)</f>
        <v>NO</v>
      </c>
      <c r="L5" s="146" t="s">
        <v>2609</v>
      </c>
      <c r="M5" s="201" t="s">
        <v>2550</v>
      </c>
      <c r="N5" s="109" t="s">
        <v>2453</v>
      </c>
      <c r="O5" s="117" t="s">
        <v>2567</v>
      </c>
      <c r="P5" s="117"/>
      <c r="Q5" s="202">
        <v>44369.568541666667</v>
      </c>
    </row>
    <row r="6" spans="1:17" s="118" customFormat="1" ht="18" x14ac:dyDescent="0.25">
      <c r="A6" s="117" t="str">
        <f>VLOOKUP(E6,'LISTADO ATM'!$A$2:$C$898,3,0)</f>
        <v>DISTRITO NACIONAL</v>
      </c>
      <c r="B6" s="138">
        <v>3335927599</v>
      </c>
      <c r="C6" s="110">
        <v>44368.741620370369</v>
      </c>
      <c r="D6" s="110" t="s">
        <v>2180</v>
      </c>
      <c r="E6" s="134">
        <v>738</v>
      </c>
      <c r="F6" s="117" t="str">
        <f>VLOOKUP(E6,VIP!$A$2:$O13875,2,0)</f>
        <v>DRBR24S</v>
      </c>
      <c r="G6" s="117" t="str">
        <f>VLOOKUP(E6,'LISTADO ATM'!$A$2:$B$897,2,0)</f>
        <v xml:space="preserve">ATM Zona Franca Los Alcarrizos </v>
      </c>
      <c r="H6" s="117" t="str">
        <f>VLOOKUP(E6,VIP!$A$2:$O18836,7,FALSE)</f>
        <v>Si</v>
      </c>
      <c r="I6" s="117" t="str">
        <f>VLOOKUP(E6,VIP!$A$2:$O10801,8,FALSE)</f>
        <v>Si</v>
      </c>
      <c r="J6" s="117" t="str">
        <f>VLOOKUP(E6,VIP!$A$2:$O10751,8,FALSE)</f>
        <v>Si</v>
      </c>
      <c r="K6" s="117" t="str">
        <f>VLOOKUP(E6,VIP!$A$2:$O14325,6,0)</f>
        <v>NO</v>
      </c>
      <c r="L6" s="146" t="s">
        <v>2600</v>
      </c>
      <c r="M6" s="201" t="s">
        <v>2550</v>
      </c>
      <c r="N6" s="109" t="s">
        <v>2453</v>
      </c>
      <c r="O6" s="117" t="s">
        <v>2455</v>
      </c>
      <c r="P6" s="117"/>
      <c r="Q6" s="202">
        <v>44369.573287037034</v>
      </c>
    </row>
    <row r="7" spans="1:17" s="118" customFormat="1" ht="18" x14ac:dyDescent="0.25">
      <c r="A7" s="117" t="str">
        <f>VLOOKUP(E7,'LISTADO ATM'!$A$2:$C$898,3,0)</f>
        <v>DISTRITO NACIONAL</v>
      </c>
      <c r="B7" s="138">
        <v>3335922576</v>
      </c>
      <c r="C7" s="110">
        <v>44363.600219907406</v>
      </c>
      <c r="D7" s="110" t="s">
        <v>2180</v>
      </c>
      <c r="E7" s="134">
        <v>139</v>
      </c>
      <c r="F7" s="117" t="str">
        <f>VLOOKUP(E7,VIP!$A$2:$O13824,2,0)</f>
        <v>DRBR139</v>
      </c>
      <c r="G7" s="117" t="str">
        <f>VLOOKUP(E7,'LISTADO ATM'!$A$2:$B$897,2,0)</f>
        <v xml:space="preserve">ATM Oficina Plaza Lama Zona Oriental I </v>
      </c>
      <c r="H7" s="117" t="str">
        <f>VLOOKUP(E7,VIP!$A$2:$O18756,7,FALSE)</f>
        <v>Si</v>
      </c>
      <c r="I7" s="117" t="str">
        <f>VLOOKUP(E7,VIP!$A$2:$O10721,8,FALSE)</f>
        <v>Si</v>
      </c>
      <c r="J7" s="117" t="str">
        <f>VLOOKUP(E7,VIP!$A$2:$O10671,8,FALSE)</f>
        <v>Si</v>
      </c>
      <c r="K7" s="117" t="str">
        <f>VLOOKUP(E7,VIP!$A$2:$O14245,6,0)</f>
        <v>NO</v>
      </c>
      <c r="L7" s="146" t="s">
        <v>2219</v>
      </c>
      <c r="M7" s="109" t="s">
        <v>2446</v>
      </c>
      <c r="N7" s="109" t="s">
        <v>2558</v>
      </c>
      <c r="O7" s="117" t="s">
        <v>2455</v>
      </c>
      <c r="P7" s="117"/>
      <c r="Q7" s="109" t="s">
        <v>2219</v>
      </c>
    </row>
    <row r="8" spans="1:17" s="118" customFormat="1" ht="18" x14ac:dyDescent="0.25">
      <c r="A8" s="117" t="str">
        <f>VLOOKUP(E8,'LISTADO ATM'!$A$2:$C$898,3,0)</f>
        <v>SUR</v>
      </c>
      <c r="B8" s="138">
        <v>3335924216</v>
      </c>
      <c r="C8" s="110">
        <v>44364.713842592595</v>
      </c>
      <c r="D8" s="110" t="s">
        <v>2180</v>
      </c>
      <c r="E8" s="134">
        <v>5</v>
      </c>
      <c r="F8" s="117" t="str">
        <f>VLOOKUP(E8,VIP!$A$2:$O13841,2,0)</f>
        <v>DRBR005</v>
      </c>
      <c r="G8" s="117" t="str">
        <f>VLOOKUP(E8,'LISTADO ATM'!$A$2:$B$897,2,0)</f>
        <v>ATM Oficina Autoservicio Villa Ofelia (San Juan)</v>
      </c>
      <c r="H8" s="117" t="str">
        <f>VLOOKUP(E8,VIP!$A$2:$O18744,7,FALSE)</f>
        <v>Si</v>
      </c>
      <c r="I8" s="117" t="str">
        <f>VLOOKUP(E8,VIP!$A$2:$O10709,8,FALSE)</f>
        <v>Si</v>
      </c>
      <c r="J8" s="117" t="str">
        <f>VLOOKUP(E8,VIP!$A$2:$O10659,8,FALSE)</f>
        <v>Si</v>
      </c>
      <c r="K8" s="117" t="str">
        <f>VLOOKUP(E8,VIP!$A$2:$O14233,6,0)</f>
        <v>NO</v>
      </c>
      <c r="L8" s="146" t="s">
        <v>2219</v>
      </c>
      <c r="M8" s="109" t="s">
        <v>2446</v>
      </c>
      <c r="N8" s="109" t="s">
        <v>2453</v>
      </c>
      <c r="O8" s="117" t="s">
        <v>2455</v>
      </c>
      <c r="P8" s="117"/>
      <c r="Q8" s="109" t="s">
        <v>2219</v>
      </c>
    </row>
    <row r="9" spans="1:17" s="118" customFormat="1" ht="18" x14ac:dyDescent="0.25">
      <c r="A9" s="117" t="str">
        <f>VLOOKUP(E9,'LISTADO ATM'!$A$2:$C$898,3,0)</f>
        <v>DISTRITO NACIONAL</v>
      </c>
      <c r="B9" s="138">
        <v>3335925841</v>
      </c>
      <c r="C9" s="110">
        <v>44366.648460648146</v>
      </c>
      <c r="D9" s="110" t="s">
        <v>2180</v>
      </c>
      <c r="E9" s="134">
        <v>375</v>
      </c>
      <c r="F9" s="117" t="str">
        <f>VLOOKUP(E9,VIP!$A$2:$O13923,2,0)</f>
        <v>DRBR375</v>
      </c>
      <c r="G9" s="117" t="str">
        <f>VLOOKUP(E9,'LISTADO ATM'!$A$2:$B$897,2,0)</f>
        <v>ATM Base Naval Las Caletas</v>
      </c>
      <c r="H9" s="117" t="str">
        <f>VLOOKUP(E9,VIP!$A$2:$O18787,7,FALSE)</f>
        <v>N/A</v>
      </c>
      <c r="I9" s="117" t="str">
        <f>VLOOKUP(E9,VIP!$A$2:$O10752,8,FALSE)</f>
        <v>N/A</v>
      </c>
      <c r="J9" s="117" t="str">
        <f>VLOOKUP(E9,VIP!$A$2:$O10702,8,FALSE)</f>
        <v>N/A</v>
      </c>
      <c r="K9" s="117" t="str">
        <f>VLOOKUP(E9,VIP!$A$2:$O14276,6,0)</f>
        <v>N/A</v>
      </c>
      <c r="L9" s="146" t="s">
        <v>2219</v>
      </c>
      <c r="M9" s="109" t="s">
        <v>2446</v>
      </c>
      <c r="N9" s="109" t="s">
        <v>2453</v>
      </c>
      <c r="O9" s="117" t="s">
        <v>2455</v>
      </c>
      <c r="P9" s="117"/>
      <c r="Q9" s="116" t="s">
        <v>2219</v>
      </c>
    </row>
    <row r="10" spans="1:17" s="118" customFormat="1" ht="18" x14ac:dyDescent="0.25">
      <c r="A10" s="117" t="str">
        <f>VLOOKUP(E10,'LISTADO ATM'!$A$2:$C$898,3,0)</f>
        <v>DISTRITO NACIONAL</v>
      </c>
      <c r="B10" s="138">
        <v>3335925842</v>
      </c>
      <c r="C10" s="110">
        <v>44366.649305555555</v>
      </c>
      <c r="D10" s="110" t="s">
        <v>2180</v>
      </c>
      <c r="E10" s="134">
        <v>545</v>
      </c>
      <c r="F10" s="117" t="str">
        <f>VLOOKUP(E10,VIP!$A$2:$O13922,2,0)</f>
        <v>DRBR995</v>
      </c>
      <c r="G10" s="117" t="str">
        <f>VLOOKUP(E10,'LISTADO ATM'!$A$2:$B$897,2,0)</f>
        <v xml:space="preserve">ATM Oficina Isabel La Católica II  </v>
      </c>
      <c r="H10" s="117" t="str">
        <f>VLOOKUP(E10,VIP!$A$2:$O18805,7,FALSE)</f>
        <v>Si</v>
      </c>
      <c r="I10" s="117" t="str">
        <f>VLOOKUP(E10,VIP!$A$2:$O10770,8,FALSE)</f>
        <v>Si</v>
      </c>
      <c r="J10" s="117" t="str">
        <f>VLOOKUP(E10,VIP!$A$2:$O10720,8,FALSE)</f>
        <v>Si</v>
      </c>
      <c r="K10" s="117" t="str">
        <f>VLOOKUP(E10,VIP!$A$2:$O14294,6,0)</f>
        <v>NO</v>
      </c>
      <c r="L10" s="146" t="s">
        <v>2219</v>
      </c>
      <c r="M10" s="109" t="s">
        <v>2446</v>
      </c>
      <c r="N10" s="109" t="s">
        <v>2453</v>
      </c>
      <c r="O10" s="117" t="s">
        <v>2455</v>
      </c>
      <c r="P10" s="117"/>
      <c r="Q10" s="116" t="s">
        <v>2219</v>
      </c>
    </row>
    <row r="11" spans="1:17" s="118" customFormat="1" ht="18" x14ac:dyDescent="0.25">
      <c r="A11" s="117" t="str">
        <f>VLOOKUP(E11,'LISTADO ATM'!$A$2:$C$898,3,0)</f>
        <v>DISTRITO NACIONAL</v>
      </c>
      <c r="B11" s="138">
        <v>3335925901</v>
      </c>
      <c r="C11" s="110">
        <v>44367.318981481483</v>
      </c>
      <c r="D11" s="110" t="s">
        <v>2180</v>
      </c>
      <c r="E11" s="134">
        <v>983</v>
      </c>
      <c r="F11" s="117" t="str">
        <f>VLOOKUP(E11,VIP!$A$2:$O13727,2,0)</f>
        <v>DRBR983</v>
      </c>
      <c r="G11" s="117" t="str">
        <f>VLOOKUP(E11,'LISTADO ATM'!$A$2:$B$897,2,0)</f>
        <v xml:space="preserve">ATM Bravo República de Colombia </v>
      </c>
      <c r="H11" s="117" t="str">
        <f>VLOOKUP(E11,VIP!$A$2:$O18861,7,FALSE)</f>
        <v>Si</v>
      </c>
      <c r="I11" s="117" t="str">
        <f>VLOOKUP(E11,VIP!$A$2:$O10826,8,FALSE)</f>
        <v>No</v>
      </c>
      <c r="J11" s="117" t="str">
        <f>VLOOKUP(E11,VIP!$A$2:$O10776,8,FALSE)</f>
        <v>No</v>
      </c>
      <c r="K11" s="117" t="str">
        <f>VLOOKUP(E11,VIP!$A$2:$O14350,6,0)</f>
        <v>NO</v>
      </c>
      <c r="L11" s="146" t="s">
        <v>2219</v>
      </c>
      <c r="M11" s="201" t="s">
        <v>2550</v>
      </c>
      <c r="N11" s="109" t="s">
        <v>2453</v>
      </c>
      <c r="O11" s="117" t="s">
        <v>2455</v>
      </c>
      <c r="P11" s="117"/>
      <c r="Q11" s="202">
        <v>44369.575104166666</v>
      </c>
    </row>
    <row r="12" spans="1:17" s="118" customFormat="1" ht="18" x14ac:dyDescent="0.25">
      <c r="A12" s="117" t="str">
        <f>VLOOKUP(E12,'LISTADO ATM'!$A$2:$C$898,3,0)</f>
        <v>DISTRITO NACIONAL</v>
      </c>
      <c r="B12" s="138">
        <v>3335925942</v>
      </c>
      <c r="C12" s="110">
        <v>44367.54111111111</v>
      </c>
      <c r="D12" s="110" t="s">
        <v>2180</v>
      </c>
      <c r="E12" s="134">
        <v>20</v>
      </c>
      <c r="F12" s="117" t="str">
        <f>VLOOKUP(E12,VIP!$A$2:$O13701,2,0)</f>
        <v>DRBR049</v>
      </c>
      <c r="G12" s="117" t="str">
        <f>VLOOKUP(E12,'LISTADO ATM'!$A$2:$B$897,2,0)</f>
        <v>ATM S/M Aprezio Las Palmas</v>
      </c>
      <c r="H12" s="117" t="str">
        <f>VLOOKUP(E12,VIP!$A$2:$O18835,7,FALSE)</f>
        <v>Si</v>
      </c>
      <c r="I12" s="117" t="str">
        <f>VLOOKUP(E12,VIP!$A$2:$O10800,8,FALSE)</f>
        <v>Si</v>
      </c>
      <c r="J12" s="117" t="str">
        <f>VLOOKUP(E12,VIP!$A$2:$O10750,8,FALSE)</f>
        <v>Si</v>
      </c>
      <c r="K12" s="117" t="str">
        <f>VLOOKUP(E12,VIP!$A$2:$O14324,6,0)</f>
        <v>NO</v>
      </c>
      <c r="L12" s="110" t="s">
        <v>2219</v>
      </c>
      <c r="M12" s="201" t="s">
        <v>2550</v>
      </c>
      <c r="N12" s="109" t="s">
        <v>2591</v>
      </c>
      <c r="O12" s="117" t="s">
        <v>2455</v>
      </c>
      <c r="P12" s="117"/>
      <c r="Q12" s="202">
        <v>44369.574791666666</v>
      </c>
    </row>
    <row r="13" spans="1:17" s="118" customFormat="1" ht="18" x14ac:dyDescent="0.25">
      <c r="A13" s="117" t="str">
        <f>VLOOKUP(E13,'LISTADO ATM'!$A$2:$C$898,3,0)</f>
        <v>DISTRITO NACIONAL</v>
      </c>
      <c r="B13" s="138">
        <v>3335926014</v>
      </c>
      <c r="C13" s="110">
        <v>44367.976597222223</v>
      </c>
      <c r="D13" s="110" t="s">
        <v>2180</v>
      </c>
      <c r="E13" s="134">
        <v>866</v>
      </c>
      <c r="F13" s="117" t="str">
        <f>VLOOKUP(E13,VIP!$A$2:$O13714,2,0)</f>
        <v>DRBR866</v>
      </c>
      <c r="G13" s="117" t="str">
        <f>VLOOKUP(E13,'LISTADO ATM'!$A$2:$B$897,2,0)</f>
        <v xml:space="preserve">ATM CARDNET </v>
      </c>
      <c r="H13" s="117" t="str">
        <f>VLOOKUP(E13,VIP!$A$2:$O18848,7,FALSE)</f>
        <v>Si</v>
      </c>
      <c r="I13" s="117" t="str">
        <f>VLOOKUP(E13,VIP!$A$2:$O10813,8,FALSE)</f>
        <v>No</v>
      </c>
      <c r="J13" s="117" t="str">
        <f>VLOOKUP(E13,VIP!$A$2:$O10763,8,FALSE)</f>
        <v>No</v>
      </c>
      <c r="K13" s="117" t="str">
        <f>VLOOKUP(E13,VIP!$A$2:$O14337,6,0)</f>
        <v>NO</v>
      </c>
      <c r="L13" s="110" t="s">
        <v>2219</v>
      </c>
      <c r="M13" s="201" t="s">
        <v>2550</v>
      </c>
      <c r="N13" s="109" t="s">
        <v>2453</v>
      </c>
      <c r="O13" s="117" t="s">
        <v>2455</v>
      </c>
      <c r="P13" s="117"/>
      <c r="Q13" s="202">
        <v>44369.549456018518</v>
      </c>
    </row>
    <row r="14" spans="1:17" s="118" customFormat="1" ht="18" x14ac:dyDescent="0.25">
      <c r="A14" s="117" t="str">
        <f>VLOOKUP(E14,'LISTADO ATM'!$A$2:$C$898,3,0)</f>
        <v>DISTRITO NACIONAL</v>
      </c>
      <c r="B14" s="138">
        <v>3335926034</v>
      </c>
      <c r="C14" s="110">
        <v>44368.20416666667</v>
      </c>
      <c r="D14" s="110" t="s">
        <v>2180</v>
      </c>
      <c r="E14" s="134">
        <v>487</v>
      </c>
      <c r="F14" s="117" t="str">
        <f>VLOOKUP(E14,VIP!$A$2:$O13835,2,0)</f>
        <v>DRBR487</v>
      </c>
      <c r="G14" s="117" t="str">
        <f>VLOOKUP(E14,'LISTADO ATM'!$A$2:$B$897,2,0)</f>
        <v xml:space="preserve">ATM Olé Hainamosa </v>
      </c>
      <c r="H14" s="117" t="str">
        <f>VLOOKUP(E14,VIP!$A$2:$O18796,7,FALSE)</f>
        <v>Si</v>
      </c>
      <c r="I14" s="117" t="str">
        <f>VLOOKUP(E14,VIP!$A$2:$O10761,8,FALSE)</f>
        <v>Si</v>
      </c>
      <c r="J14" s="117" t="str">
        <f>VLOOKUP(E14,VIP!$A$2:$O10711,8,FALSE)</f>
        <v>Si</v>
      </c>
      <c r="K14" s="117" t="str">
        <f>VLOOKUP(E14,VIP!$A$2:$O14285,6,0)</f>
        <v>SI</v>
      </c>
      <c r="L14" s="146" t="s">
        <v>2219</v>
      </c>
      <c r="M14" s="109" t="s">
        <v>2446</v>
      </c>
      <c r="N14" s="109" t="s">
        <v>2591</v>
      </c>
      <c r="O14" s="117" t="s">
        <v>2455</v>
      </c>
      <c r="P14" s="117"/>
      <c r="Q14" s="109" t="s">
        <v>2219</v>
      </c>
    </row>
    <row r="15" spans="1:17" s="118" customFormat="1" ht="18" x14ac:dyDescent="0.25">
      <c r="A15" s="117" t="str">
        <f>VLOOKUP(E15,'LISTADO ATM'!$A$2:$C$898,3,0)</f>
        <v>DISTRITO NACIONAL</v>
      </c>
      <c r="B15" s="138">
        <v>3335926185</v>
      </c>
      <c r="C15" s="110">
        <v>44368.348391203705</v>
      </c>
      <c r="D15" s="110" t="s">
        <v>2180</v>
      </c>
      <c r="E15" s="134">
        <v>473</v>
      </c>
      <c r="F15" s="117" t="str">
        <f>VLOOKUP(E15,VIP!$A$2:$O13837,2,0)</f>
        <v>DRBR473</v>
      </c>
      <c r="G15" s="117" t="str">
        <f>VLOOKUP(E15,'LISTADO ATM'!$A$2:$B$897,2,0)</f>
        <v xml:space="preserve">ATM Oficina Carrefour II </v>
      </c>
      <c r="H15" s="117" t="str">
        <f>VLOOKUP(E15,VIP!$A$2:$O18798,7,FALSE)</f>
        <v>Si</v>
      </c>
      <c r="I15" s="117" t="str">
        <f>VLOOKUP(E15,VIP!$A$2:$O10763,8,FALSE)</f>
        <v>Si</v>
      </c>
      <c r="J15" s="117" t="str">
        <f>VLOOKUP(E15,VIP!$A$2:$O10713,8,FALSE)</f>
        <v>Si</v>
      </c>
      <c r="K15" s="117" t="str">
        <f>VLOOKUP(E15,VIP!$A$2:$O14287,6,0)</f>
        <v>NO</v>
      </c>
      <c r="L15" s="146" t="s">
        <v>2219</v>
      </c>
      <c r="M15" s="109" t="s">
        <v>2446</v>
      </c>
      <c r="N15" s="109" t="s">
        <v>2591</v>
      </c>
      <c r="O15" s="117" t="s">
        <v>2455</v>
      </c>
      <c r="P15" s="117"/>
      <c r="Q15" s="109" t="s">
        <v>2219</v>
      </c>
    </row>
    <row r="16" spans="1:17" s="118" customFormat="1" ht="18" x14ac:dyDescent="0.25">
      <c r="A16" s="117" t="str">
        <f>VLOOKUP(E16,'LISTADO ATM'!$A$2:$C$898,3,0)</f>
        <v>ESTE</v>
      </c>
      <c r="B16" s="138">
        <v>3335926472</v>
      </c>
      <c r="C16" s="110">
        <v>44368.401805555557</v>
      </c>
      <c r="D16" s="110" t="s">
        <v>2180</v>
      </c>
      <c r="E16" s="134">
        <v>111</v>
      </c>
      <c r="F16" s="117" t="str">
        <f>VLOOKUP(E16,VIP!$A$2:$O13839,2,0)</f>
        <v>DRBR111</v>
      </c>
      <c r="G16" s="117" t="str">
        <f>VLOOKUP(E16,'LISTADO ATM'!$A$2:$B$897,2,0)</f>
        <v xml:space="preserve">ATM Oficina San Pedro </v>
      </c>
      <c r="H16" s="117" t="str">
        <f>VLOOKUP(E16,VIP!$A$2:$O18800,7,FALSE)</f>
        <v>Si</v>
      </c>
      <c r="I16" s="117" t="str">
        <f>VLOOKUP(E16,VIP!$A$2:$O10765,8,FALSE)</f>
        <v>Si</v>
      </c>
      <c r="J16" s="117" t="str">
        <f>VLOOKUP(E16,VIP!$A$2:$O10715,8,FALSE)</f>
        <v>Si</v>
      </c>
      <c r="K16" s="117" t="str">
        <f>VLOOKUP(E16,VIP!$A$2:$O14289,6,0)</f>
        <v>SI</v>
      </c>
      <c r="L16" s="146" t="s">
        <v>2219</v>
      </c>
      <c r="M16" s="201" t="s">
        <v>2550</v>
      </c>
      <c r="N16" s="109" t="s">
        <v>2453</v>
      </c>
      <c r="O16" s="117" t="s">
        <v>2455</v>
      </c>
      <c r="P16" s="117"/>
      <c r="Q16" s="202">
        <v>44369.577210648145</v>
      </c>
    </row>
    <row r="17" spans="1:17" s="118" customFormat="1" ht="18" x14ac:dyDescent="0.25">
      <c r="A17" s="117" t="str">
        <f>VLOOKUP(E17,'LISTADO ATM'!$A$2:$C$898,3,0)</f>
        <v>SUR</v>
      </c>
      <c r="B17" s="138">
        <v>3335926982</v>
      </c>
      <c r="C17" s="110">
        <v>44368.537627314814</v>
      </c>
      <c r="D17" s="110" t="s">
        <v>2180</v>
      </c>
      <c r="E17" s="134">
        <v>296</v>
      </c>
      <c r="F17" s="117" t="str">
        <f>VLOOKUP(E17,VIP!$A$2:$O13843,2,0)</f>
        <v>DRBR296</v>
      </c>
      <c r="G17" s="117" t="str">
        <f>VLOOKUP(E17,'LISTADO ATM'!$A$2:$B$897,2,0)</f>
        <v>ATM Estación BANICOMB (Baní)  ECO Petroleo</v>
      </c>
      <c r="H17" s="117" t="str">
        <f>VLOOKUP(E17,VIP!$A$2:$O18804,7,FALSE)</f>
        <v>Si</v>
      </c>
      <c r="I17" s="117" t="str">
        <f>VLOOKUP(E17,VIP!$A$2:$O10769,8,FALSE)</f>
        <v>Si</v>
      </c>
      <c r="J17" s="117" t="str">
        <f>VLOOKUP(E17,VIP!$A$2:$O10719,8,FALSE)</f>
        <v>Si</v>
      </c>
      <c r="K17" s="117" t="str">
        <f>VLOOKUP(E17,VIP!$A$2:$O14293,6,0)</f>
        <v>NO</v>
      </c>
      <c r="L17" s="146" t="s">
        <v>2219</v>
      </c>
      <c r="M17" s="109" t="s">
        <v>2446</v>
      </c>
      <c r="N17" s="109" t="s">
        <v>2558</v>
      </c>
      <c r="O17" s="117" t="s">
        <v>2455</v>
      </c>
      <c r="P17" s="117"/>
      <c r="Q17" s="109" t="s">
        <v>2219</v>
      </c>
    </row>
    <row r="18" spans="1:17" s="118" customFormat="1" ht="18" x14ac:dyDescent="0.25">
      <c r="A18" s="117" t="str">
        <f>VLOOKUP(E18,'LISTADO ATM'!$A$2:$C$898,3,0)</f>
        <v>NORTE</v>
      </c>
      <c r="B18" s="138">
        <v>3335927087</v>
      </c>
      <c r="C18" s="110">
        <v>44368.579664351855</v>
      </c>
      <c r="D18" s="110" t="s">
        <v>2181</v>
      </c>
      <c r="E18" s="134">
        <v>645</v>
      </c>
      <c r="F18" s="117" t="str">
        <f>VLOOKUP(E18,VIP!$A$2:$O13854,2,0)</f>
        <v>DRBR329</v>
      </c>
      <c r="G18" s="117" t="str">
        <f>VLOOKUP(E18,'LISTADO ATM'!$A$2:$B$897,2,0)</f>
        <v xml:space="preserve">ATM UNP Cabrera </v>
      </c>
      <c r="H18" s="117" t="str">
        <f>VLOOKUP(E18,VIP!$A$2:$O18815,7,FALSE)</f>
        <v>Si</v>
      </c>
      <c r="I18" s="117" t="str">
        <f>VLOOKUP(E18,VIP!$A$2:$O10780,8,FALSE)</f>
        <v>Si</v>
      </c>
      <c r="J18" s="117" t="str">
        <f>VLOOKUP(E18,VIP!$A$2:$O10730,8,FALSE)</f>
        <v>Si</v>
      </c>
      <c r="K18" s="117" t="str">
        <f>VLOOKUP(E18,VIP!$A$2:$O14304,6,0)</f>
        <v>NO</v>
      </c>
      <c r="L18" s="146" t="s">
        <v>2219</v>
      </c>
      <c r="M18" s="201" t="s">
        <v>2550</v>
      </c>
      <c r="N18" s="109" t="s">
        <v>2453</v>
      </c>
      <c r="O18" s="117" t="s">
        <v>2567</v>
      </c>
      <c r="P18" s="117"/>
      <c r="Q18" s="202">
        <v>44369.571053240739</v>
      </c>
    </row>
    <row r="19" spans="1:17" s="118" customFormat="1" ht="18" x14ac:dyDescent="0.25">
      <c r="A19" s="117" t="str">
        <f>VLOOKUP(E19,'LISTADO ATM'!$A$2:$C$898,3,0)</f>
        <v>DISTRITO NACIONAL</v>
      </c>
      <c r="B19" s="138">
        <v>3335927112</v>
      </c>
      <c r="C19" s="110">
        <v>44368.58625</v>
      </c>
      <c r="D19" s="110" t="s">
        <v>2180</v>
      </c>
      <c r="E19" s="134">
        <v>346</v>
      </c>
      <c r="F19" s="117" t="str">
        <f>VLOOKUP(E19,VIP!$A$2:$O13917,2,0)</f>
        <v>DRBR346</v>
      </c>
      <c r="G19" s="117" t="str">
        <f>VLOOKUP(E19,'LISTADO ATM'!$A$2:$B$897,2,0)</f>
        <v>ATM Ministerio de Industria y Comercio</v>
      </c>
      <c r="H19" s="117" t="str">
        <f>VLOOKUP(E19,VIP!$A$2:$O18878,7,FALSE)</f>
        <v>Si</v>
      </c>
      <c r="I19" s="117" t="str">
        <f>VLOOKUP(E19,VIP!$A$2:$O10843,8,FALSE)</f>
        <v>Si</v>
      </c>
      <c r="J19" s="117" t="str">
        <f>VLOOKUP(E19,VIP!$A$2:$O10793,8,FALSE)</f>
        <v>Si</v>
      </c>
      <c r="K19" s="117">
        <f>VLOOKUP(E19,VIP!$A$2:$O14367,6,0)</f>
        <v>0</v>
      </c>
      <c r="L19" s="146" t="s">
        <v>2219</v>
      </c>
      <c r="M19" s="109" t="s">
        <v>2446</v>
      </c>
      <c r="N19" s="109" t="s">
        <v>2453</v>
      </c>
      <c r="O19" s="117" t="s">
        <v>2455</v>
      </c>
      <c r="P19" s="117"/>
      <c r="Q19" s="109" t="s">
        <v>2219</v>
      </c>
    </row>
    <row r="20" spans="1:17" s="118" customFormat="1" ht="18" x14ac:dyDescent="0.25">
      <c r="A20" s="117" t="str">
        <f>VLOOKUP(E20,'LISTADO ATM'!$A$2:$C$898,3,0)</f>
        <v>NORTE</v>
      </c>
      <c r="B20" s="138">
        <v>3335927131</v>
      </c>
      <c r="C20" s="110">
        <v>44368.589895833335</v>
      </c>
      <c r="D20" s="110" t="s">
        <v>2181</v>
      </c>
      <c r="E20" s="134">
        <v>712</v>
      </c>
      <c r="F20" s="117" t="str">
        <f>VLOOKUP(E20,VIP!$A$2:$O13916,2,0)</f>
        <v>DRBR128</v>
      </c>
      <c r="G20" s="117" t="str">
        <f>VLOOKUP(E20,'LISTADO ATM'!$A$2:$B$897,2,0)</f>
        <v xml:space="preserve">ATM Oficina Imbert </v>
      </c>
      <c r="H20" s="117" t="str">
        <f>VLOOKUP(E20,VIP!$A$2:$O18877,7,FALSE)</f>
        <v>Si</v>
      </c>
      <c r="I20" s="117" t="str">
        <f>VLOOKUP(E20,VIP!$A$2:$O10842,8,FALSE)</f>
        <v>Si</v>
      </c>
      <c r="J20" s="117" t="str">
        <f>VLOOKUP(E20,VIP!$A$2:$O10792,8,FALSE)</f>
        <v>Si</v>
      </c>
      <c r="K20" s="117" t="str">
        <f>VLOOKUP(E20,VIP!$A$2:$O14366,6,0)</f>
        <v>SI</v>
      </c>
      <c r="L20" s="146" t="s">
        <v>2219</v>
      </c>
      <c r="M20" s="201" t="s">
        <v>2550</v>
      </c>
      <c r="N20" s="109" t="s">
        <v>2453</v>
      </c>
      <c r="O20" s="117" t="s">
        <v>2567</v>
      </c>
      <c r="P20" s="117"/>
      <c r="Q20" s="202">
        <v>44369.57675925926</v>
      </c>
    </row>
    <row r="21" spans="1:17" s="118" customFormat="1" ht="18" x14ac:dyDescent="0.25">
      <c r="A21" s="117" t="str">
        <f>VLOOKUP(E21,'LISTADO ATM'!$A$2:$C$898,3,0)</f>
        <v>DISTRITO NACIONAL</v>
      </c>
      <c r="B21" s="138">
        <v>3335927139</v>
      </c>
      <c r="C21" s="110">
        <v>44368.591620370367</v>
      </c>
      <c r="D21" s="110" t="s">
        <v>2180</v>
      </c>
      <c r="E21" s="134">
        <v>18</v>
      </c>
      <c r="F21" s="117" t="str">
        <f>VLOOKUP(E21,VIP!$A$2:$O13850,2,0)</f>
        <v>DRBR018</v>
      </c>
      <c r="G21" s="117" t="str">
        <f>VLOOKUP(E21,'LISTADO ATM'!$A$2:$B$897,2,0)</f>
        <v xml:space="preserve">ATM Oficina Haina Occidental I </v>
      </c>
      <c r="H21" s="117" t="str">
        <f>VLOOKUP(E21,VIP!$A$2:$O18811,7,FALSE)</f>
        <v>Si</v>
      </c>
      <c r="I21" s="117" t="str">
        <f>VLOOKUP(E21,VIP!$A$2:$O10776,8,FALSE)</f>
        <v>Si</v>
      </c>
      <c r="J21" s="117" t="str">
        <f>VLOOKUP(E21,VIP!$A$2:$O10726,8,FALSE)</f>
        <v>Si</v>
      </c>
      <c r="K21" s="117" t="str">
        <f>VLOOKUP(E21,VIP!$A$2:$O14300,6,0)</f>
        <v>SI</v>
      </c>
      <c r="L21" s="146" t="s">
        <v>2219</v>
      </c>
      <c r="M21" s="109" t="s">
        <v>2446</v>
      </c>
      <c r="N21" s="109" t="s">
        <v>2453</v>
      </c>
      <c r="O21" s="117" t="s">
        <v>2455</v>
      </c>
      <c r="P21" s="117"/>
      <c r="Q21" s="109" t="s">
        <v>2219</v>
      </c>
    </row>
    <row r="22" spans="1:17" s="118" customFormat="1" ht="18" x14ac:dyDescent="0.25">
      <c r="A22" s="117" t="str">
        <f>VLOOKUP(E22,'LISTADO ATM'!$A$2:$C$898,3,0)</f>
        <v>DISTRITO NACIONAL</v>
      </c>
      <c r="B22" s="138">
        <v>3335927144</v>
      </c>
      <c r="C22" s="110">
        <v>44368.593344907407</v>
      </c>
      <c r="D22" s="110" t="s">
        <v>2180</v>
      </c>
      <c r="E22" s="134">
        <v>224</v>
      </c>
      <c r="F22" s="117" t="str">
        <f>VLOOKUP(E22,VIP!$A$2:$O13849,2,0)</f>
        <v>DRBR224</v>
      </c>
      <c r="G22" s="117" t="str">
        <f>VLOOKUP(E22,'LISTADO ATM'!$A$2:$B$897,2,0)</f>
        <v xml:space="preserve">ATM S/M Nacional El Millón (Núñez de Cáceres) </v>
      </c>
      <c r="H22" s="117" t="str">
        <f>VLOOKUP(E22,VIP!$A$2:$O18810,7,FALSE)</f>
        <v>Si</v>
      </c>
      <c r="I22" s="117" t="str">
        <f>VLOOKUP(E22,VIP!$A$2:$O10775,8,FALSE)</f>
        <v>Si</v>
      </c>
      <c r="J22" s="117" t="str">
        <f>VLOOKUP(E22,VIP!$A$2:$O10725,8,FALSE)</f>
        <v>Si</v>
      </c>
      <c r="K22" s="117" t="str">
        <f>VLOOKUP(E22,VIP!$A$2:$O14299,6,0)</f>
        <v>SI</v>
      </c>
      <c r="L22" s="146" t="s">
        <v>2219</v>
      </c>
      <c r="M22" s="109" t="s">
        <v>2446</v>
      </c>
      <c r="N22" s="109" t="s">
        <v>2453</v>
      </c>
      <c r="O22" s="117" t="s">
        <v>2455</v>
      </c>
      <c r="P22" s="117"/>
      <c r="Q22" s="109" t="s">
        <v>2219</v>
      </c>
    </row>
    <row r="23" spans="1:17" s="118" customFormat="1" ht="18" x14ac:dyDescent="0.25">
      <c r="A23" s="117" t="str">
        <f>VLOOKUP(E23,'LISTADO ATM'!$A$2:$C$898,3,0)</f>
        <v>NORTE</v>
      </c>
      <c r="B23" s="138">
        <v>3335927150</v>
      </c>
      <c r="C23" s="110">
        <v>44368.596724537034</v>
      </c>
      <c r="D23" s="110" t="s">
        <v>2181</v>
      </c>
      <c r="E23" s="134">
        <v>926</v>
      </c>
      <c r="F23" s="117" t="str">
        <f>VLOOKUP(E23,VIP!$A$2:$O13912,2,0)</f>
        <v>DRBR926</v>
      </c>
      <c r="G23" s="117" t="str">
        <f>VLOOKUP(E23,'LISTADO ATM'!$A$2:$B$897,2,0)</f>
        <v>ATM S/M Juan Cepin</v>
      </c>
      <c r="H23" s="117" t="str">
        <f>VLOOKUP(E23,VIP!$A$2:$O18873,7,FALSE)</f>
        <v>N/A</v>
      </c>
      <c r="I23" s="117" t="str">
        <f>VLOOKUP(E23,VIP!$A$2:$O10838,8,FALSE)</f>
        <v>N/A</v>
      </c>
      <c r="J23" s="117" t="str">
        <f>VLOOKUP(E23,VIP!$A$2:$O10788,8,FALSE)</f>
        <v>N/A</v>
      </c>
      <c r="K23" s="117" t="str">
        <f>VLOOKUP(E23,VIP!$A$2:$O14362,6,0)</f>
        <v>N/A</v>
      </c>
      <c r="L23" s="146" t="s">
        <v>2219</v>
      </c>
      <c r="M23" s="109" t="s">
        <v>2446</v>
      </c>
      <c r="N23" s="109" t="s">
        <v>2453</v>
      </c>
      <c r="O23" s="117" t="s">
        <v>2567</v>
      </c>
      <c r="P23" s="117"/>
      <c r="Q23" s="109" t="s">
        <v>2219</v>
      </c>
    </row>
    <row r="24" spans="1:17" s="118" customFormat="1" ht="18" x14ac:dyDescent="0.25">
      <c r="A24" s="117" t="str">
        <f>VLOOKUP(E24,'LISTADO ATM'!$A$2:$C$898,3,0)</f>
        <v>ESTE</v>
      </c>
      <c r="B24" s="138">
        <v>3335927171</v>
      </c>
      <c r="C24" s="110">
        <v>44368.602523148147</v>
      </c>
      <c r="D24" s="110" t="s">
        <v>2180</v>
      </c>
      <c r="E24" s="134">
        <v>842</v>
      </c>
      <c r="F24" s="117" t="str">
        <f>VLOOKUP(E24,VIP!$A$2:$O13906,2,0)</f>
        <v>DRBR842</v>
      </c>
      <c r="G24" s="117" t="str">
        <f>VLOOKUP(E24,'LISTADO ATM'!$A$2:$B$897,2,0)</f>
        <v xml:space="preserve">ATM Plaza Orense II (La Romana) </v>
      </c>
      <c r="H24" s="117" t="str">
        <f>VLOOKUP(E24,VIP!$A$2:$O18867,7,FALSE)</f>
        <v>Si</v>
      </c>
      <c r="I24" s="117" t="str">
        <f>VLOOKUP(E24,VIP!$A$2:$O10832,8,FALSE)</f>
        <v>Si</v>
      </c>
      <c r="J24" s="117" t="str">
        <f>VLOOKUP(E24,VIP!$A$2:$O10782,8,FALSE)</f>
        <v>Si</v>
      </c>
      <c r="K24" s="117" t="str">
        <f>VLOOKUP(E24,VIP!$A$2:$O14356,6,0)</f>
        <v>NO</v>
      </c>
      <c r="L24" s="146" t="s">
        <v>2219</v>
      </c>
      <c r="M24" s="201" t="s">
        <v>2550</v>
      </c>
      <c r="N24" s="109" t="s">
        <v>2453</v>
      </c>
      <c r="O24" s="117" t="s">
        <v>2455</v>
      </c>
      <c r="P24" s="117"/>
      <c r="Q24" s="202">
        <v>44369.566076388888</v>
      </c>
    </row>
    <row r="25" spans="1:17" s="118" customFormat="1" ht="18" x14ac:dyDescent="0.25">
      <c r="A25" s="117" t="str">
        <f>VLOOKUP(E25,'LISTADO ATM'!$A$2:$C$898,3,0)</f>
        <v>DISTRITO NACIONAL</v>
      </c>
      <c r="B25" s="138">
        <v>3335927338</v>
      </c>
      <c r="C25" s="110">
        <v>44368.654131944444</v>
      </c>
      <c r="D25" s="110" t="s">
        <v>2180</v>
      </c>
      <c r="E25" s="134">
        <v>490</v>
      </c>
      <c r="F25" s="117" t="str">
        <f>VLOOKUP(E25,VIP!$A$2:$O13895,2,0)</f>
        <v>DRBR490</v>
      </c>
      <c r="G25" s="117" t="str">
        <f>VLOOKUP(E25,'LISTADO ATM'!$A$2:$B$897,2,0)</f>
        <v xml:space="preserve">ATM Hospital Ney Arias Lora </v>
      </c>
      <c r="H25" s="117" t="str">
        <f>VLOOKUP(E25,VIP!$A$2:$O18856,7,FALSE)</f>
        <v>Si</v>
      </c>
      <c r="I25" s="117" t="str">
        <f>VLOOKUP(E25,VIP!$A$2:$O10821,8,FALSE)</f>
        <v>Si</v>
      </c>
      <c r="J25" s="117" t="str">
        <f>VLOOKUP(E25,VIP!$A$2:$O10771,8,FALSE)</f>
        <v>Si</v>
      </c>
      <c r="K25" s="117" t="str">
        <f>VLOOKUP(E25,VIP!$A$2:$O14345,6,0)</f>
        <v>NO</v>
      </c>
      <c r="L25" s="146" t="s">
        <v>2219</v>
      </c>
      <c r="M25" s="109" t="s">
        <v>2446</v>
      </c>
      <c r="N25" s="109" t="s">
        <v>2453</v>
      </c>
      <c r="O25" s="117" t="s">
        <v>2455</v>
      </c>
      <c r="P25" s="117"/>
      <c r="Q25" s="109" t="s">
        <v>2219</v>
      </c>
    </row>
    <row r="26" spans="1:17" s="118" customFormat="1" ht="18" x14ac:dyDescent="0.25">
      <c r="A26" s="117" t="str">
        <f>VLOOKUP(E26,'LISTADO ATM'!$A$2:$C$898,3,0)</f>
        <v>NORTE</v>
      </c>
      <c r="B26" s="138">
        <v>3335927366</v>
      </c>
      <c r="C26" s="110">
        <v>44368.661354166667</v>
      </c>
      <c r="D26" s="110" t="s">
        <v>2181</v>
      </c>
      <c r="E26" s="134">
        <v>633</v>
      </c>
      <c r="F26" s="117" t="str">
        <f>VLOOKUP(E26,VIP!$A$2:$O13891,2,0)</f>
        <v>DRBR260</v>
      </c>
      <c r="G26" s="117" t="str">
        <f>VLOOKUP(E26,'LISTADO ATM'!$A$2:$B$897,2,0)</f>
        <v xml:space="preserve">ATM Autobanco Las Colinas </v>
      </c>
      <c r="H26" s="117" t="str">
        <f>VLOOKUP(E26,VIP!$A$2:$O18852,7,FALSE)</f>
        <v>Si</v>
      </c>
      <c r="I26" s="117" t="str">
        <f>VLOOKUP(E26,VIP!$A$2:$O10817,8,FALSE)</f>
        <v>Si</v>
      </c>
      <c r="J26" s="117" t="str">
        <f>VLOOKUP(E26,VIP!$A$2:$O10767,8,FALSE)</f>
        <v>Si</v>
      </c>
      <c r="K26" s="117" t="str">
        <f>VLOOKUP(E26,VIP!$A$2:$O14341,6,0)</f>
        <v>SI</v>
      </c>
      <c r="L26" s="146" t="s">
        <v>2219</v>
      </c>
      <c r="M26" s="109" t="s">
        <v>2446</v>
      </c>
      <c r="N26" s="109" t="s">
        <v>2453</v>
      </c>
      <c r="O26" s="117" t="s">
        <v>2567</v>
      </c>
      <c r="P26" s="117"/>
      <c r="Q26" s="109" t="s">
        <v>2219</v>
      </c>
    </row>
    <row r="27" spans="1:17" s="118" customFormat="1" ht="18" x14ac:dyDescent="0.25">
      <c r="A27" s="117" t="str">
        <f>VLOOKUP(E27,'LISTADO ATM'!$A$2:$C$898,3,0)</f>
        <v>DISTRITO NACIONAL</v>
      </c>
      <c r="B27" s="138">
        <v>3335927532</v>
      </c>
      <c r="C27" s="110">
        <v>44368.701550925929</v>
      </c>
      <c r="D27" s="110" t="s">
        <v>2180</v>
      </c>
      <c r="E27" s="134">
        <v>860</v>
      </c>
      <c r="F27" s="117" t="str">
        <f>VLOOKUP(E27,VIP!$A$2:$O13884,2,0)</f>
        <v>DRBR860</v>
      </c>
      <c r="G27" s="117" t="str">
        <f>VLOOKUP(E27,'LISTADO ATM'!$A$2:$B$897,2,0)</f>
        <v xml:space="preserve">ATM Oficina Bella Vista 27 de Febrero I </v>
      </c>
      <c r="H27" s="117" t="str">
        <f>VLOOKUP(E27,VIP!$A$2:$O18845,7,FALSE)</f>
        <v>Si</v>
      </c>
      <c r="I27" s="117" t="str">
        <f>VLOOKUP(E27,VIP!$A$2:$O10810,8,FALSE)</f>
        <v>Si</v>
      </c>
      <c r="J27" s="117" t="str">
        <f>VLOOKUP(E27,VIP!$A$2:$O10760,8,FALSE)</f>
        <v>Si</v>
      </c>
      <c r="K27" s="117" t="str">
        <f>VLOOKUP(E27,VIP!$A$2:$O14334,6,0)</f>
        <v>NO</v>
      </c>
      <c r="L27" s="146" t="s">
        <v>2219</v>
      </c>
      <c r="M27" s="201" t="s">
        <v>2550</v>
      </c>
      <c r="N27" s="109" t="s">
        <v>2453</v>
      </c>
      <c r="O27" s="117" t="s">
        <v>2455</v>
      </c>
      <c r="P27" s="117"/>
      <c r="Q27" s="202">
        <v>44369.555752314816</v>
      </c>
    </row>
    <row r="28" spans="1:17" s="118" customFormat="1" ht="18" x14ac:dyDescent="0.25">
      <c r="A28" s="117" t="str">
        <f>VLOOKUP(E28,'LISTADO ATM'!$A$2:$C$898,3,0)</f>
        <v>ESTE</v>
      </c>
      <c r="B28" s="138">
        <v>3335927697</v>
      </c>
      <c r="C28" s="110">
        <v>44368.879201388889</v>
      </c>
      <c r="D28" s="110" t="s">
        <v>2180</v>
      </c>
      <c r="E28" s="134">
        <v>399</v>
      </c>
      <c r="F28" s="117" t="str">
        <f>VLOOKUP(E28,VIP!$A$2:$O13886,2,0)</f>
        <v>DRBR399</v>
      </c>
      <c r="G28" s="117" t="str">
        <f>VLOOKUP(E28,'LISTADO ATM'!$A$2:$B$897,2,0)</f>
        <v xml:space="preserve">ATM Oficina La Romana II </v>
      </c>
      <c r="H28" s="117" t="str">
        <f>VLOOKUP(E28,VIP!$A$2:$O18847,7,FALSE)</f>
        <v>Si</v>
      </c>
      <c r="I28" s="117" t="str">
        <f>VLOOKUP(E28,VIP!$A$2:$O10812,8,FALSE)</f>
        <v>Si</v>
      </c>
      <c r="J28" s="117" t="str">
        <f>VLOOKUP(E28,VIP!$A$2:$O10762,8,FALSE)</f>
        <v>Si</v>
      </c>
      <c r="K28" s="117" t="str">
        <f>VLOOKUP(E28,VIP!$A$2:$O14336,6,0)</f>
        <v>NO</v>
      </c>
      <c r="L28" s="146" t="s">
        <v>2219</v>
      </c>
      <c r="M28" s="201" t="s">
        <v>2550</v>
      </c>
      <c r="N28" s="109" t="s">
        <v>2453</v>
      </c>
      <c r="O28" s="117" t="s">
        <v>2455</v>
      </c>
      <c r="P28" s="117"/>
      <c r="Q28" s="202">
        <v>44369.541979166665</v>
      </c>
    </row>
    <row r="29" spans="1:17" s="118" customFormat="1" ht="18" x14ac:dyDescent="0.25">
      <c r="A29" s="117" t="str">
        <f>VLOOKUP(E29,'LISTADO ATM'!$A$2:$C$898,3,0)</f>
        <v>NORTE</v>
      </c>
      <c r="B29" s="138">
        <v>3335927706</v>
      </c>
      <c r="C29" s="110">
        <v>44368.953993055555</v>
      </c>
      <c r="D29" s="110" t="s">
        <v>2181</v>
      </c>
      <c r="E29" s="134">
        <v>637</v>
      </c>
      <c r="F29" s="117" t="str">
        <f>VLOOKUP(E29,VIP!$A$2:$O13878,2,0)</f>
        <v>DRBR637</v>
      </c>
      <c r="G29" s="117" t="str">
        <f>VLOOKUP(E29,'LISTADO ATM'!$A$2:$B$897,2,0)</f>
        <v xml:space="preserve">ATM UNP Monción </v>
      </c>
      <c r="H29" s="117" t="str">
        <f>VLOOKUP(E29,VIP!$A$2:$O18839,7,FALSE)</f>
        <v>Si</v>
      </c>
      <c r="I29" s="117" t="str">
        <f>VLOOKUP(E29,VIP!$A$2:$O10804,8,FALSE)</f>
        <v>Si</v>
      </c>
      <c r="J29" s="117" t="str">
        <f>VLOOKUP(E29,VIP!$A$2:$O10754,8,FALSE)</f>
        <v>Si</v>
      </c>
      <c r="K29" s="117" t="str">
        <f>VLOOKUP(E29,VIP!$A$2:$O14328,6,0)</f>
        <v>NO</v>
      </c>
      <c r="L29" s="146" t="s">
        <v>2219</v>
      </c>
      <c r="M29" s="201" t="s">
        <v>2550</v>
      </c>
      <c r="N29" s="109" t="s">
        <v>2453</v>
      </c>
      <c r="O29" s="117" t="s">
        <v>2567</v>
      </c>
      <c r="P29" s="117"/>
      <c r="Q29" s="202">
        <v>44369.581770833334</v>
      </c>
    </row>
    <row r="30" spans="1:17" s="118" customFormat="1" ht="18" x14ac:dyDescent="0.25">
      <c r="A30" s="117" t="str">
        <f>VLOOKUP(E30,'LISTADO ATM'!$A$2:$C$898,3,0)</f>
        <v>DISTRITO NACIONAL</v>
      </c>
      <c r="B30" s="138" t="s">
        <v>2611</v>
      </c>
      <c r="C30" s="110">
        <v>44369.460381944446</v>
      </c>
      <c r="D30" s="110" t="s">
        <v>2180</v>
      </c>
      <c r="E30" s="134">
        <v>264</v>
      </c>
      <c r="F30" s="117" t="str">
        <f>VLOOKUP(E30,VIP!$A$2:$O13880,2,0)</f>
        <v>DRBR264</v>
      </c>
      <c r="G30" s="117" t="str">
        <f>VLOOKUP(E30,'LISTADO ATM'!$A$2:$B$897,2,0)</f>
        <v xml:space="preserve">ATM S/M Nacional Independencia </v>
      </c>
      <c r="H30" s="117" t="str">
        <f>VLOOKUP(E30,VIP!$A$2:$O18841,7,FALSE)</f>
        <v>Si</v>
      </c>
      <c r="I30" s="117" t="str">
        <f>VLOOKUP(E30,VIP!$A$2:$O10806,8,FALSE)</f>
        <v>Si</v>
      </c>
      <c r="J30" s="117" t="str">
        <f>VLOOKUP(E30,VIP!$A$2:$O10756,8,FALSE)</f>
        <v>Si</v>
      </c>
      <c r="K30" s="117" t="str">
        <f>VLOOKUP(E30,VIP!$A$2:$O14330,6,0)</f>
        <v>SI</v>
      </c>
      <c r="L30" s="146" t="s">
        <v>2219</v>
      </c>
      <c r="M30" s="109" t="s">
        <v>2446</v>
      </c>
      <c r="N30" s="109" t="s">
        <v>2453</v>
      </c>
      <c r="O30" s="117" t="s">
        <v>2455</v>
      </c>
      <c r="P30" s="117"/>
      <c r="Q30" s="109" t="s">
        <v>2219</v>
      </c>
    </row>
    <row r="31" spans="1:17" s="118" customFormat="1" ht="18" x14ac:dyDescent="0.25">
      <c r="A31" s="117" t="str">
        <f>VLOOKUP(E31,'LISTADO ATM'!$A$2:$C$898,3,0)</f>
        <v>DISTRITO NACIONAL</v>
      </c>
      <c r="B31" s="138" t="s">
        <v>2612</v>
      </c>
      <c r="C31" s="110">
        <v>44369.458715277775</v>
      </c>
      <c r="D31" s="110" t="s">
        <v>2180</v>
      </c>
      <c r="E31" s="134">
        <v>698</v>
      </c>
      <c r="F31" s="117" t="str">
        <f>VLOOKUP(E31,VIP!$A$2:$O13881,2,0)</f>
        <v>DRBR698</v>
      </c>
      <c r="G31" s="117" t="str">
        <f>VLOOKUP(E31,'LISTADO ATM'!$A$2:$B$897,2,0)</f>
        <v>ATM Parador Bellamar</v>
      </c>
      <c r="H31" s="117" t="str">
        <f>VLOOKUP(E31,VIP!$A$2:$O18842,7,FALSE)</f>
        <v>Si</v>
      </c>
      <c r="I31" s="117" t="str">
        <f>VLOOKUP(E31,VIP!$A$2:$O10807,8,FALSE)</f>
        <v>Si</v>
      </c>
      <c r="J31" s="117" t="str">
        <f>VLOOKUP(E31,VIP!$A$2:$O10757,8,FALSE)</f>
        <v>Si</v>
      </c>
      <c r="K31" s="117" t="str">
        <f>VLOOKUP(E31,VIP!$A$2:$O14331,6,0)</f>
        <v>NO</v>
      </c>
      <c r="L31" s="146" t="s">
        <v>2219</v>
      </c>
      <c r="M31" s="109" t="s">
        <v>2446</v>
      </c>
      <c r="N31" s="109" t="s">
        <v>2453</v>
      </c>
      <c r="O31" s="117" t="s">
        <v>2455</v>
      </c>
      <c r="P31" s="117"/>
      <c r="Q31" s="109" t="s">
        <v>2219</v>
      </c>
    </row>
    <row r="32" spans="1:17" s="118" customFormat="1" ht="18" x14ac:dyDescent="0.25">
      <c r="A32" s="117" t="str">
        <f>VLOOKUP(E32,'LISTADO ATM'!$A$2:$C$898,3,0)</f>
        <v>DISTRITO NACIONAL</v>
      </c>
      <c r="B32" s="138" t="s">
        <v>2614</v>
      </c>
      <c r="C32" s="110">
        <v>44369.457592592589</v>
      </c>
      <c r="D32" s="110" t="s">
        <v>2180</v>
      </c>
      <c r="E32" s="134">
        <v>409</v>
      </c>
      <c r="F32" s="117" t="str">
        <f>VLOOKUP(E32,VIP!$A$2:$O13883,2,0)</f>
        <v>DRBR409</v>
      </c>
      <c r="G32" s="117" t="str">
        <f>VLOOKUP(E32,'LISTADO ATM'!$A$2:$B$897,2,0)</f>
        <v xml:space="preserve">ATM Oficina Las Palmas de Herrera I </v>
      </c>
      <c r="H32" s="117" t="str">
        <f>VLOOKUP(E32,VIP!$A$2:$O18844,7,FALSE)</f>
        <v>Si</v>
      </c>
      <c r="I32" s="117" t="str">
        <f>VLOOKUP(E32,VIP!$A$2:$O10809,8,FALSE)</f>
        <v>Si</v>
      </c>
      <c r="J32" s="117" t="str">
        <f>VLOOKUP(E32,VIP!$A$2:$O10759,8,FALSE)</f>
        <v>Si</v>
      </c>
      <c r="K32" s="117" t="str">
        <f>VLOOKUP(E32,VIP!$A$2:$O14333,6,0)</f>
        <v>NO</v>
      </c>
      <c r="L32" s="146" t="s">
        <v>2219</v>
      </c>
      <c r="M32" s="109" t="s">
        <v>2446</v>
      </c>
      <c r="N32" s="109" t="s">
        <v>2453</v>
      </c>
      <c r="O32" s="117" t="s">
        <v>2455</v>
      </c>
      <c r="P32" s="117"/>
      <c r="Q32" s="109" t="s">
        <v>2219</v>
      </c>
    </row>
    <row r="33" spans="1:19" s="118" customFormat="1" ht="18" x14ac:dyDescent="0.25">
      <c r="A33" s="117" t="str">
        <f>VLOOKUP(E33,'LISTADO ATM'!$A$2:$C$898,3,0)</f>
        <v>ESTE</v>
      </c>
      <c r="B33" s="138" t="s">
        <v>2621</v>
      </c>
      <c r="C33" s="110">
        <v>44369.400671296295</v>
      </c>
      <c r="D33" s="110" t="s">
        <v>2180</v>
      </c>
      <c r="E33" s="134">
        <v>838</v>
      </c>
      <c r="F33" s="117" t="str">
        <f>VLOOKUP(E33,VIP!$A$2:$O13891,2,0)</f>
        <v>DRBR838</v>
      </c>
      <c r="G33" s="117" t="str">
        <f>VLOOKUP(E33,'LISTADO ATM'!$A$2:$B$897,2,0)</f>
        <v xml:space="preserve">ATM UNP Consuelo </v>
      </c>
      <c r="H33" s="117" t="str">
        <f>VLOOKUP(E33,VIP!$A$2:$O18852,7,FALSE)</f>
        <v>Si</v>
      </c>
      <c r="I33" s="117" t="str">
        <f>VLOOKUP(E33,VIP!$A$2:$O10817,8,FALSE)</f>
        <v>Si</v>
      </c>
      <c r="J33" s="117" t="str">
        <f>VLOOKUP(E33,VIP!$A$2:$O10767,8,FALSE)</f>
        <v>Si</v>
      </c>
      <c r="K33" s="117" t="str">
        <f>VLOOKUP(E33,VIP!$A$2:$O14341,6,0)</f>
        <v>NO</v>
      </c>
      <c r="L33" s="146" t="s">
        <v>2219</v>
      </c>
      <c r="M33" s="109" t="s">
        <v>2446</v>
      </c>
      <c r="N33" s="109" t="s">
        <v>2558</v>
      </c>
      <c r="O33" s="117" t="s">
        <v>2455</v>
      </c>
      <c r="P33" s="117"/>
      <c r="Q33" s="109" t="s">
        <v>2219</v>
      </c>
    </row>
    <row r="34" spans="1:19" s="118" customFormat="1" ht="18" x14ac:dyDescent="0.25">
      <c r="A34" s="117" t="str">
        <f>VLOOKUP(E34,'LISTADO ATM'!$A$2:$C$898,3,0)</f>
        <v>SUR</v>
      </c>
      <c r="B34" s="138" t="s">
        <v>2622</v>
      </c>
      <c r="C34" s="110">
        <v>44369.39912037037</v>
      </c>
      <c r="D34" s="110" t="s">
        <v>2180</v>
      </c>
      <c r="E34" s="134">
        <v>783</v>
      </c>
      <c r="F34" s="117" t="str">
        <f>VLOOKUP(E34,VIP!$A$2:$O13892,2,0)</f>
        <v>DRBR303</v>
      </c>
      <c r="G34" s="117" t="str">
        <f>VLOOKUP(E34,'LISTADO ATM'!$A$2:$B$897,2,0)</f>
        <v xml:space="preserve">ATM Autobanco Alfa y Omega (Barahona) </v>
      </c>
      <c r="H34" s="117" t="str">
        <f>VLOOKUP(E34,VIP!$A$2:$O18853,7,FALSE)</f>
        <v>Si</v>
      </c>
      <c r="I34" s="117" t="str">
        <f>VLOOKUP(E34,VIP!$A$2:$O10818,8,FALSE)</f>
        <v>Si</v>
      </c>
      <c r="J34" s="117" t="str">
        <f>VLOOKUP(E34,VIP!$A$2:$O10768,8,FALSE)</f>
        <v>Si</v>
      </c>
      <c r="K34" s="117" t="str">
        <f>VLOOKUP(E34,VIP!$A$2:$O14342,6,0)</f>
        <v>NO</v>
      </c>
      <c r="L34" s="146" t="s">
        <v>2219</v>
      </c>
      <c r="M34" s="109" t="s">
        <v>2446</v>
      </c>
      <c r="N34" s="109" t="s">
        <v>2558</v>
      </c>
      <c r="O34" s="117" t="s">
        <v>2455</v>
      </c>
      <c r="P34" s="117"/>
      <c r="Q34" s="109" t="s">
        <v>2219</v>
      </c>
    </row>
    <row r="35" spans="1:19" s="118" customFormat="1" ht="18" x14ac:dyDescent="0.25">
      <c r="A35" s="117" t="str">
        <f>VLOOKUP(E35,'LISTADO ATM'!$A$2:$C$898,3,0)</f>
        <v>NORTE</v>
      </c>
      <c r="B35" s="138" t="s">
        <v>2623</v>
      </c>
      <c r="C35" s="110">
        <v>44369.397430555553</v>
      </c>
      <c r="D35" s="110" t="s">
        <v>2181</v>
      </c>
      <c r="E35" s="134">
        <v>752</v>
      </c>
      <c r="F35" s="117" t="str">
        <f>VLOOKUP(E35,VIP!$A$2:$O13893,2,0)</f>
        <v>DRBR280</v>
      </c>
      <c r="G35" s="117" t="str">
        <f>VLOOKUP(E35,'LISTADO ATM'!$A$2:$B$897,2,0)</f>
        <v xml:space="preserve">ATM UNP Las Carolinas (La Vega) </v>
      </c>
      <c r="H35" s="117" t="str">
        <f>VLOOKUP(E35,VIP!$A$2:$O18854,7,FALSE)</f>
        <v>Si</v>
      </c>
      <c r="I35" s="117" t="str">
        <f>VLOOKUP(E35,VIP!$A$2:$O10819,8,FALSE)</f>
        <v>Si</v>
      </c>
      <c r="J35" s="117" t="str">
        <f>VLOOKUP(E35,VIP!$A$2:$O10769,8,FALSE)</f>
        <v>Si</v>
      </c>
      <c r="K35" s="117" t="str">
        <f>VLOOKUP(E35,VIP!$A$2:$O14343,6,0)</f>
        <v>SI</v>
      </c>
      <c r="L35" s="146" t="s">
        <v>2219</v>
      </c>
      <c r="M35" s="109" t="s">
        <v>2446</v>
      </c>
      <c r="N35" s="109" t="s">
        <v>2453</v>
      </c>
      <c r="O35" s="117" t="s">
        <v>2567</v>
      </c>
      <c r="P35" s="117"/>
      <c r="Q35" s="109" t="s">
        <v>2219</v>
      </c>
    </row>
    <row r="36" spans="1:19" s="118" customFormat="1" ht="18" x14ac:dyDescent="0.25">
      <c r="A36" s="117" t="str">
        <f>VLOOKUP(E36,'LISTADO ATM'!$A$2:$C$898,3,0)</f>
        <v>NORTE</v>
      </c>
      <c r="B36" s="138" t="s">
        <v>2626</v>
      </c>
      <c r="C36" s="110">
        <v>44369.359803240739</v>
      </c>
      <c r="D36" s="110" t="s">
        <v>2181</v>
      </c>
      <c r="E36" s="134">
        <v>837</v>
      </c>
      <c r="F36" s="117" t="str">
        <f>VLOOKUP(E36,VIP!$A$2:$O13896,2,0)</f>
        <v>DRBR837</v>
      </c>
      <c r="G36" s="117" t="str">
        <f>VLOOKUP(E36,'LISTADO ATM'!$A$2:$B$897,2,0)</f>
        <v>ATM Estación Next Canabacoa</v>
      </c>
      <c r="H36" s="117" t="str">
        <f>VLOOKUP(E36,VIP!$A$2:$O18857,7,FALSE)</f>
        <v>Si</v>
      </c>
      <c r="I36" s="117" t="str">
        <f>VLOOKUP(E36,VIP!$A$2:$O10822,8,FALSE)</f>
        <v>Si</v>
      </c>
      <c r="J36" s="117" t="str">
        <f>VLOOKUP(E36,VIP!$A$2:$O10772,8,FALSE)</f>
        <v>Si</v>
      </c>
      <c r="K36" s="117" t="str">
        <f>VLOOKUP(E36,VIP!$A$2:$O14346,6,0)</f>
        <v>NO</v>
      </c>
      <c r="L36" s="146" t="s">
        <v>2219</v>
      </c>
      <c r="M36" s="201" t="s">
        <v>2550</v>
      </c>
      <c r="N36" s="109" t="s">
        <v>2453</v>
      </c>
      <c r="O36" s="117" t="s">
        <v>2567</v>
      </c>
      <c r="P36" s="117"/>
      <c r="Q36" s="202">
        <v>44369.58320601852</v>
      </c>
    </row>
    <row r="37" spans="1:19" s="118" customFormat="1" ht="18" x14ac:dyDescent="0.25">
      <c r="A37" s="117" t="str">
        <f>VLOOKUP(E37,'LISTADO ATM'!$A$2:$C$898,3,0)</f>
        <v>DISTRITO NACIONAL</v>
      </c>
      <c r="B37" s="138" t="s">
        <v>2627</v>
      </c>
      <c r="C37" s="110">
        <v>44369.358993055554</v>
      </c>
      <c r="D37" s="110" t="s">
        <v>2180</v>
      </c>
      <c r="E37" s="134">
        <v>160</v>
      </c>
      <c r="F37" s="117" t="str">
        <f>VLOOKUP(E37,VIP!$A$2:$O13897,2,0)</f>
        <v>DRBR160</v>
      </c>
      <c r="G37" s="117" t="str">
        <f>VLOOKUP(E37,'LISTADO ATM'!$A$2:$B$897,2,0)</f>
        <v xml:space="preserve">ATM Oficina Herrera </v>
      </c>
      <c r="H37" s="117" t="str">
        <f>VLOOKUP(E37,VIP!$A$2:$O18858,7,FALSE)</f>
        <v>Si</v>
      </c>
      <c r="I37" s="117" t="str">
        <f>VLOOKUP(E37,VIP!$A$2:$O10823,8,FALSE)</f>
        <v>Si</v>
      </c>
      <c r="J37" s="117" t="str">
        <f>VLOOKUP(E37,VIP!$A$2:$O10773,8,FALSE)</f>
        <v>Si</v>
      </c>
      <c r="K37" s="117" t="str">
        <f>VLOOKUP(E37,VIP!$A$2:$O14347,6,0)</f>
        <v>NO</v>
      </c>
      <c r="L37" s="146" t="s">
        <v>2219</v>
      </c>
      <c r="M37" s="201" t="s">
        <v>2550</v>
      </c>
      <c r="N37" s="109" t="s">
        <v>2558</v>
      </c>
      <c r="O37" s="117" t="s">
        <v>2455</v>
      </c>
      <c r="P37" s="117"/>
      <c r="Q37" s="202">
        <v>44369.587592592594</v>
      </c>
    </row>
    <row r="38" spans="1:19" s="118" customFormat="1" ht="18" x14ac:dyDescent="0.25">
      <c r="A38" s="117" t="str">
        <f>VLOOKUP(E38,'LISTADO ATM'!$A$2:$C$898,3,0)</f>
        <v>DISTRITO NACIONAL</v>
      </c>
      <c r="B38" s="138" t="s">
        <v>2629</v>
      </c>
      <c r="C38" s="110">
        <v>44369.352048611108</v>
      </c>
      <c r="D38" s="110" t="s">
        <v>2180</v>
      </c>
      <c r="E38" s="134">
        <v>149</v>
      </c>
      <c r="F38" s="117" t="str">
        <f>VLOOKUP(E38,VIP!$A$2:$O13899,2,0)</f>
        <v>DRBR149</v>
      </c>
      <c r="G38" s="117" t="str">
        <f>VLOOKUP(E38,'LISTADO ATM'!$A$2:$B$897,2,0)</f>
        <v>ATM Estación Metro Concepción</v>
      </c>
      <c r="H38" s="117" t="str">
        <f>VLOOKUP(E38,VIP!$A$2:$O18860,7,FALSE)</f>
        <v>N/A</v>
      </c>
      <c r="I38" s="117" t="str">
        <f>VLOOKUP(E38,VIP!$A$2:$O10825,8,FALSE)</f>
        <v>N/A</v>
      </c>
      <c r="J38" s="117" t="str">
        <f>VLOOKUP(E38,VIP!$A$2:$O10775,8,FALSE)</f>
        <v>N/A</v>
      </c>
      <c r="K38" s="117" t="str">
        <f>VLOOKUP(E38,VIP!$A$2:$O14349,6,0)</f>
        <v>N/A</v>
      </c>
      <c r="L38" s="146" t="s">
        <v>2219</v>
      </c>
      <c r="M38" s="109" t="s">
        <v>2446</v>
      </c>
      <c r="N38" s="109" t="s">
        <v>2558</v>
      </c>
      <c r="O38" s="117" t="s">
        <v>2455</v>
      </c>
      <c r="P38" s="117"/>
      <c r="Q38" s="109" t="s">
        <v>2219</v>
      </c>
    </row>
    <row r="39" spans="1:19" s="118" customFormat="1" ht="18" x14ac:dyDescent="0.25">
      <c r="A39" s="117" t="str">
        <f>VLOOKUP(E39,'LISTADO ATM'!$A$2:$C$898,3,0)</f>
        <v>DISTRITO NACIONAL</v>
      </c>
      <c r="B39" s="138">
        <v>3335910002</v>
      </c>
      <c r="C39" s="110">
        <v>44351.65902777778</v>
      </c>
      <c r="D39" s="110" t="s">
        <v>2180</v>
      </c>
      <c r="E39" s="134">
        <v>744</v>
      </c>
      <c r="F39" s="117" t="str">
        <f>VLOOKUP(E39,VIP!$A$2:$O13694,2,0)</f>
        <v>DRBR289</v>
      </c>
      <c r="G39" s="117" t="str">
        <f>VLOOKUP(E39,'LISTADO ATM'!$A$2:$B$897,2,0)</f>
        <v xml:space="preserve">ATM Multicentro La Sirena Venezuela </v>
      </c>
      <c r="H39" s="117" t="str">
        <f>VLOOKUP(E39,VIP!$A$2:$O18828,7,FALSE)</f>
        <v>Si</v>
      </c>
      <c r="I39" s="117" t="str">
        <f>VLOOKUP(E39,VIP!$A$2:$O10793,8,FALSE)</f>
        <v>Si</v>
      </c>
      <c r="J39" s="117" t="str">
        <f>VLOOKUP(E39,VIP!$A$2:$O10743,8,FALSE)</f>
        <v>Si</v>
      </c>
      <c r="K39" s="117" t="str">
        <f>VLOOKUP(E39,VIP!$A$2:$O14317,6,0)</f>
        <v>SI</v>
      </c>
      <c r="L39" s="146" t="s">
        <v>2245</v>
      </c>
      <c r="M39" s="109" t="s">
        <v>2446</v>
      </c>
      <c r="N39" s="109" t="s">
        <v>2558</v>
      </c>
      <c r="O39" s="117" t="s">
        <v>2455</v>
      </c>
      <c r="P39" s="117"/>
      <c r="Q39" s="109" t="s">
        <v>2245</v>
      </c>
    </row>
    <row r="40" spans="1:19" s="118" customFormat="1" ht="18" x14ac:dyDescent="0.25">
      <c r="A40" s="117" t="str">
        <f>VLOOKUP(E40,'LISTADO ATM'!$A$2:$C$898,3,0)</f>
        <v>DISTRITO NACIONAL</v>
      </c>
      <c r="B40" s="138">
        <v>3335920397</v>
      </c>
      <c r="C40" s="110">
        <v>44362.423842592594</v>
      </c>
      <c r="D40" s="110" t="s">
        <v>2180</v>
      </c>
      <c r="E40" s="134">
        <v>961</v>
      </c>
      <c r="F40" s="117" t="str">
        <f>VLOOKUP(E40,VIP!$A$2:$O13723,2,0)</f>
        <v>DRBR03H</v>
      </c>
      <c r="G40" s="117" t="str">
        <f>VLOOKUP(E40,'LISTADO ATM'!$A$2:$B$897,2,0)</f>
        <v xml:space="preserve">ATM Listín Diario </v>
      </c>
      <c r="H40" s="117" t="str">
        <f>VLOOKUP(E40,VIP!$A$2:$O18857,7,FALSE)</f>
        <v>Si</v>
      </c>
      <c r="I40" s="117" t="str">
        <f>VLOOKUP(E40,VIP!$A$2:$O10822,8,FALSE)</f>
        <v>Si</v>
      </c>
      <c r="J40" s="117" t="str">
        <f>VLOOKUP(E40,VIP!$A$2:$O10772,8,FALSE)</f>
        <v>Si</v>
      </c>
      <c r="K40" s="117" t="str">
        <f>VLOOKUP(E40,VIP!$A$2:$O14346,6,0)</f>
        <v>NO</v>
      </c>
      <c r="L40" s="146" t="s">
        <v>2245</v>
      </c>
      <c r="M40" s="109" t="s">
        <v>2446</v>
      </c>
      <c r="N40" s="109" t="s">
        <v>2558</v>
      </c>
      <c r="O40" s="117" t="s">
        <v>2455</v>
      </c>
      <c r="P40" s="117"/>
      <c r="Q40" s="109" t="s">
        <v>2245</v>
      </c>
    </row>
    <row r="41" spans="1:19" s="118" customFormat="1" ht="18" x14ac:dyDescent="0.25">
      <c r="A41" s="117" t="str">
        <f>VLOOKUP(E41,'LISTADO ATM'!$A$2:$C$898,3,0)</f>
        <v>DISTRITO NACIONAL</v>
      </c>
      <c r="B41" s="138">
        <v>3335920777</v>
      </c>
      <c r="C41" s="110">
        <v>44362.50141203704</v>
      </c>
      <c r="D41" s="110" t="s">
        <v>2180</v>
      </c>
      <c r="E41" s="134">
        <v>909</v>
      </c>
      <c r="F41" s="117" t="str">
        <f>VLOOKUP(E41,VIP!$A$2:$O13718,2,0)</f>
        <v>DRBR01A</v>
      </c>
      <c r="G41" s="117" t="str">
        <f>VLOOKUP(E41,'LISTADO ATM'!$A$2:$B$897,2,0)</f>
        <v xml:space="preserve">ATM UNP UASD </v>
      </c>
      <c r="H41" s="117" t="str">
        <f>VLOOKUP(E41,VIP!$A$2:$O18852,7,FALSE)</f>
        <v>Si</v>
      </c>
      <c r="I41" s="117" t="str">
        <f>VLOOKUP(E41,VIP!$A$2:$O10817,8,FALSE)</f>
        <v>Si</v>
      </c>
      <c r="J41" s="117" t="str">
        <f>VLOOKUP(E41,VIP!$A$2:$O10767,8,FALSE)</f>
        <v>Si</v>
      </c>
      <c r="K41" s="117" t="str">
        <f>VLOOKUP(E41,VIP!$A$2:$O14341,6,0)</f>
        <v>SI</v>
      </c>
      <c r="L41" s="146" t="s">
        <v>2245</v>
      </c>
      <c r="M41" s="109" t="s">
        <v>2446</v>
      </c>
      <c r="N41" s="109" t="s">
        <v>2558</v>
      </c>
      <c r="O41" s="117" t="s">
        <v>2455</v>
      </c>
      <c r="P41" s="117"/>
      <c r="Q41" s="109" t="s">
        <v>2245</v>
      </c>
    </row>
    <row r="42" spans="1:19" s="118" customFormat="1" ht="18" x14ac:dyDescent="0.25">
      <c r="A42" s="117" t="str">
        <f>VLOOKUP(E42,'LISTADO ATM'!$A$2:$C$898,3,0)</f>
        <v>DISTRITO NACIONAL</v>
      </c>
      <c r="B42" s="138">
        <v>3335925849</v>
      </c>
      <c r="C42" s="110">
        <v>44366.653298611112</v>
      </c>
      <c r="D42" s="110" t="s">
        <v>2180</v>
      </c>
      <c r="E42" s="134">
        <v>363</v>
      </c>
      <c r="F42" s="117" t="str">
        <f>VLOOKUP(E42,VIP!$A$2:$O13915,2,0)</f>
        <v>DRBR363</v>
      </c>
      <c r="G42" s="117" t="str">
        <f>VLOOKUP(E42,'LISTADO ATM'!$A$2:$B$897,2,0)</f>
        <v>ATM Sirena Villa Mella</v>
      </c>
      <c r="H42" s="117" t="str">
        <f>VLOOKUP(E42,VIP!$A$2:$O18785,7,FALSE)</f>
        <v>N/A</v>
      </c>
      <c r="I42" s="117" t="str">
        <f>VLOOKUP(E42,VIP!$A$2:$O10750,8,FALSE)</f>
        <v>N/A</v>
      </c>
      <c r="J42" s="117" t="str">
        <f>VLOOKUP(E42,VIP!$A$2:$O10700,8,FALSE)</f>
        <v>N/A</v>
      </c>
      <c r="K42" s="117" t="str">
        <f>VLOOKUP(E42,VIP!$A$2:$O14274,6,0)</f>
        <v>N/A</v>
      </c>
      <c r="L42" s="146" t="s">
        <v>2245</v>
      </c>
      <c r="M42" s="109" t="s">
        <v>2446</v>
      </c>
      <c r="N42" s="109" t="s">
        <v>2453</v>
      </c>
      <c r="O42" s="117" t="s">
        <v>2455</v>
      </c>
      <c r="P42" s="117"/>
      <c r="Q42" s="116" t="s">
        <v>2245</v>
      </c>
    </row>
    <row r="43" spans="1:19" ht="18" x14ac:dyDescent="0.25">
      <c r="A43" s="117" t="str">
        <f>VLOOKUP(E43,'LISTADO ATM'!$A$2:$C$898,3,0)</f>
        <v>DISTRITO NACIONAL</v>
      </c>
      <c r="B43" s="138">
        <v>3335926027</v>
      </c>
      <c r="C43" s="110">
        <v>44368.035810185182</v>
      </c>
      <c r="D43" s="110" t="s">
        <v>2180</v>
      </c>
      <c r="E43" s="134">
        <v>87</v>
      </c>
      <c r="F43" s="117" t="str">
        <f>VLOOKUP(E43,VIP!$A$2:$O13702,2,0)</f>
        <v>DRBR087</v>
      </c>
      <c r="G43" s="117" t="str">
        <f>VLOOKUP(E43,'LISTADO ATM'!$A$2:$B$897,2,0)</f>
        <v xml:space="preserve">ATM Autoservicio Sarasota </v>
      </c>
      <c r="H43" s="117" t="str">
        <f>VLOOKUP(E43,VIP!$A$2:$O18836,7,FALSE)</f>
        <v>Si</v>
      </c>
      <c r="I43" s="117" t="str">
        <f>VLOOKUP(E43,VIP!$A$2:$O10801,8,FALSE)</f>
        <v>Si</v>
      </c>
      <c r="J43" s="117" t="str">
        <f>VLOOKUP(E43,VIP!$A$2:$O10751,8,FALSE)</f>
        <v>Si</v>
      </c>
      <c r="K43" s="117" t="str">
        <f>VLOOKUP(E43,VIP!$A$2:$O14325,6,0)</f>
        <v>NO</v>
      </c>
      <c r="L43" s="146" t="s">
        <v>2245</v>
      </c>
      <c r="M43" s="109" t="s">
        <v>2446</v>
      </c>
      <c r="N43" s="109" t="s">
        <v>2453</v>
      </c>
      <c r="O43" s="117" t="s">
        <v>2455</v>
      </c>
      <c r="P43" s="117"/>
      <c r="Q43" s="109" t="s">
        <v>2245</v>
      </c>
      <c r="R43" s="89"/>
      <c r="S43" s="75"/>
    </row>
    <row r="44" spans="1:19" ht="18" x14ac:dyDescent="0.25">
      <c r="A44" s="117" t="str">
        <f>VLOOKUP(E44,'LISTADO ATM'!$A$2:$C$898,3,0)</f>
        <v>SUR</v>
      </c>
      <c r="B44" s="138">
        <v>3335927602</v>
      </c>
      <c r="C44" s="110">
        <v>44368.743900462963</v>
      </c>
      <c r="D44" s="110" t="s">
        <v>2180</v>
      </c>
      <c r="E44" s="134">
        <v>582</v>
      </c>
      <c r="F44" s="117" t="str">
        <f>VLOOKUP(E44,VIP!$A$2:$O13873,2,0)</f>
        <v xml:space="preserve">DRBR582 </v>
      </c>
      <c r="G44" s="117" t="str">
        <f>VLOOKUP(E44,'LISTADO ATM'!$A$2:$B$897,2,0)</f>
        <v>ATM Estación Sabana Yegua</v>
      </c>
      <c r="H44" s="117" t="str">
        <f>VLOOKUP(E44,VIP!$A$2:$O18834,7,FALSE)</f>
        <v>N/A</v>
      </c>
      <c r="I44" s="117" t="str">
        <f>VLOOKUP(E44,VIP!$A$2:$O10799,8,FALSE)</f>
        <v>N/A</v>
      </c>
      <c r="J44" s="117" t="str">
        <f>VLOOKUP(E44,VIP!$A$2:$O10749,8,FALSE)</f>
        <v>N/A</v>
      </c>
      <c r="K44" s="117" t="str">
        <f>VLOOKUP(E44,VIP!$A$2:$O14323,6,0)</f>
        <v>N/A</v>
      </c>
      <c r="L44" s="146" t="s">
        <v>2245</v>
      </c>
      <c r="M44" s="109" t="s">
        <v>2446</v>
      </c>
      <c r="N44" s="109" t="s">
        <v>2453</v>
      </c>
      <c r="O44" s="117" t="s">
        <v>2455</v>
      </c>
      <c r="P44" s="117"/>
      <c r="Q44" s="109" t="s">
        <v>2245</v>
      </c>
      <c r="R44" s="89"/>
      <c r="S44" s="75"/>
    </row>
    <row r="45" spans="1:19" ht="18" x14ac:dyDescent="0.25">
      <c r="A45" s="117" t="str">
        <f>VLOOKUP(E45,'LISTADO ATM'!$A$2:$C$898,3,0)</f>
        <v>ESTE</v>
      </c>
      <c r="B45" s="138">
        <v>3335927604</v>
      </c>
      <c r="C45" s="110">
        <v>44368.745219907411</v>
      </c>
      <c r="D45" s="110" t="s">
        <v>2180</v>
      </c>
      <c r="E45" s="134">
        <v>368</v>
      </c>
      <c r="F45" s="117" t="str">
        <f>VLOOKUP(E45,VIP!$A$2:$O13872,2,0)</f>
        <v xml:space="preserve">DRBR368 </v>
      </c>
      <c r="G45" s="117" t="str">
        <f>VLOOKUP(E45,'LISTADO ATM'!$A$2:$B$897,2,0)</f>
        <v>ATM Ayuntamiento Peralvillo</v>
      </c>
      <c r="H45" s="117" t="str">
        <f>VLOOKUP(E45,VIP!$A$2:$O18833,7,FALSE)</f>
        <v>N/A</v>
      </c>
      <c r="I45" s="117" t="str">
        <f>VLOOKUP(E45,VIP!$A$2:$O10798,8,FALSE)</f>
        <v>N/A</v>
      </c>
      <c r="J45" s="117" t="str">
        <f>VLOOKUP(E45,VIP!$A$2:$O10748,8,FALSE)</f>
        <v>N/A</v>
      </c>
      <c r="K45" s="117" t="str">
        <f>VLOOKUP(E45,VIP!$A$2:$O14322,6,0)</f>
        <v>N/A</v>
      </c>
      <c r="L45" s="146" t="s">
        <v>2245</v>
      </c>
      <c r="M45" s="109" t="s">
        <v>2446</v>
      </c>
      <c r="N45" s="109" t="s">
        <v>2453</v>
      </c>
      <c r="O45" s="117" t="s">
        <v>2455</v>
      </c>
      <c r="P45" s="117"/>
      <c r="Q45" s="109" t="s">
        <v>2245</v>
      </c>
      <c r="R45" s="89"/>
      <c r="S45" s="75"/>
    </row>
    <row r="46" spans="1:19" ht="18" x14ac:dyDescent="0.25">
      <c r="A46" s="117" t="str">
        <f>VLOOKUP(E46,'LISTADO ATM'!$A$2:$C$898,3,0)</f>
        <v>DISTRITO NACIONAL</v>
      </c>
      <c r="B46" s="138">
        <v>3335927622</v>
      </c>
      <c r="C46" s="110">
        <v>44368.769537037035</v>
      </c>
      <c r="D46" s="110" t="s">
        <v>2180</v>
      </c>
      <c r="E46" s="134">
        <v>453</v>
      </c>
      <c r="F46" s="117" t="str">
        <f>VLOOKUP(E46,VIP!$A$2:$O13869,2,0)</f>
        <v>DRBR453</v>
      </c>
      <c r="G46" s="117" t="str">
        <f>VLOOKUP(E46,'LISTADO ATM'!$A$2:$B$897,2,0)</f>
        <v xml:space="preserve">ATM Autobanco Sarasota II </v>
      </c>
      <c r="H46" s="117" t="str">
        <f>VLOOKUP(E46,VIP!$A$2:$O18830,7,FALSE)</f>
        <v>Si</v>
      </c>
      <c r="I46" s="117" t="str">
        <f>VLOOKUP(E46,VIP!$A$2:$O10795,8,FALSE)</f>
        <v>Si</v>
      </c>
      <c r="J46" s="117" t="str">
        <f>VLOOKUP(E46,VIP!$A$2:$O10745,8,FALSE)</f>
        <v>Si</v>
      </c>
      <c r="K46" s="117" t="str">
        <f>VLOOKUP(E46,VIP!$A$2:$O14319,6,0)</f>
        <v>SI</v>
      </c>
      <c r="L46" s="146" t="s">
        <v>2245</v>
      </c>
      <c r="M46" s="109" t="s">
        <v>2446</v>
      </c>
      <c r="N46" s="109" t="s">
        <v>2453</v>
      </c>
      <c r="O46" s="117" t="s">
        <v>2455</v>
      </c>
      <c r="P46" s="117"/>
      <c r="Q46" s="109" t="s">
        <v>2245</v>
      </c>
      <c r="R46" s="89"/>
      <c r="S46" s="75"/>
    </row>
    <row r="47" spans="1:19" ht="18" x14ac:dyDescent="0.25">
      <c r="A47" s="117" t="str">
        <f>VLOOKUP(E47,'LISTADO ATM'!$A$2:$C$898,3,0)</f>
        <v>DISTRITO NACIONAL</v>
      </c>
      <c r="B47" s="138">
        <v>3335927625</v>
      </c>
      <c r="C47" s="110">
        <v>44368.770694444444</v>
      </c>
      <c r="D47" s="110" t="s">
        <v>2180</v>
      </c>
      <c r="E47" s="134">
        <v>10</v>
      </c>
      <c r="F47" s="117" t="str">
        <f>VLOOKUP(E47,VIP!$A$2:$O13868,2,0)</f>
        <v>DRBR010</v>
      </c>
      <c r="G47" s="117" t="str">
        <f>VLOOKUP(E47,'LISTADO ATM'!$A$2:$B$897,2,0)</f>
        <v xml:space="preserve">ATM Ministerio Salud Pública </v>
      </c>
      <c r="H47" s="117" t="str">
        <f>VLOOKUP(E47,VIP!$A$2:$O18829,7,FALSE)</f>
        <v>Si</v>
      </c>
      <c r="I47" s="117" t="str">
        <f>VLOOKUP(E47,VIP!$A$2:$O10794,8,FALSE)</f>
        <v>Si</v>
      </c>
      <c r="J47" s="117" t="str">
        <f>VLOOKUP(E47,VIP!$A$2:$O10744,8,FALSE)</f>
        <v>Si</v>
      </c>
      <c r="K47" s="117" t="str">
        <f>VLOOKUP(E47,VIP!$A$2:$O14318,6,0)</f>
        <v>NO</v>
      </c>
      <c r="L47" s="146" t="s">
        <v>2245</v>
      </c>
      <c r="M47" s="109" t="s">
        <v>2446</v>
      </c>
      <c r="N47" s="109" t="s">
        <v>2453</v>
      </c>
      <c r="O47" s="117" t="s">
        <v>2455</v>
      </c>
      <c r="P47" s="117"/>
      <c r="Q47" s="109" t="s">
        <v>2245</v>
      </c>
      <c r="R47" s="89"/>
      <c r="S47" s="75"/>
    </row>
    <row r="48" spans="1:19" ht="18" x14ac:dyDescent="0.25">
      <c r="A48" s="117" t="str">
        <f>VLOOKUP(E48,'LISTADO ATM'!$A$2:$C$898,3,0)</f>
        <v>SUR</v>
      </c>
      <c r="B48" s="138">
        <v>3335927702</v>
      </c>
      <c r="C48" s="110">
        <v>44368.887025462966</v>
      </c>
      <c r="D48" s="110" t="s">
        <v>2180</v>
      </c>
      <c r="E48" s="134">
        <v>45</v>
      </c>
      <c r="F48" s="117" t="str">
        <f>VLOOKUP(E48,VIP!$A$2:$O13882,2,0)</f>
        <v>DRBR045</v>
      </c>
      <c r="G48" s="117" t="str">
        <f>VLOOKUP(E48,'LISTADO ATM'!$A$2:$B$897,2,0)</f>
        <v xml:space="preserve">ATM Oficina Tamayo </v>
      </c>
      <c r="H48" s="117" t="str">
        <f>VLOOKUP(E48,VIP!$A$2:$O18843,7,FALSE)</f>
        <v>Si</v>
      </c>
      <c r="I48" s="117" t="str">
        <f>VLOOKUP(E48,VIP!$A$2:$O10808,8,FALSE)</f>
        <v>Si</v>
      </c>
      <c r="J48" s="117" t="str">
        <f>VLOOKUP(E48,VIP!$A$2:$O10758,8,FALSE)</f>
        <v>Si</v>
      </c>
      <c r="K48" s="117" t="str">
        <f>VLOOKUP(E48,VIP!$A$2:$O14332,6,0)</f>
        <v>SI</v>
      </c>
      <c r="L48" s="146" t="s">
        <v>2245</v>
      </c>
      <c r="M48" s="109" t="s">
        <v>2446</v>
      </c>
      <c r="N48" s="109" t="s">
        <v>2453</v>
      </c>
      <c r="O48" s="117" t="s">
        <v>2455</v>
      </c>
      <c r="P48" s="117"/>
      <c r="Q48" s="109" t="s">
        <v>2245</v>
      </c>
      <c r="R48" s="89"/>
      <c r="S48" s="75"/>
    </row>
    <row r="49" spans="1:19" ht="18" x14ac:dyDescent="0.25">
      <c r="A49" s="117" t="str">
        <f>VLOOKUP(E49,'LISTADO ATM'!$A$2:$C$898,3,0)</f>
        <v>ESTE</v>
      </c>
      <c r="B49" s="138">
        <v>3335927703</v>
      </c>
      <c r="C49" s="110">
        <v>44368.887592592589</v>
      </c>
      <c r="D49" s="110" t="s">
        <v>2180</v>
      </c>
      <c r="E49" s="134">
        <v>609</v>
      </c>
      <c r="F49" s="117" t="str">
        <f>VLOOKUP(E49,VIP!$A$2:$O13881,2,0)</f>
        <v>DRBR120</v>
      </c>
      <c r="G49" s="117" t="str">
        <f>VLOOKUP(E49,'LISTADO ATM'!$A$2:$B$897,2,0)</f>
        <v xml:space="preserve">ATM S/M Jumbo (San Pedro) </v>
      </c>
      <c r="H49" s="117" t="str">
        <f>VLOOKUP(E49,VIP!$A$2:$O18842,7,FALSE)</f>
        <v>Si</v>
      </c>
      <c r="I49" s="117" t="str">
        <f>VLOOKUP(E49,VIP!$A$2:$O10807,8,FALSE)</f>
        <v>Si</v>
      </c>
      <c r="J49" s="117" t="str">
        <f>VLOOKUP(E49,VIP!$A$2:$O10757,8,FALSE)</f>
        <v>Si</v>
      </c>
      <c r="K49" s="117" t="str">
        <f>VLOOKUP(E49,VIP!$A$2:$O14331,6,0)</f>
        <v>NO</v>
      </c>
      <c r="L49" s="146" t="s">
        <v>2245</v>
      </c>
      <c r="M49" s="109" t="s">
        <v>2446</v>
      </c>
      <c r="N49" s="109" t="s">
        <v>2453</v>
      </c>
      <c r="O49" s="117" t="s">
        <v>2455</v>
      </c>
      <c r="P49" s="117"/>
      <c r="Q49" s="109" t="s">
        <v>2245</v>
      </c>
      <c r="R49" s="89"/>
      <c r="S49" s="75"/>
    </row>
    <row r="50" spans="1:19" ht="18" x14ac:dyDescent="0.25">
      <c r="A50" s="117" t="str">
        <f>VLOOKUP(E50,'LISTADO ATM'!$A$2:$C$898,3,0)</f>
        <v>NORTE</v>
      </c>
      <c r="B50" s="138">
        <v>3335927710</v>
      </c>
      <c r="C50" s="110">
        <v>44369.054849537039</v>
      </c>
      <c r="D50" s="110" t="s">
        <v>2180</v>
      </c>
      <c r="E50" s="134">
        <v>62</v>
      </c>
      <c r="F50" s="117" t="str">
        <f>VLOOKUP(E50,VIP!$A$2:$O13880,2,0)</f>
        <v>DRBR062</v>
      </c>
      <c r="G50" s="117" t="str">
        <f>VLOOKUP(E50,'LISTADO ATM'!$A$2:$B$897,2,0)</f>
        <v xml:space="preserve">ATM Oficina Dajabón </v>
      </c>
      <c r="H50" s="117" t="str">
        <f>VLOOKUP(E50,VIP!$A$2:$O18841,7,FALSE)</f>
        <v>Si</v>
      </c>
      <c r="I50" s="117" t="str">
        <f>VLOOKUP(E50,VIP!$A$2:$O10806,8,FALSE)</f>
        <v>Si</v>
      </c>
      <c r="J50" s="117" t="str">
        <f>VLOOKUP(E50,VIP!$A$2:$O10756,8,FALSE)</f>
        <v>Si</v>
      </c>
      <c r="K50" s="117" t="str">
        <f>VLOOKUP(E50,VIP!$A$2:$O14330,6,0)</f>
        <v>SI</v>
      </c>
      <c r="L50" s="146" t="s">
        <v>2245</v>
      </c>
      <c r="M50" s="109" t="s">
        <v>2446</v>
      </c>
      <c r="N50" s="109" t="s">
        <v>2453</v>
      </c>
      <c r="O50" s="117" t="s">
        <v>2455</v>
      </c>
      <c r="P50" s="117"/>
      <c r="Q50" s="109" t="s">
        <v>2245</v>
      </c>
      <c r="R50" s="89"/>
      <c r="S50" s="75"/>
    </row>
    <row r="51" spans="1:19" ht="18" x14ac:dyDescent="0.25">
      <c r="A51" s="117" t="str">
        <f>VLOOKUP(E51,'LISTADO ATM'!$A$2:$C$898,3,0)</f>
        <v>ESTE</v>
      </c>
      <c r="B51" s="138">
        <v>3335927713</v>
      </c>
      <c r="C51" s="110">
        <v>44369.174317129633</v>
      </c>
      <c r="D51" s="110" t="s">
        <v>2180</v>
      </c>
      <c r="E51" s="134">
        <v>213</v>
      </c>
      <c r="F51" s="117" t="str">
        <f>VLOOKUP(E51,VIP!$A$2:$O13879,2,0)</f>
        <v>DRBR213</v>
      </c>
      <c r="G51" s="117" t="str">
        <f>VLOOKUP(E51,'LISTADO ATM'!$A$2:$B$897,2,0)</f>
        <v xml:space="preserve">ATM Almacenes Iberia (La Romana) </v>
      </c>
      <c r="H51" s="117" t="str">
        <f>VLOOKUP(E51,VIP!$A$2:$O18840,7,FALSE)</f>
        <v>Si</v>
      </c>
      <c r="I51" s="117" t="str">
        <f>VLOOKUP(E51,VIP!$A$2:$O10805,8,FALSE)</f>
        <v>Si</v>
      </c>
      <c r="J51" s="117" t="str">
        <f>VLOOKUP(E51,VIP!$A$2:$O10755,8,FALSE)</f>
        <v>Si</v>
      </c>
      <c r="K51" s="117" t="str">
        <f>VLOOKUP(E51,VIP!$A$2:$O14329,6,0)</f>
        <v>NO</v>
      </c>
      <c r="L51" s="146" t="s">
        <v>2245</v>
      </c>
      <c r="M51" s="109" t="s">
        <v>2446</v>
      </c>
      <c r="N51" s="109" t="s">
        <v>2453</v>
      </c>
      <c r="O51" s="117" t="s">
        <v>2455</v>
      </c>
      <c r="P51" s="117"/>
      <c r="Q51" s="109" t="s">
        <v>2245</v>
      </c>
      <c r="R51" s="89"/>
      <c r="S51" s="75"/>
    </row>
    <row r="52" spans="1:19" ht="18" x14ac:dyDescent="0.25">
      <c r="A52" s="117" t="str">
        <f>VLOOKUP(E52,'LISTADO ATM'!$A$2:$C$898,3,0)</f>
        <v>ESTE</v>
      </c>
      <c r="B52" s="138" t="s">
        <v>2620</v>
      </c>
      <c r="C52" s="110">
        <v>44369.402083333334</v>
      </c>
      <c r="D52" s="110" t="s">
        <v>2180</v>
      </c>
      <c r="E52" s="134">
        <v>289</v>
      </c>
      <c r="F52" s="117" t="str">
        <f>VLOOKUP(E52,VIP!$A$2:$O13890,2,0)</f>
        <v>DRBR910</v>
      </c>
      <c r="G52" s="117" t="str">
        <f>VLOOKUP(E52,'LISTADO ATM'!$A$2:$B$897,2,0)</f>
        <v>ATM Oficina Bávaro II</v>
      </c>
      <c r="H52" s="117" t="str">
        <f>VLOOKUP(E52,VIP!$A$2:$O18851,7,FALSE)</f>
        <v>Si</v>
      </c>
      <c r="I52" s="117" t="str">
        <f>VLOOKUP(E52,VIP!$A$2:$O10816,8,FALSE)</f>
        <v>Si</v>
      </c>
      <c r="J52" s="117" t="str">
        <f>VLOOKUP(E52,VIP!$A$2:$O10766,8,FALSE)</f>
        <v>Si</v>
      </c>
      <c r="K52" s="117" t="str">
        <f>VLOOKUP(E52,VIP!$A$2:$O14340,6,0)</f>
        <v>NO</v>
      </c>
      <c r="L52" s="146" t="s">
        <v>2245</v>
      </c>
      <c r="M52" s="109" t="s">
        <v>2446</v>
      </c>
      <c r="N52" s="109" t="s">
        <v>2558</v>
      </c>
      <c r="O52" s="117" t="s">
        <v>2455</v>
      </c>
      <c r="P52" s="117"/>
      <c r="Q52" s="109" t="s">
        <v>2245</v>
      </c>
      <c r="R52" s="89"/>
      <c r="S52" s="75"/>
    </row>
    <row r="53" spans="1:19" ht="18" x14ac:dyDescent="0.25">
      <c r="A53" s="117" t="str">
        <f>VLOOKUP(E53,'LISTADO ATM'!$A$2:$C$898,3,0)</f>
        <v>NORTE</v>
      </c>
      <c r="B53" s="138">
        <v>3335925489</v>
      </c>
      <c r="C53" s="110">
        <v>44365.849791666667</v>
      </c>
      <c r="D53" s="110" t="s">
        <v>2569</v>
      </c>
      <c r="E53" s="134">
        <v>291</v>
      </c>
      <c r="F53" s="117" t="str">
        <f>VLOOKUP(E53,VIP!$A$2:$O13884,2,0)</f>
        <v>DRBR291</v>
      </c>
      <c r="G53" s="117" t="str">
        <f>VLOOKUP(E53,'LISTADO ATM'!$A$2:$B$897,2,0)</f>
        <v xml:space="preserve">ATM S/M Jumbo Las Colinas </v>
      </c>
      <c r="H53" s="117" t="str">
        <f>VLOOKUP(E53,VIP!$A$2:$O18773,7,FALSE)</f>
        <v>Si</v>
      </c>
      <c r="I53" s="117" t="str">
        <f>VLOOKUP(E53,VIP!$A$2:$O10738,8,FALSE)</f>
        <v>Si</v>
      </c>
      <c r="J53" s="117" t="str">
        <f>VLOOKUP(E53,VIP!$A$2:$O10688,8,FALSE)</f>
        <v>Si</v>
      </c>
      <c r="K53" s="117" t="str">
        <f>VLOOKUP(E53,VIP!$A$2:$O14262,6,0)</f>
        <v>NO</v>
      </c>
      <c r="L53" s="146" t="s">
        <v>2599</v>
      </c>
      <c r="M53" s="201" t="s">
        <v>2550</v>
      </c>
      <c r="N53" s="109" t="s">
        <v>2591</v>
      </c>
      <c r="O53" s="117" t="s">
        <v>2570</v>
      </c>
      <c r="P53" s="117"/>
      <c r="Q53" s="202">
        <v>44369.568541666667</v>
      </c>
      <c r="R53" s="89"/>
      <c r="S53" s="75"/>
    </row>
    <row r="54" spans="1:19" ht="18" x14ac:dyDescent="0.25">
      <c r="A54" s="117" t="str">
        <f>VLOOKUP(E54,'LISTADO ATM'!$A$2:$C$898,3,0)</f>
        <v>DISTRITO NACIONAL</v>
      </c>
      <c r="B54" s="138">
        <v>3335927519</v>
      </c>
      <c r="C54" s="110">
        <v>44368.697916666664</v>
      </c>
      <c r="D54" s="110" t="s">
        <v>2449</v>
      </c>
      <c r="E54" s="134">
        <v>793</v>
      </c>
      <c r="F54" s="117" t="str">
        <f>VLOOKUP(E54,VIP!$A$2:$O13888,2,0)</f>
        <v>DRBR793</v>
      </c>
      <c r="G54" s="117" t="str">
        <f>VLOOKUP(E54,'LISTADO ATM'!$A$2:$B$897,2,0)</f>
        <v xml:space="preserve">ATM Centro de Caja Agora Mall </v>
      </c>
      <c r="H54" s="117" t="str">
        <f>VLOOKUP(E54,VIP!$A$2:$O18849,7,FALSE)</f>
        <v>Si</v>
      </c>
      <c r="I54" s="117" t="str">
        <f>VLOOKUP(E54,VIP!$A$2:$O10814,8,FALSE)</f>
        <v>Si</v>
      </c>
      <c r="J54" s="117" t="str">
        <f>VLOOKUP(E54,VIP!$A$2:$O10764,8,FALSE)</f>
        <v>Si</v>
      </c>
      <c r="K54" s="117" t="str">
        <f>VLOOKUP(E54,VIP!$A$2:$O14338,6,0)</f>
        <v>NO</v>
      </c>
      <c r="L54" s="146" t="s">
        <v>2599</v>
      </c>
      <c r="M54" s="109" t="s">
        <v>2446</v>
      </c>
      <c r="N54" s="109" t="s">
        <v>2453</v>
      </c>
      <c r="O54" s="117" t="s">
        <v>2454</v>
      </c>
      <c r="P54" s="117"/>
      <c r="Q54" s="109" t="s">
        <v>2599</v>
      </c>
      <c r="R54" s="89"/>
      <c r="S54" s="75"/>
    </row>
    <row r="55" spans="1:19" ht="18" x14ac:dyDescent="0.25">
      <c r="A55" s="117" t="str">
        <f>VLOOKUP(E55,'LISTADO ATM'!$A$2:$C$898,3,0)</f>
        <v>NORTE</v>
      </c>
      <c r="B55" s="138">
        <v>3335927584</v>
      </c>
      <c r="C55" s="110">
        <v>44368.732037037036</v>
      </c>
      <c r="D55" s="110" t="s">
        <v>2470</v>
      </c>
      <c r="E55" s="134">
        <v>431</v>
      </c>
      <c r="F55" s="117" t="str">
        <f>VLOOKUP(E55,VIP!$A$2:$O13878,2,0)</f>
        <v>DRBR583</v>
      </c>
      <c r="G55" s="117" t="str">
        <f>VLOOKUP(E55,'LISTADO ATM'!$A$2:$B$897,2,0)</f>
        <v xml:space="preserve">ATM Autoservicio Sol (Santiago) </v>
      </c>
      <c r="H55" s="117" t="str">
        <f>VLOOKUP(E55,VIP!$A$2:$O18839,7,FALSE)</f>
        <v>Si</v>
      </c>
      <c r="I55" s="117" t="str">
        <f>VLOOKUP(E55,VIP!$A$2:$O10804,8,FALSE)</f>
        <v>Si</v>
      </c>
      <c r="J55" s="117" t="str">
        <f>VLOOKUP(E55,VIP!$A$2:$O10754,8,FALSE)</f>
        <v>Si</v>
      </c>
      <c r="K55" s="117" t="str">
        <f>VLOOKUP(E55,VIP!$A$2:$O14328,6,0)</f>
        <v>SI</v>
      </c>
      <c r="L55" s="146" t="s">
        <v>2599</v>
      </c>
      <c r="M55" s="109" t="s">
        <v>2446</v>
      </c>
      <c r="N55" s="109" t="s">
        <v>2453</v>
      </c>
      <c r="O55" s="117" t="s">
        <v>2471</v>
      </c>
      <c r="P55" s="117"/>
      <c r="Q55" s="109" t="s">
        <v>2599</v>
      </c>
      <c r="R55" s="89"/>
      <c r="S55" s="75"/>
    </row>
    <row r="56" spans="1:19" ht="18" x14ac:dyDescent="0.25">
      <c r="A56" s="117" t="str">
        <f>VLOOKUP(E56,'LISTADO ATM'!$A$2:$C$898,3,0)</f>
        <v>SUR</v>
      </c>
      <c r="B56" s="138">
        <v>3335927705</v>
      </c>
      <c r="C56" s="110">
        <v>44368.932013888887</v>
      </c>
      <c r="D56" s="110" t="s">
        <v>2470</v>
      </c>
      <c r="E56" s="134">
        <v>101</v>
      </c>
      <c r="F56" s="117" t="str">
        <f>VLOOKUP(E56,VIP!$A$2:$O13879,2,0)</f>
        <v>DRBR101</v>
      </c>
      <c r="G56" s="117" t="str">
        <f>VLOOKUP(E56,'LISTADO ATM'!$A$2:$B$897,2,0)</f>
        <v xml:space="preserve">ATM Oficina San Juan de la Maguana I </v>
      </c>
      <c r="H56" s="117" t="str">
        <f>VLOOKUP(E56,VIP!$A$2:$O18840,7,FALSE)</f>
        <v>Si</v>
      </c>
      <c r="I56" s="117" t="str">
        <f>VLOOKUP(E56,VIP!$A$2:$O10805,8,FALSE)</f>
        <v>Si</v>
      </c>
      <c r="J56" s="117" t="str">
        <f>VLOOKUP(E56,VIP!$A$2:$O10755,8,FALSE)</f>
        <v>Si</v>
      </c>
      <c r="K56" s="117" t="str">
        <f>VLOOKUP(E56,VIP!$A$2:$O14329,6,0)</f>
        <v>SI</v>
      </c>
      <c r="L56" s="146" t="s">
        <v>2599</v>
      </c>
      <c r="M56" s="201" t="s">
        <v>2550</v>
      </c>
      <c r="N56" s="109" t="s">
        <v>2453</v>
      </c>
      <c r="O56" s="117" t="s">
        <v>2471</v>
      </c>
      <c r="P56" s="117"/>
      <c r="Q56" s="202">
        <v>44369.571203703701</v>
      </c>
      <c r="R56" s="89"/>
      <c r="S56" s="75"/>
    </row>
    <row r="57" spans="1:19" ht="18" x14ac:dyDescent="0.25">
      <c r="A57" s="117" t="str">
        <f>VLOOKUP(E57,'LISTADO ATM'!$A$2:$C$898,3,0)</f>
        <v>DISTRITO NACIONAL</v>
      </c>
      <c r="B57" s="138">
        <v>3335927360</v>
      </c>
      <c r="C57" s="110">
        <v>44368.660486111112</v>
      </c>
      <c r="D57" s="110" t="s">
        <v>2470</v>
      </c>
      <c r="E57" s="134">
        <v>39</v>
      </c>
      <c r="F57" s="117" t="str">
        <f>VLOOKUP(E57,VIP!$A$2:$O13859,2,0)</f>
        <v>DRBR039</v>
      </c>
      <c r="G57" s="117" t="str">
        <f>VLOOKUP(E57,'LISTADO ATM'!$A$2:$B$897,2,0)</f>
        <v xml:space="preserve">ATM Oficina Ovando </v>
      </c>
      <c r="H57" s="117" t="str">
        <f>VLOOKUP(E57,VIP!$A$2:$O18820,7,FALSE)</f>
        <v>Si</v>
      </c>
      <c r="I57" s="117" t="str">
        <f>VLOOKUP(E57,VIP!$A$2:$O10785,8,FALSE)</f>
        <v>No</v>
      </c>
      <c r="J57" s="117" t="str">
        <f>VLOOKUP(E57,VIP!$A$2:$O10735,8,FALSE)</f>
        <v>No</v>
      </c>
      <c r="K57" s="117" t="str">
        <f>VLOOKUP(E57,VIP!$A$2:$O14309,6,0)</f>
        <v>NO</v>
      </c>
      <c r="L57" s="146" t="s">
        <v>2566</v>
      </c>
      <c r="M57" s="201" t="s">
        <v>2550</v>
      </c>
      <c r="N57" s="109" t="s">
        <v>2453</v>
      </c>
      <c r="O57" s="117" t="s">
        <v>2471</v>
      </c>
      <c r="P57" s="117"/>
      <c r="Q57" s="202">
        <v>44369.572592592594</v>
      </c>
      <c r="R57" s="89"/>
      <c r="S57" s="75"/>
    </row>
    <row r="58" spans="1:19" ht="18" x14ac:dyDescent="0.25">
      <c r="A58" s="117" t="str">
        <f>VLOOKUP(E58,'LISTADO ATM'!$A$2:$C$898,3,0)</f>
        <v>DISTRITO NACIONAL</v>
      </c>
      <c r="B58" s="138">
        <v>3335927371</v>
      </c>
      <c r="C58" s="110">
        <v>44368.661805555559</v>
      </c>
      <c r="D58" s="110" t="s">
        <v>2470</v>
      </c>
      <c r="E58" s="134">
        <v>957</v>
      </c>
      <c r="F58" s="117" t="str">
        <f>VLOOKUP(E58,VIP!$A$2:$O13888,2,0)</f>
        <v>DRBR23F</v>
      </c>
      <c r="G58" s="117" t="str">
        <f>VLOOKUP(E58,'LISTADO ATM'!$A$2:$B$897,2,0)</f>
        <v xml:space="preserve">ATM Oficina Venezuela </v>
      </c>
      <c r="H58" s="117" t="str">
        <f>VLOOKUP(E58,VIP!$A$2:$O18849,7,FALSE)</f>
        <v>Si</v>
      </c>
      <c r="I58" s="117" t="str">
        <f>VLOOKUP(E58,VIP!$A$2:$O10814,8,FALSE)</f>
        <v>Si</v>
      </c>
      <c r="J58" s="117" t="str">
        <f>VLOOKUP(E58,VIP!$A$2:$O10764,8,FALSE)</f>
        <v>Si</v>
      </c>
      <c r="K58" s="117" t="str">
        <f>VLOOKUP(E58,VIP!$A$2:$O14338,6,0)</f>
        <v>SI</v>
      </c>
      <c r="L58" s="146" t="s">
        <v>2566</v>
      </c>
      <c r="M58" s="201" t="s">
        <v>2550</v>
      </c>
      <c r="N58" s="109" t="s">
        <v>2453</v>
      </c>
      <c r="O58" s="117" t="s">
        <v>2471</v>
      </c>
      <c r="P58" s="117"/>
      <c r="Q58" s="202">
        <v>44369.565706018519</v>
      </c>
      <c r="R58" s="89"/>
      <c r="S58" s="75"/>
    </row>
    <row r="59" spans="1:19" ht="18" x14ac:dyDescent="0.25">
      <c r="A59" s="117" t="str">
        <f>VLOOKUP(E59,'LISTADO ATM'!$A$2:$C$898,3,0)</f>
        <v>ESTE</v>
      </c>
      <c r="B59" s="138">
        <v>3335925509</v>
      </c>
      <c r="C59" s="110">
        <v>44366.321215277778</v>
      </c>
      <c r="D59" s="110" t="s">
        <v>2449</v>
      </c>
      <c r="E59" s="134">
        <v>289</v>
      </c>
      <c r="F59" s="117" t="str">
        <f>VLOOKUP(E59,VIP!$A$2:$O13885,2,0)</f>
        <v>DRBR910</v>
      </c>
      <c r="G59" s="117" t="str">
        <f>VLOOKUP(E59,'LISTADO ATM'!$A$2:$B$897,2,0)</f>
        <v>ATM Oficina Bávaro II</v>
      </c>
      <c r="H59" s="117" t="str">
        <f>VLOOKUP(E59,VIP!$A$2:$O18772,7,FALSE)</f>
        <v>Si</v>
      </c>
      <c r="I59" s="117" t="str">
        <f>VLOOKUP(E59,VIP!$A$2:$O10737,8,FALSE)</f>
        <v>Si</v>
      </c>
      <c r="J59" s="117" t="str">
        <f>VLOOKUP(E59,VIP!$A$2:$O10687,8,FALSE)</f>
        <v>Si</v>
      </c>
      <c r="K59" s="117" t="str">
        <f>VLOOKUP(E59,VIP!$A$2:$O14261,6,0)</f>
        <v>NO</v>
      </c>
      <c r="L59" s="146" t="s">
        <v>2442</v>
      </c>
      <c r="M59" s="109" t="s">
        <v>2446</v>
      </c>
      <c r="N59" s="109" t="s">
        <v>2453</v>
      </c>
      <c r="O59" s="117" t="s">
        <v>2454</v>
      </c>
      <c r="P59" s="117"/>
      <c r="Q59" s="116" t="s">
        <v>2442</v>
      </c>
      <c r="R59" s="89"/>
      <c r="S59" s="75"/>
    </row>
    <row r="60" spans="1:19" ht="18" x14ac:dyDescent="0.25">
      <c r="A60" s="117" t="str">
        <f>VLOOKUP(E60,'LISTADO ATM'!$A$2:$C$898,3,0)</f>
        <v>DISTRITO NACIONAL</v>
      </c>
      <c r="B60" s="138">
        <v>3335925845</v>
      </c>
      <c r="C60" s="110">
        <v>44366.651388888888</v>
      </c>
      <c r="D60" s="110" t="s">
        <v>2449</v>
      </c>
      <c r="E60" s="134">
        <v>377</v>
      </c>
      <c r="F60" s="117" t="str">
        <f>VLOOKUP(E60,VIP!$A$2:$O13697,2,0)</f>
        <v>DRBR377</v>
      </c>
      <c r="G60" s="117" t="str">
        <f>VLOOKUP(E60,'LISTADO ATM'!$A$2:$B$897,2,0)</f>
        <v>ATM Estación del Metro Eduardo Brito</v>
      </c>
      <c r="H60" s="117" t="str">
        <f>VLOOKUP(E60,VIP!$A$2:$O18831,7,FALSE)</f>
        <v>Si</v>
      </c>
      <c r="I60" s="117" t="str">
        <f>VLOOKUP(E60,VIP!$A$2:$O10796,8,FALSE)</f>
        <v>Si</v>
      </c>
      <c r="J60" s="117" t="str">
        <f>VLOOKUP(E60,VIP!$A$2:$O10746,8,FALSE)</f>
        <v>Si</v>
      </c>
      <c r="K60" s="117" t="str">
        <f>VLOOKUP(E60,VIP!$A$2:$O14320,6,0)</f>
        <v>NO</v>
      </c>
      <c r="L60" s="146" t="s">
        <v>2442</v>
      </c>
      <c r="M60" s="109" t="s">
        <v>2446</v>
      </c>
      <c r="N60" s="109" t="s">
        <v>2453</v>
      </c>
      <c r="O60" s="117" t="s">
        <v>2454</v>
      </c>
      <c r="P60" s="117"/>
      <c r="Q60" s="109" t="s">
        <v>2442</v>
      </c>
      <c r="R60" s="89"/>
      <c r="S60" s="75"/>
    </row>
    <row r="61" spans="1:19" ht="18" x14ac:dyDescent="0.25">
      <c r="A61" s="117" t="str">
        <f>VLOOKUP(E61,'LISTADO ATM'!$A$2:$C$898,3,0)</f>
        <v>DISTRITO NACIONAL</v>
      </c>
      <c r="B61" s="138">
        <v>3335926028</v>
      </c>
      <c r="C61" s="110">
        <v>44368.112372685187</v>
      </c>
      <c r="D61" s="110" t="s">
        <v>2449</v>
      </c>
      <c r="E61" s="134">
        <v>577</v>
      </c>
      <c r="F61" s="117" t="str">
        <f>VLOOKUP(E61,VIP!$A$2:$O13701,2,0)</f>
        <v>DRBR173</v>
      </c>
      <c r="G61" s="117" t="str">
        <f>VLOOKUP(E61,'LISTADO ATM'!$A$2:$B$897,2,0)</f>
        <v xml:space="preserve">ATM Olé Ave. Duarte </v>
      </c>
      <c r="H61" s="117" t="str">
        <f>VLOOKUP(E61,VIP!$A$2:$O18835,7,FALSE)</f>
        <v>Si</v>
      </c>
      <c r="I61" s="117" t="str">
        <f>VLOOKUP(E61,VIP!$A$2:$O10800,8,FALSE)</f>
        <v>Si</v>
      </c>
      <c r="J61" s="117" t="str">
        <f>VLOOKUP(E61,VIP!$A$2:$O10750,8,FALSE)</f>
        <v>Si</v>
      </c>
      <c r="K61" s="117" t="str">
        <f>VLOOKUP(E61,VIP!$A$2:$O14324,6,0)</f>
        <v>SI</v>
      </c>
      <c r="L61" s="110" t="s">
        <v>2442</v>
      </c>
      <c r="M61" s="109" t="s">
        <v>2446</v>
      </c>
      <c r="N61" s="109" t="s">
        <v>2453</v>
      </c>
      <c r="O61" s="117" t="s">
        <v>2454</v>
      </c>
      <c r="P61" s="117"/>
      <c r="Q61" s="109" t="s">
        <v>2442</v>
      </c>
      <c r="R61" s="89"/>
      <c r="S61" s="75"/>
    </row>
    <row r="62" spans="1:19" ht="18" x14ac:dyDescent="0.25">
      <c r="A62" s="117" t="str">
        <f>VLOOKUP(E62,'LISTADO ATM'!$A$2:$C$898,3,0)</f>
        <v>DISTRITO NACIONAL</v>
      </c>
      <c r="B62" s="138">
        <v>3335926030</v>
      </c>
      <c r="C62" s="110">
        <v>44368.117337962962</v>
      </c>
      <c r="D62" s="110" t="s">
        <v>2449</v>
      </c>
      <c r="E62" s="134">
        <v>955</v>
      </c>
      <c r="F62" s="117" t="str">
        <f>VLOOKUP(E62,VIP!$A$2:$O13722,2,0)</f>
        <v>DRBR955</v>
      </c>
      <c r="G62" s="117" t="str">
        <f>VLOOKUP(E62,'LISTADO ATM'!$A$2:$B$897,2,0)</f>
        <v xml:space="preserve">ATM Oficina Americana Independencia II </v>
      </c>
      <c r="H62" s="117" t="str">
        <f>VLOOKUP(E62,VIP!$A$2:$O18856,7,FALSE)</f>
        <v>Si</v>
      </c>
      <c r="I62" s="117" t="str">
        <f>VLOOKUP(E62,VIP!$A$2:$O10821,8,FALSE)</f>
        <v>Si</v>
      </c>
      <c r="J62" s="117" t="str">
        <f>VLOOKUP(E62,VIP!$A$2:$O10771,8,FALSE)</f>
        <v>Si</v>
      </c>
      <c r="K62" s="117" t="str">
        <f>VLOOKUP(E62,VIP!$A$2:$O14345,6,0)</f>
        <v>NO</v>
      </c>
      <c r="L62" s="110" t="s">
        <v>2442</v>
      </c>
      <c r="M62" s="201" t="s">
        <v>2550</v>
      </c>
      <c r="N62" s="109" t="s">
        <v>2453</v>
      </c>
      <c r="O62" s="117" t="s">
        <v>2454</v>
      </c>
      <c r="P62" s="117"/>
      <c r="Q62" s="202">
        <v>44369.562997685185</v>
      </c>
      <c r="R62" s="89"/>
      <c r="S62" s="75"/>
    </row>
    <row r="63" spans="1:19" ht="18" x14ac:dyDescent="0.25">
      <c r="A63" s="117" t="str">
        <f>VLOOKUP(E63,'LISTADO ATM'!$A$2:$C$898,3,0)</f>
        <v>SUR</v>
      </c>
      <c r="B63" s="138">
        <v>3335927322</v>
      </c>
      <c r="C63" s="110">
        <v>44368.651296296295</v>
      </c>
      <c r="D63" s="110" t="s">
        <v>2470</v>
      </c>
      <c r="E63" s="134">
        <v>730</v>
      </c>
      <c r="F63" s="117" t="str">
        <f>VLOOKUP(E63,VIP!$A$2:$O13864,2,0)</f>
        <v>DRBR082</v>
      </c>
      <c r="G63" s="117" t="str">
        <f>VLOOKUP(E63,'LISTADO ATM'!$A$2:$B$897,2,0)</f>
        <v xml:space="preserve">ATM Palacio de Justicia Barahona </v>
      </c>
      <c r="H63" s="117" t="str">
        <f>VLOOKUP(E63,VIP!$A$2:$O18825,7,FALSE)</f>
        <v>Si</v>
      </c>
      <c r="I63" s="117" t="str">
        <f>VLOOKUP(E63,VIP!$A$2:$O10790,8,FALSE)</f>
        <v>Si</v>
      </c>
      <c r="J63" s="117" t="str">
        <f>VLOOKUP(E63,VIP!$A$2:$O10740,8,FALSE)</f>
        <v>Si</v>
      </c>
      <c r="K63" s="117" t="str">
        <f>VLOOKUP(E63,VIP!$A$2:$O14314,6,0)</f>
        <v>NO</v>
      </c>
      <c r="L63" s="146" t="s">
        <v>2442</v>
      </c>
      <c r="M63" s="109" t="s">
        <v>2446</v>
      </c>
      <c r="N63" s="109" t="s">
        <v>2453</v>
      </c>
      <c r="O63" s="117" t="s">
        <v>2471</v>
      </c>
      <c r="P63" s="117"/>
      <c r="Q63" s="109" t="s">
        <v>2442</v>
      </c>
      <c r="R63" s="89"/>
      <c r="S63" s="75"/>
    </row>
    <row r="64" spans="1:19" ht="18" x14ac:dyDescent="0.25">
      <c r="A64" s="117" t="str">
        <f>VLOOKUP(E64,'LISTADO ATM'!$A$2:$C$898,3,0)</f>
        <v>ESTE</v>
      </c>
      <c r="B64" s="138">
        <v>3335927334</v>
      </c>
      <c r="C64" s="110">
        <v>44368.653402777774</v>
      </c>
      <c r="D64" s="110" t="s">
        <v>2449</v>
      </c>
      <c r="E64" s="134">
        <v>386</v>
      </c>
      <c r="F64" s="117" t="str">
        <f>VLOOKUP(E64,VIP!$A$2:$O13863,2,0)</f>
        <v>DRBR386</v>
      </c>
      <c r="G64" s="117" t="str">
        <f>VLOOKUP(E64,'LISTADO ATM'!$A$2:$B$897,2,0)</f>
        <v xml:space="preserve">ATM Plaza Verón II </v>
      </c>
      <c r="H64" s="117" t="str">
        <f>VLOOKUP(E64,VIP!$A$2:$O18824,7,FALSE)</f>
        <v>Si</v>
      </c>
      <c r="I64" s="117" t="str">
        <f>VLOOKUP(E64,VIP!$A$2:$O10789,8,FALSE)</f>
        <v>Si</v>
      </c>
      <c r="J64" s="117" t="str">
        <f>VLOOKUP(E64,VIP!$A$2:$O10739,8,FALSE)</f>
        <v>Si</v>
      </c>
      <c r="K64" s="117" t="str">
        <f>VLOOKUP(E64,VIP!$A$2:$O14313,6,0)</f>
        <v>NO</v>
      </c>
      <c r="L64" s="146" t="s">
        <v>2442</v>
      </c>
      <c r="M64" s="201" t="s">
        <v>2550</v>
      </c>
      <c r="N64" s="109" t="s">
        <v>2453</v>
      </c>
      <c r="O64" s="117" t="s">
        <v>2454</v>
      </c>
      <c r="P64" s="117"/>
      <c r="Q64" s="202">
        <v>44369.56150462963</v>
      </c>
      <c r="R64" s="89"/>
      <c r="S64" s="75"/>
    </row>
    <row r="65" spans="1:19" ht="18" x14ac:dyDescent="0.25">
      <c r="A65" s="117" t="str">
        <f>VLOOKUP(E65,'LISTADO ATM'!$A$2:$C$898,3,0)</f>
        <v>SUR</v>
      </c>
      <c r="B65" s="138">
        <v>3335927562</v>
      </c>
      <c r="C65" s="110">
        <v>44368.717858796299</v>
      </c>
      <c r="D65" s="110" t="s">
        <v>2449</v>
      </c>
      <c r="E65" s="134">
        <v>995</v>
      </c>
      <c r="F65" s="117" t="str">
        <f>VLOOKUP(E65,VIP!$A$2:$O13880,2,0)</f>
        <v>DRBR545</v>
      </c>
      <c r="G65" s="117" t="str">
        <f>VLOOKUP(E65,'LISTADO ATM'!$A$2:$B$897,2,0)</f>
        <v xml:space="preserve">ATM Oficina San Cristobal III (Lobby) </v>
      </c>
      <c r="H65" s="117" t="str">
        <f>VLOOKUP(E65,VIP!$A$2:$O18841,7,FALSE)</f>
        <v>Si</v>
      </c>
      <c r="I65" s="117" t="str">
        <f>VLOOKUP(E65,VIP!$A$2:$O10806,8,FALSE)</f>
        <v>No</v>
      </c>
      <c r="J65" s="117" t="str">
        <f>VLOOKUP(E65,VIP!$A$2:$O10756,8,FALSE)</f>
        <v>No</v>
      </c>
      <c r="K65" s="117" t="str">
        <f>VLOOKUP(E65,VIP!$A$2:$O14330,6,0)</f>
        <v>NO</v>
      </c>
      <c r="L65" s="146" t="s">
        <v>2442</v>
      </c>
      <c r="M65" s="109" t="s">
        <v>2446</v>
      </c>
      <c r="N65" s="109" t="s">
        <v>2453</v>
      </c>
      <c r="O65" s="117" t="s">
        <v>2454</v>
      </c>
      <c r="P65" s="117"/>
      <c r="Q65" s="116" t="s">
        <v>2442</v>
      </c>
      <c r="R65" s="89"/>
      <c r="S65" s="75"/>
    </row>
    <row r="66" spans="1:19" ht="18" x14ac:dyDescent="0.25">
      <c r="A66" s="117" t="str">
        <f>VLOOKUP(E66,'LISTADO ATM'!$A$2:$C$898,3,0)</f>
        <v>DISTRITO NACIONAL</v>
      </c>
      <c r="B66" s="138">
        <v>3335927685</v>
      </c>
      <c r="C66" s="110">
        <v>44368.825532407405</v>
      </c>
      <c r="D66" s="110" t="s">
        <v>2449</v>
      </c>
      <c r="E66" s="134">
        <v>227</v>
      </c>
      <c r="F66" s="117" t="str">
        <f>VLOOKUP(E66,VIP!$A$2:$O13894,2,0)</f>
        <v>DRBR227</v>
      </c>
      <c r="G66" s="117" t="str">
        <f>VLOOKUP(E66,'LISTADO ATM'!$A$2:$B$897,2,0)</f>
        <v xml:space="preserve">ATM S/M Bravo Av. Enriquillo </v>
      </c>
      <c r="H66" s="117" t="str">
        <f>VLOOKUP(E66,VIP!$A$2:$O18855,7,FALSE)</f>
        <v>Si</v>
      </c>
      <c r="I66" s="117" t="str">
        <f>VLOOKUP(E66,VIP!$A$2:$O10820,8,FALSE)</f>
        <v>Si</v>
      </c>
      <c r="J66" s="117" t="str">
        <f>VLOOKUP(E66,VIP!$A$2:$O10770,8,FALSE)</f>
        <v>Si</v>
      </c>
      <c r="K66" s="117" t="str">
        <f>VLOOKUP(E66,VIP!$A$2:$O14344,6,0)</f>
        <v>NO</v>
      </c>
      <c r="L66" s="146" t="s">
        <v>2442</v>
      </c>
      <c r="M66" s="201" t="s">
        <v>2550</v>
      </c>
      <c r="N66" s="109" t="s">
        <v>2453</v>
      </c>
      <c r="O66" s="117" t="s">
        <v>2454</v>
      </c>
      <c r="P66" s="117"/>
      <c r="Q66" s="202">
        <v>44369.566192129627</v>
      </c>
      <c r="R66" s="89"/>
      <c r="S66" s="75"/>
    </row>
    <row r="67" spans="1:19" ht="18" x14ac:dyDescent="0.25">
      <c r="A67" s="117" t="str">
        <f>VLOOKUP(E67,'LISTADO ATM'!$A$2:$C$898,3,0)</f>
        <v>ESTE</v>
      </c>
      <c r="B67" s="138" t="s">
        <v>2615</v>
      </c>
      <c r="C67" s="110">
        <v>44369.43712962963</v>
      </c>
      <c r="D67" s="110" t="s">
        <v>2470</v>
      </c>
      <c r="E67" s="134">
        <v>795</v>
      </c>
      <c r="F67" s="117" t="str">
        <f>VLOOKUP(E67,VIP!$A$2:$O13884,2,0)</f>
        <v>DRBR795</v>
      </c>
      <c r="G67" s="117" t="str">
        <f>VLOOKUP(E67,'LISTADO ATM'!$A$2:$B$897,2,0)</f>
        <v xml:space="preserve">ATM UNP Guaymate (La Romana) </v>
      </c>
      <c r="H67" s="117" t="str">
        <f>VLOOKUP(E67,VIP!$A$2:$O18845,7,FALSE)</f>
        <v>Si</v>
      </c>
      <c r="I67" s="117" t="str">
        <f>VLOOKUP(E67,VIP!$A$2:$O10810,8,FALSE)</f>
        <v>Si</v>
      </c>
      <c r="J67" s="117" t="str">
        <f>VLOOKUP(E67,VIP!$A$2:$O10760,8,FALSE)</f>
        <v>Si</v>
      </c>
      <c r="K67" s="117" t="str">
        <f>VLOOKUP(E67,VIP!$A$2:$O14334,6,0)</f>
        <v>NO</v>
      </c>
      <c r="L67" s="146" t="s">
        <v>2442</v>
      </c>
      <c r="M67" s="201" t="s">
        <v>2550</v>
      </c>
      <c r="N67" s="109" t="s">
        <v>2453</v>
      </c>
      <c r="O67" s="117" t="s">
        <v>2471</v>
      </c>
      <c r="P67" s="117"/>
      <c r="Q67" s="202">
        <v>44369.565347222226</v>
      </c>
    </row>
    <row r="68" spans="1:19" ht="18" x14ac:dyDescent="0.25">
      <c r="A68" s="117" t="str">
        <f>VLOOKUP(E68,'LISTADO ATM'!$A$2:$C$898,3,0)</f>
        <v>DISTRITO NACIONAL</v>
      </c>
      <c r="B68" s="138" t="s">
        <v>2616</v>
      </c>
      <c r="C68" s="110">
        <v>44369.434953703705</v>
      </c>
      <c r="D68" s="110" t="s">
        <v>2449</v>
      </c>
      <c r="E68" s="134">
        <v>915</v>
      </c>
      <c r="F68" s="117" t="str">
        <f>VLOOKUP(E68,VIP!$A$2:$O13885,2,0)</f>
        <v>DRBR24F</v>
      </c>
      <c r="G68" s="117" t="str">
        <f>VLOOKUP(E68,'LISTADO ATM'!$A$2:$B$897,2,0)</f>
        <v xml:space="preserve">ATM Multicentro La Sirena Aut. Duarte </v>
      </c>
      <c r="H68" s="117" t="str">
        <f>VLOOKUP(E68,VIP!$A$2:$O18846,7,FALSE)</f>
        <v>Si</v>
      </c>
      <c r="I68" s="117" t="str">
        <f>VLOOKUP(E68,VIP!$A$2:$O10811,8,FALSE)</f>
        <v>Si</v>
      </c>
      <c r="J68" s="117" t="str">
        <f>VLOOKUP(E68,VIP!$A$2:$O10761,8,FALSE)</f>
        <v>Si</v>
      </c>
      <c r="K68" s="117" t="str">
        <f>VLOOKUP(E68,VIP!$A$2:$O14335,6,0)</f>
        <v>SI</v>
      </c>
      <c r="L68" s="146" t="s">
        <v>2442</v>
      </c>
      <c r="M68" s="201" t="s">
        <v>2550</v>
      </c>
      <c r="N68" s="109" t="s">
        <v>2453</v>
      </c>
      <c r="O68" s="117" t="s">
        <v>2454</v>
      </c>
      <c r="P68" s="117"/>
      <c r="Q68" s="202">
        <v>44369.564143518517</v>
      </c>
    </row>
    <row r="69" spans="1:19" ht="18" x14ac:dyDescent="0.25">
      <c r="A69" s="117" t="str">
        <f>VLOOKUP(E69,'LISTADO ATM'!$A$2:$C$898,3,0)</f>
        <v>SUR</v>
      </c>
      <c r="B69" s="138">
        <v>3335927709</v>
      </c>
      <c r="C69" s="110">
        <v>44369.038865740738</v>
      </c>
      <c r="D69" s="110" t="s">
        <v>2180</v>
      </c>
      <c r="E69" s="134">
        <v>137</v>
      </c>
      <c r="F69" s="117" t="str">
        <f>VLOOKUP(E69,VIP!$A$2:$O13881,2,0)</f>
        <v>DRBR137</v>
      </c>
      <c r="G69" s="117" t="str">
        <f>VLOOKUP(E69,'LISTADO ATM'!$A$2:$B$897,2,0)</f>
        <v xml:space="preserve">ATM Oficina Nizao </v>
      </c>
      <c r="H69" s="117" t="str">
        <f>VLOOKUP(E69,VIP!$A$2:$O18842,7,FALSE)</f>
        <v>Si</v>
      </c>
      <c r="I69" s="117" t="str">
        <f>VLOOKUP(E69,VIP!$A$2:$O10807,8,FALSE)</f>
        <v>Si</v>
      </c>
      <c r="J69" s="117" t="str">
        <f>VLOOKUP(E69,VIP!$A$2:$O10757,8,FALSE)</f>
        <v>Si</v>
      </c>
      <c r="K69" s="117" t="str">
        <f>VLOOKUP(E69,VIP!$A$2:$O14331,6,0)</f>
        <v>NO</v>
      </c>
      <c r="L69" s="146" t="s">
        <v>2590</v>
      </c>
      <c r="M69" s="201" t="s">
        <v>2550</v>
      </c>
      <c r="N69" s="109" t="s">
        <v>2453</v>
      </c>
      <c r="O69" s="117" t="s">
        <v>2455</v>
      </c>
      <c r="P69" s="117"/>
      <c r="Q69" s="202">
        <v>44369.562152777777</v>
      </c>
    </row>
    <row r="70" spans="1:19" ht="18" x14ac:dyDescent="0.25">
      <c r="A70" s="117" t="str">
        <f>VLOOKUP(E70,'LISTADO ATM'!$A$2:$C$898,3,0)</f>
        <v>DISTRITO NACIONAL</v>
      </c>
      <c r="B70" s="138">
        <v>3335925937</v>
      </c>
      <c r="C70" s="110">
        <v>44367.536574074074</v>
      </c>
      <c r="D70" s="110" t="s">
        <v>2180</v>
      </c>
      <c r="E70" s="134">
        <v>836</v>
      </c>
      <c r="F70" s="117" t="str">
        <f>VLOOKUP(E70,VIP!$A$2:$O13702,2,0)</f>
        <v>DRBR836</v>
      </c>
      <c r="G70" s="117" t="str">
        <f>VLOOKUP(E70,'LISTADO ATM'!$A$2:$B$897,2,0)</f>
        <v xml:space="preserve">ATM UNP Plaza Luperón </v>
      </c>
      <c r="H70" s="117" t="str">
        <f>VLOOKUP(E70,VIP!$A$2:$O18836,7,FALSE)</f>
        <v>Si</v>
      </c>
      <c r="I70" s="117" t="str">
        <f>VLOOKUP(E70,VIP!$A$2:$O10801,8,FALSE)</f>
        <v>Si</v>
      </c>
      <c r="J70" s="117" t="str">
        <f>VLOOKUP(E70,VIP!$A$2:$O10751,8,FALSE)</f>
        <v>Si</v>
      </c>
      <c r="K70" s="117" t="str">
        <f>VLOOKUP(E70,VIP!$A$2:$O14325,6,0)</f>
        <v>NO</v>
      </c>
      <c r="L70" s="110" t="s">
        <v>2572</v>
      </c>
      <c r="M70" s="109" t="s">
        <v>2446</v>
      </c>
      <c r="N70" s="109" t="s">
        <v>2591</v>
      </c>
      <c r="O70" s="117" t="s">
        <v>2455</v>
      </c>
      <c r="P70" s="117"/>
      <c r="Q70" s="109" t="s">
        <v>2572</v>
      </c>
    </row>
    <row r="71" spans="1:19" ht="18" x14ac:dyDescent="0.25">
      <c r="A71" s="117" t="str">
        <f>VLOOKUP(E71,'LISTADO ATM'!$A$2:$C$898,3,0)</f>
        <v>DISTRITO NACIONAL</v>
      </c>
      <c r="B71" s="138">
        <v>3335927085</v>
      </c>
      <c r="C71" s="110">
        <v>44368.578750000001</v>
      </c>
      <c r="D71" s="110" t="s">
        <v>2180</v>
      </c>
      <c r="E71" s="134">
        <v>658</v>
      </c>
      <c r="F71" s="117" t="str">
        <f>VLOOKUP(E71,VIP!$A$2:$O13855,2,0)</f>
        <v>DRBR658</v>
      </c>
      <c r="G71" s="117" t="str">
        <f>VLOOKUP(E71,'LISTADO ATM'!$A$2:$B$897,2,0)</f>
        <v>ATM Cámara de Cuentas</v>
      </c>
      <c r="H71" s="117" t="str">
        <f>VLOOKUP(E71,VIP!$A$2:$O18816,7,FALSE)</f>
        <v>Si</v>
      </c>
      <c r="I71" s="117" t="str">
        <f>VLOOKUP(E71,VIP!$A$2:$O10781,8,FALSE)</f>
        <v>Si</v>
      </c>
      <c r="J71" s="117" t="str">
        <f>VLOOKUP(E71,VIP!$A$2:$O10731,8,FALSE)</f>
        <v>Si</v>
      </c>
      <c r="K71" s="117" t="str">
        <f>VLOOKUP(E71,VIP!$A$2:$O14305,6,0)</f>
        <v>NO</v>
      </c>
      <c r="L71" s="146" t="s">
        <v>2594</v>
      </c>
      <c r="M71" s="109" t="s">
        <v>2446</v>
      </c>
      <c r="N71" s="109" t="s">
        <v>2453</v>
      </c>
      <c r="O71" s="117" t="s">
        <v>2455</v>
      </c>
      <c r="P71" s="117"/>
      <c r="Q71" s="109" t="s">
        <v>2245</v>
      </c>
    </row>
    <row r="72" spans="1:19" ht="18" x14ac:dyDescent="0.25">
      <c r="A72" s="117" t="str">
        <f>VLOOKUP(E72,'LISTADO ATM'!$A$2:$C$898,3,0)</f>
        <v>NORTE</v>
      </c>
      <c r="B72" s="138">
        <v>3335927094</v>
      </c>
      <c r="C72" s="110">
        <v>44368.581122685187</v>
      </c>
      <c r="D72" s="110" t="s">
        <v>2470</v>
      </c>
      <c r="E72" s="134">
        <v>990</v>
      </c>
      <c r="F72" s="117" t="str">
        <f>VLOOKUP(E72,VIP!$A$2:$O13853,2,0)</f>
        <v>DRBR742</v>
      </c>
      <c r="G72" s="117" t="str">
        <f>VLOOKUP(E72,'LISTADO ATM'!$A$2:$B$897,2,0)</f>
        <v xml:space="preserve">ATM Autoservicio Bonao II </v>
      </c>
      <c r="H72" s="117" t="str">
        <f>VLOOKUP(E72,VIP!$A$2:$O18814,7,FALSE)</f>
        <v>Si</v>
      </c>
      <c r="I72" s="117" t="str">
        <f>VLOOKUP(E72,VIP!$A$2:$O10779,8,FALSE)</f>
        <v>Si</v>
      </c>
      <c r="J72" s="117" t="str">
        <f>VLOOKUP(E72,VIP!$A$2:$O10729,8,FALSE)</f>
        <v>Si</v>
      </c>
      <c r="K72" s="117" t="str">
        <f>VLOOKUP(E72,VIP!$A$2:$O14303,6,0)</f>
        <v>NO</v>
      </c>
      <c r="L72" s="146" t="s">
        <v>2593</v>
      </c>
      <c r="M72" s="201" t="s">
        <v>2550</v>
      </c>
      <c r="N72" s="109" t="s">
        <v>2453</v>
      </c>
      <c r="O72" s="117" t="s">
        <v>2471</v>
      </c>
      <c r="P72" s="117"/>
      <c r="Q72" s="202">
        <v>44369.560636574075</v>
      </c>
    </row>
    <row r="73" spans="1:19" ht="18" x14ac:dyDescent="0.25">
      <c r="A73" s="117" t="str">
        <f>VLOOKUP(E73,'LISTADO ATM'!$A$2:$C$898,3,0)</f>
        <v>NORTE</v>
      </c>
      <c r="B73" s="138">
        <v>3335927642</v>
      </c>
      <c r="C73" s="110">
        <v>44368.780555555553</v>
      </c>
      <c r="D73" s="110" t="s">
        <v>2181</v>
      </c>
      <c r="E73" s="134">
        <v>351</v>
      </c>
      <c r="F73" s="117" t="str">
        <f>VLOOKUP(E73,VIP!$A$2:$O13866,2,0)</f>
        <v>DRBR351</v>
      </c>
      <c r="G73" s="117" t="str">
        <f>VLOOKUP(E73,'LISTADO ATM'!$A$2:$B$897,2,0)</f>
        <v xml:space="preserve">ATM S/M José Luís (Puerto Plata) </v>
      </c>
      <c r="H73" s="117" t="str">
        <f>VLOOKUP(E73,VIP!$A$2:$O18827,7,FALSE)</f>
        <v>Si</v>
      </c>
      <c r="I73" s="117" t="str">
        <f>VLOOKUP(E73,VIP!$A$2:$O10792,8,FALSE)</f>
        <v>Si</v>
      </c>
      <c r="J73" s="117" t="str">
        <f>VLOOKUP(E73,VIP!$A$2:$O10742,8,FALSE)</f>
        <v>Si</v>
      </c>
      <c r="K73" s="117" t="str">
        <f>VLOOKUP(E73,VIP!$A$2:$O14316,6,0)</f>
        <v>NO</v>
      </c>
      <c r="L73" s="146" t="s">
        <v>2598</v>
      </c>
      <c r="M73" s="109" t="s">
        <v>2446</v>
      </c>
      <c r="N73" s="109" t="s">
        <v>2453</v>
      </c>
      <c r="O73" s="117" t="s">
        <v>2567</v>
      </c>
      <c r="P73" s="117"/>
      <c r="Q73" s="109" t="s">
        <v>2466</v>
      </c>
    </row>
    <row r="74" spans="1:19" ht="18" x14ac:dyDescent="0.25">
      <c r="A74" s="117" t="str">
        <f>VLOOKUP(E74,'LISTADO ATM'!$A$2:$C$898,3,0)</f>
        <v>SUR</v>
      </c>
      <c r="B74" s="138">
        <v>3335924678</v>
      </c>
      <c r="C74" s="110">
        <v>44365.428900462961</v>
      </c>
      <c r="D74" s="110" t="s">
        <v>2449</v>
      </c>
      <c r="E74" s="134">
        <v>249</v>
      </c>
      <c r="F74" s="117" t="str">
        <f>VLOOKUP(E74,VIP!$A$2:$O13845,2,0)</f>
        <v>DRBR249</v>
      </c>
      <c r="G74" s="117" t="str">
        <f>VLOOKUP(E74,'LISTADO ATM'!$A$2:$B$897,2,0)</f>
        <v xml:space="preserve">ATM Banco Agrícola Neiba </v>
      </c>
      <c r="H74" s="117" t="str">
        <f>VLOOKUP(E74,VIP!$A$2:$O18768,7,FALSE)</f>
        <v>Si</v>
      </c>
      <c r="I74" s="117" t="str">
        <f>VLOOKUP(E74,VIP!$A$2:$O10733,8,FALSE)</f>
        <v>Si</v>
      </c>
      <c r="J74" s="117" t="str">
        <f>VLOOKUP(E74,VIP!$A$2:$O10683,8,FALSE)</f>
        <v>Si</v>
      </c>
      <c r="K74" s="117" t="str">
        <f>VLOOKUP(E74,VIP!$A$2:$O14257,6,0)</f>
        <v>NO</v>
      </c>
      <c r="L74" s="146" t="s">
        <v>2418</v>
      </c>
      <c r="M74" s="201" t="s">
        <v>2550</v>
      </c>
      <c r="N74" s="109" t="s">
        <v>2453</v>
      </c>
      <c r="O74" s="117" t="s">
        <v>2454</v>
      </c>
      <c r="P74" s="117"/>
      <c r="Q74" s="202">
        <v>44369.460844907408</v>
      </c>
    </row>
    <row r="75" spans="1:19" ht="18" x14ac:dyDescent="0.25">
      <c r="A75" s="117" t="str">
        <f>VLOOKUP(E75,'LISTADO ATM'!$A$2:$C$898,3,0)</f>
        <v>DISTRITO NACIONAL</v>
      </c>
      <c r="B75" s="138">
        <v>3335923938</v>
      </c>
      <c r="C75" s="110">
        <v>44364.625694444447</v>
      </c>
      <c r="D75" s="110" t="s">
        <v>2449</v>
      </c>
      <c r="E75" s="134">
        <v>394</v>
      </c>
      <c r="F75" s="117" t="str">
        <f>VLOOKUP(E75,VIP!$A$2:$O13836,2,0)</f>
        <v>DRBR394</v>
      </c>
      <c r="G75" s="117" t="str">
        <f>VLOOKUP(E75,'LISTADO ATM'!$A$2:$B$897,2,0)</f>
        <v xml:space="preserve">ATM Multicentro La Sirena Luperón </v>
      </c>
      <c r="H75" s="117" t="str">
        <f>VLOOKUP(E75,VIP!$A$2:$O18789,7,FALSE)</f>
        <v>Si</v>
      </c>
      <c r="I75" s="117" t="str">
        <f>VLOOKUP(E75,VIP!$A$2:$O10754,8,FALSE)</f>
        <v>Si</v>
      </c>
      <c r="J75" s="117" t="str">
        <f>VLOOKUP(E75,VIP!$A$2:$O10704,8,FALSE)</f>
        <v>Si</v>
      </c>
      <c r="K75" s="117" t="str">
        <f>VLOOKUP(E75,VIP!$A$2:$O14278,6,0)</f>
        <v>NO</v>
      </c>
      <c r="L75" s="146" t="s">
        <v>2418</v>
      </c>
      <c r="M75" s="109" t="s">
        <v>2446</v>
      </c>
      <c r="N75" s="109" t="s">
        <v>2591</v>
      </c>
      <c r="O75" s="117" t="s">
        <v>2454</v>
      </c>
      <c r="P75" s="117"/>
      <c r="Q75" s="109" t="s">
        <v>2418</v>
      </c>
    </row>
    <row r="76" spans="1:19" ht="18" x14ac:dyDescent="0.25">
      <c r="A76" s="117" t="str">
        <f>VLOOKUP(E76,'LISTADO ATM'!$A$2:$C$898,3,0)</f>
        <v>DISTRITO NACIONAL</v>
      </c>
      <c r="B76" s="138">
        <v>3335925590</v>
      </c>
      <c r="C76" s="110">
        <v>44366.400694444441</v>
      </c>
      <c r="D76" s="110" t="s">
        <v>2470</v>
      </c>
      <c r="E76" s="134">
        <v>527</v>
      </c>
      <c r="F76" s="117" t="str">
        <f>VLOOKUP(E76,VIP!$A$2:$O13697,2,0)</f>
        <v>DRBR527</v>
      </c>
      <c r="G76" s="117" t="str">
        <f>VLOOKUP(E76,'LISTADO ATM'!$A$2:$B$897,2,0)</f>
        <v>ATM Oficina Zona Oriental II</v>
      </c>
      <c r="H76" s="117" t="str">
        <f>VLOOKUP(E76,VIP!$A$2:$O18831,7,FALSE)</f>
        <v>Si</v>
      </c>
      <c r="I76" s="117" t="str">
        <f>VLOOKUP(E76,VIP!$A$2:$O10796,8,FALSE)</f>
        <v>Si</v>
      </c>
      <c r="J76" s="117" t="str">
        <f>VLOOKUP(E76,VIP!$A$2:$O10746,8,FALSE)</f>
        <v>Si</v>
      </c>
      <c r="K76" s="117" t="str">
        <f>VLOOKUP(E76,VIP!$A$2:$O14320,6,0)</f>
        <v>SI</v>
      </c>
      <c r="L76" s="146" t="s">
        <v>2418</v>
      </c>
      <c r="M76" s="109" t="s">
        <v>2446</v>
      </c>
      <c r="N76" s="109" t="s">
        <v>2453</v>
      </c>
      <c r="O76" s="117" t="s">
        <v>2471</v>
      </c>
      <c r="P76" s="117"/>
      <c r="Q76" s="109" t="s">
        <v>2418</v>
      </c>
    </row>
    <row r="77" spans="1:19" ht="18" x14ac:dyDescent="0.25">
      <c r="A77" s="117" t="str">
        <f>VLOOKUP(E77,'LISTADO ATM'!$A$2:$C$898,3,0)</f>
        <v>DISTRITO NACIONAL</v>
      </c>
      <c r="B77" s="138">
        <v>3335925743</v>
      </c>
      <c r="C77" s="110">
        <v>44366.49114583333</v>
      </c>
      <c r="D77" s="110" t="s">
        <v>2470</v>
      </c>
      <c r="E77" s="134">
        <v>791</v>
      </c>
      <c r="F77" s="117" t="str">
        <f>VLOOKUP(E77,VIP!$A$2:$O13903,2,0)</f>
        <v>DRBR791</v>
      </c>
      <c r="G77" s="117" t="str">
        <f>VLOOKUP(E77,'LISTADO ATM'!$A$2:$B$897,2,0)</f>
        <v xml:space="preserve">ATM Oficina Sans Soucí </v>
      </c>
      <c r="H77" s="117" t="str">
        <f>VLOOKUP(E77,VIP!$A$2:$O18836,7,FALSE)</f>
        <v>Si</v>
      </c>
      <c r="I77" s="117" t="str">
        <f>VLOOKUP(E77,VIP!$A$2:$O10801,8,FALSE)</f>
        <v>No</v>
      </c>
      <c r="J77" s="117" t="str">
        <f>VLOOKUP(E77,VIP!$A$2:$O10751,8,FALSE)</f>
        <v>No</v>
      </c>
      <c r="K77" s="117" t="str">
        <f>VLOOKUP(E77,VIP!$A$2:$O14325,6,0)</f>
        <v>NO</v>
      </c>
      <c r="L77" s="146" t="s">
        <v>2418</v>
      </c>
      <c r="M77" s="201" t="s">
        <v>2550</v>
      </c>
      <c r="N77" s="109" t="s">
        <v>2453</v>
      </c>
      <c r="O77" s="117" t="s">
        <v>2471</v>
      </c>
      <c r="P77" s="117"/>
      <c r="Q77" s="202">
        <v>44369.533194444448</v>
      </c>
    </row>
    <row r="78" spans="1:19" ht="18" x14ac:dyDescent="0.25">
      <c r="A78" s="117" t="str">
        <f>VLOOKUP(E78,'LISTADO ATM'!$A$2:$C$898,3,0)</f>
        <v>ESTE</v>
      </c>
      <c r="B78" s="138">
        <v>3335925827</v>
      </c>
      <c r="C78" s="110">
        <v>44366.600312499999</v>
      </c>
      <c r="D78" s="110" t="s">
        <v>2449</v>
      </c>
      <c r="E78" s="134">
        <v>429</v>
      </c>
      <c r="F78" s="117" t="str">
        <f>VLOOKUP(E78,VIP!$A$2:$O13895,2,0)</f>
        <v>DRBR429</v>
      </c>
      <c r="G78" s="117" t="str">
        <f>VLOOKUP(E78,'LISTADO ATM'!$A$2:$B$897,2,0)</f>
        <v xml:space="preserve">ATM Oficina Jumbo La Romana </v>
      </c>
      <c r="H78" s="117" t="str">
        <f>VLOOKUP(E78,VIP!$A$2:$O18793,7,FALSE)</f>
        <v>Si</v>
      </c>
      <c r="I78" s="117" t="str">
        <f>VLOOKUP(E78,VIP!$A$2:$O10758,8,FALSE)</f>
        <v>Si</v>
      </c>
      <c r="J78" s="117" t="str">
        <f>VLOOKUP(E78,VIP!$A$2:$O10708,8,FALSE)</f>
        <v>Si</v>
      </c>
      <c r="K78" s="117" t="str">
        <f>VLOOKUP(E78,VIP!$A$2:$O14282,6,0)</f>
        <v>NO</v>
      </c>
      <c r="L78" s="146" t="s">
        <v>2418</v>
      </c>
      <c r="M78" s="201" t="s">
        <v>2550</v>
      </c>
      <c r="N78" s="109" t="s">
        <v>2453</v>
      </c>
      <c r="O78" s="117" t="s">
        <v>2454</v>
      </c>
      <c r="P78" s="117"/>
      <c r="Q78" s="202">
        <v>44369.53324074074</v>
      </c>
    </row>
    <row r="79" spans="1:19" ht="18" x14ac:dyDescent="0.25">
      <c r="A79" s="117" t="str">
        <f>VLOOKUP(E79,'LISTADO ATM'!$A$2:$C$898,3,0)</f>
        <v>SUR</v>
      </c>
      <c r="B79" s="138">
        <v>3335925844</v>
      </c>
      <c r="C79" s="110">
        <v>44366.651701388888</v>
      </c>
      <c r="D79" s="110" t="s">
        <v>2449</v>
      </c>
      <c r="E79" s="134">
        <v>252</v>
      </c>
      <c r="F79" s="117" t="str">
        <f>VLOOKUP(E79,VIP!$A$2:$O13919,2,0)</f>
        <v>DRBR252</v>
      </c>
      <c r="G79" s="117" t="str">
        <f>VLOOKUP(E79,'LISTADO ATM'!$A$2:$B$897,2,0)</f>
        <v xml:space="preserve">ATM Banco Agrícola (Barahona) </v>
      </c>
      <c r="H79" s="117" t="str">
        <f>VLOOKUP(E79,VIP!$A$2:$O18769,7,FALSE)</f>
        <v>Si</v>
      </c>
      <c r="I79" s="117" t="str">
        <f>VLOOKUP(E79,VIP!$A$2:$O10734,8,FALSE)</f>
        <v>Si</v>
      </c>
      <c r="J79" s="117" t="str">
        <f>VLOOKUP(E79,VIP!$A$2:$O10684,8,FALSE)</f>
        <v>Si</v>
      </c>
      <c r="K79" s="117" t="str">
        <f>VLOOKUP(E79,VIP!$A$2:$O14258,6,0)</f>
        <v>NO</v>
      </c>
      <c r="L79" s="146" t="s">
        <v>2418</v>
      </c>
      <c r="M79" s="201" t="s">
        <v>2550</v>
      </c>
      <c r="N79" s="109" t="s">
        <v>2453</v>
      </c>
      <c r="O79" s="117" t="s">
        <v>2454</v>
      </c>
      <c r="P79" s="117"/>
      <c r="Q79" s="202">
        <v>44369.535509259258</v>
      </c>
    </row>
    <row r="80" spans="1:19" ht="18" x14ac:dyDescent="0.25">
      <c r="A80" s="117" t="str">
        <f>VLOOKUP(E80,'LISTADO ATM'!$A$2:$C$898,3,0)</f>
        <v>DISTRITO NACIONAL</v>
      </c>
      <c r="B80" s="138">
        <v>3335925890</v>
      </c>
      <c r="C80" s="110">
        <v>44367.046967592592</v>
      </c>
      <c r="D80" s="110" t="s">
        <v>2449</v>
      </c>
      <c r="E80" s="134">
        <v>281</v>
      </c>
      <c r="F80" s="117" t="str">
        <f>VLOOKUP(E80,VIP!$A$2:$O13700,2,0)</f>
        <v>DRBR737</v>
      </c>
      <c r="G80" s="117" t="str">
        <f>VLOOKUP(E80,'LISTADO ATM'!$A$2:$B$897,2,0)</f>
        <v xml:space="preserve">ATM S/M Pola Independencia </v>
      </c>
      <c r="H80" s="117" t="str">
        <f>VLOOKUP(E80,VIP!$A$2:$O18834,7,FALSE)</f>
        <v>Si</v>
      </c>
      <c r="I80" s="117" t="str">
        <f>VLOOKUP(E80,VIP!$A$2:$O10799,8,FALSE)</f>
        <v>Si</v>
      </c>
      <c r="J80" s="117" t="str">
        <f>VLOOKUP(E80,VIP!$A$2:$O10749,8,FALSE)</f>
        <v>Si</v>
      </c>
      <c r="K80" s="117" t="str">
        <f>VLOOKUP(E80,VIP!$A$2:$O14323,6,0)</f>
        <v>NO</v>
      </c>
      <c r="L80" s="146" t="s">
        <v>2418</v>
      </c>
      <c r="M80" s="201" t="s">
        <v>2550</v>
      </c>
      <c r="N80" s="109" t="s">
        <v>2453</v>
      </c>
      <c r="O80" s="117" t="s">
        <v>2454</v>
      </c>
      <c r="P80" s="117"/>
      <c r="Q80" s="202">
        <v>44369.537094907406</v>
      </c>
    </row>
    <row r="81" spans="1:17" ht="18" x14ac:dyDescent="0.25">
      <c r="A81" s="117" t="str">
        <f>VLOOKUP(E81,'LISTADO ATM'!$A$2:$C$898,3,0)</f>
        <v>ESTE</v>
      </c>
      <c r="B81" s="138">
        <v>3335925949</v>
      </c>
      <c r="C81" s="110">
        <v>44367.575277777774</v>
      </c>
      <c r="D81" s="110" t="s">
        <v>2449</v>
      </c>
      <c r="E81" s="134">
        <v>963</v>
      </c>
      <c r="F81" s="117" t="str">
        <f>VLOOKUP(E81,VIP!$A$2:$O13725,2,0)</f>
        <v>DRBR963</v>
      </c>
      <c r="G81" s="117" t="str">
        <f>VLOOKUP(E81,'LISTADO ATM'!$A$2:$B$897,2,0)</f>
        <v xml:space="preserve">ATM Multiplaza La Romana </v>
      </c>
      <c r="H81" s="117" t="str">
        <f>VLOOKUP(E81,VIP!$A$2:$O18859,7,FALSE)</f>
        <v>Si</v>
      </c>
      <c r="I81" s="117" t="str">
        <f>VLOOKUP(E81,VIP!$A$2:$O10824,8,FALSE)</f>
        <v>Si</v>
      </c>
      <c r="J81" s="117" t="str">
        <f>VLOOKUP(E81,VIP!$A$2:$O10774,8,FALSE)</f>
        <v>Si</v>
      </c>
      <c r="K81" s="117" t="str">
        <f>VLOOKUP(E81,VIP!$A$2:$O14348,6,0)</f>
        <v>NO</v>
      </c>
      <c r="L81" s="110" t="s">
        <v>2418</v>
      </c>
      <c r="M81" s="201" t="s">
        <v>2550</v>
      </c>
      <c r="N81" s="109" t="s">
        <v>2453</v>
      </c>
      <c r="O81" s="117" t="s">
        <v>2454</v>
      </c>
      <c r="P81" s="117"/>
      <c r="Q81" s="202">
        <v>44369.537870370368</v>
      </c>
    </row>
    <row r="82" spans="1:17" ht="18" x14ac:dyDescent="0.25">
      <c r="A82" s="117" t="str">
        <f>VLOOKUP(E82,'LISTADO ATM'!$A$2:$C$898,3,0)</f>
        <v>DISTRITO NACIONAL</v>
      </c>
      <c r="B82" s="138">
        <v>3335925983</v>
      </c>
      <c r="C82" s="110">
        <v>44367.729907407411</v>
      </c>
      <c r="D82" s="110" t="s">
        <v>2449</v>
      </c>
      <c r="E82" s="134">
        <v>60</v>
      </c>
      <c r="F82" s="117" t="str">
        <f>VLOOKUP(E82,VIP!$A$2:$O13714,2,0)</f>
        <v>DRBR060</v>
      </c>
      <c r="G82" s="117" t="str">
        <f>VLOOKUP(E82,'LISTADO ATM'!$A$2:$B$897,2,0)</f>
        <v xml:space="preserve">ATM Autobanco 27 de Febrero </v>
      </c>
      <c r="H82" s="117" t="str">
        <f>VLOOKUP(E82,VIP!$A$2:$O18848,7,FALSE)</f>
        <v>Si</v>
      </c>
      <c r="I82" s="117" t="str">
        <f>VLOOKUP(E82,VIP!$A$2:$O10813,8,FALSE)</f>
        <v>Si</v>
      </c>
      <c r="J82" s="117" t="str">
        <f>VLOOKUP(E82,VIP!$A$2:$O10763,8,FALSE)</f>
        <v>Si</v>
      </c>
      <c r="K82" s="117" t="str">
        <f>VLOOKUP(E82,VIP!$A$2:$O14337,6,0)</f>
        <v>NO</v>
      </c>
      <c r="L82" s="110" t="s">
        <v>2418</v>
      </c>
      <c r="M82" s="201" t="s">
        <v>2550</v>
      </c>
      <c r="N82" s="109" t="s">
        <v>2453</v>
      </c>
      <c r="O82" s="117" t="s">
        <v>2454</v>
      </c>
      <c r="P82" s="117"/>
      <c r="Q82" s="202">
        <v>44369.538287037038</v>
      </c>
    </row>
    <row r="83" spans="1:17" ht="18" x14ac:dyDescent="0.25">
      <c r="A83" s="117" t="str">
        <f>VLOOKUP(E83,'LISTADO ATM'!$A$2:$C$898,3,0)</f>
        <v>DISTRITO NACIONAL</v>
      </c>
      <c r="B83" s="138">
        <v>3335926744</v>
      </c>
      <c r="C83" s="110">
        <v>44368.469618055555</v>
      </c>
      <c r="D83" s="110" t="s">
        <v>2449</v>
      </c>
      <c r="E83" s="134">
        <v>697</v>
      </c>
      <c r="F83" s="117" t="str">
        <f>VLOOKUP(E83,VIP!$A$2:$O13845,2,0)</f>
        <v>DRBR697</v>
      </c>
      <c r="G83" s="117" t="str">
        <f>VLOOKUP(E83,'LISTADO ATM'!$A$2:$B$897,2,0)</f>
        <v>ATM Hipermercado Olé Ciudad Juan Bosch</v>
      </c>
      <c r="H83" s="117" t="str">
        <f>VLOOKUP(E83,VIP!$A$2:$O18806,7,FALSE)</f>
        <v>Si</v>
      </c>
      <c r="I83" s="117" t="str">
        <f>VLOOKUP(E83,VIP!$A$2:$O10771,8,FALSE)</f>
        <v>Si</v>
      </c>
      <c r="J83" s="117" t="str">
        <f>VLOOKUP(E83,VIP!$A$2:$O10721,8,FALSE)</f>
        <v>Si</v>
      </c>
      <c r="K83" s="117" t="str">
        <f>VLOOKUP(E83,VIP!$A$2:$O14295,6,0)</f>
        <v>NO</v>
      </c>
      <c r="L83" s="146" t="s">
        <v>2418</v>
      </c>
      <c r="M83" s="109" t="s">
        <v>2446</v>
      </c>
      <c r="N83" s="109" t="s">
        <v>2453</v>
      </c>
      <c r="O83" s="117" t="s">
        <v>2454</v>
      </c>
      <c r="P83" s="117"/>
      <c r="Q83" s="109" t="s">
        <v>2418</v>
      </c>
    </row>
    <row r="84" spans="1:17" ht="18" x14ac:dyDescent="0.25">
      <c r="A84" s="117" t="str">
        <f>VLOOKUP(E84,'LISTADO ATM'!$A$2:$C$898,3,0)</f>
        <v>DISTRITO NACIONAL</v>
      </c>
      <c r="B84" s="138">
        <v>3335926992</v>
      </c>
      <c r="C84" s="110">
        <v>44368.540185185186</v>
      </c>
      <c r="D84" s="110" t="s">
        <v>2470</v>
      </c>
      <c r="E84" s="134">
        <v>23</v>
      </c>
      <c r="F84" s="117" t="str">
        <f>VLOOKUP(E84,VIP!$A$2:$O13840,2,0)</f>
        <v>DRBR023</v>
      </c>
      <c r="G84" s="117" t="str">
        <f>VLOOKUP(E84,'LISTADO ATM'!$A$2:$B$897,2,0)</f>
        <v xml:space="preserve">ATM Oficina México </v>
      </c>
      <c r="H84" s="117" t="str">
        <f>VLOOKUP(E84,VIP!$A$2:$O18801,7,FALSE)</f>
        <v>Si</v>
      </c>
      <c r="I84" s="117" t="str">
        <f>VLOOKUP(E84,VIP!$A$2:$O10766,8,FALSE)</f>
        <v>Si</v>
      </c>
      <c r="J84" s="117" t="str">
        <f>VLOOKUP(E84,VIP!$A$2:$O10716,8,FALSE)</f>
        <v>Si</v>
      </c>
      <c r="K84" s="117" t="str">
        <f>VLOOKUP(E84,VIP!$A$2:$O14290,6,0)</f>
        <v>NO</v>
      </c>
      <c r="L84" s="146" t="s">
        <v>2418</v>
      </c>
      <c r="M84" s="201" t="s">
        <v>2550</v>
      </c>
      <c r="N84" s="109" t="s">
        <v>2453</v>
      </c>
      <c r="O84" s="117" t="s">
        <v>2471</v>
      </c>
      <c r="P84" s="117"/>
      <c r="Q84" s="202">
        <v>44369.466446759259</v>
      </c>
    </row>
    <row r="85" spans="1:17" ht="18" x14ac:dyDescent="0.25">
      <c r="A85" s="117" t="str">
        <f>VLOOKUP(E85,'LISTADO ATM'!$A$2:$C$898,3,0)</f>
        <v>DISTRITO NACIONAL</v>
      </c>
      <c r="B85" s="138">
        <v>3335927176</v>
      </c>
      <c r="C85" s="110">
        <v>44368.604444444441</v>
      </c>
      <c r="D85" s="110" t="s">
        <v>2470</v>
      </c>
      <c r="E85" s="134">
        <v>516</v>
      </c>
      <c r="F85" s="117" t="str">
        <f>VLOOKUP(E85,VIP!$A$2:$O13905,2,0)</f>
        <v>DRBR516</v>
      </c>
      <c r="G85" s="117" t="str">
        <f>VLOOKUP(E85,'LISTADO ATM'!$A$2:$B$897,2,0)</f>
        <v xml:space="preserve">ATM Oficina Gascue </v>
      </c>
      <c r="H85" s="117" t="str">
        <f>VLOOKUP(E85,VIP!$A$2:$O18866,7,FALSE)</f>
        <v>Si</v>
      </c>
      <c r="I85" s="117" t="str">
        <f>VLOOKUP(E85,VIP!$A$2:$O10831,8,FALSE)</f>
        <v>Si</v>
      </c>
      <c r="J85" s="117" t="str">
        <f>VLOOKUP(E85,VIP!$A$2:$O10781,8,FALSE)</f>
        <v>Si</v>
      </c>
      <c r="K85" s="117" t="str">
        <f>VLOOKUP(E85,VIP!$A$2:$O14355,6,0)</f>
        <v>SI</v>
      </c>
      <c r="L85" s="146" t="s">
        <v>2418</v>
      </c>
      <c r="M85" s="201" t="s">
        <v>2550</v>
      </c>
      <c r="N85" s="109" t="s">
        <v>2453</v>
      </c>
      <c r="O85" s="117" t="s">
        <v>2471</v>
      </c>
      <c r="P85" s="117"/>
      <c r="Q85" s="202">
        <v>44369.533518518518</v>
      </c>
    </row>
    <row r="86" spans="1:17" ht="18" x14ac:dyDescent="0.25">
      <c r="A86" s="117" t="str">
        <f>VLOOKUP(E86,'LISTADO ATM'!$A$2:$C$898,3,0)</f>
        <v>DISTRITO NACIONAL</v>
      </c>
      <c r="B86" s="138">
        <v>3335927310</v>
      </c>
      <c r="C86" s="110">
        <v>44368.648055555554</v>
      </c>
      <c r="D86" s="110" t="s">
        <v>2470</v>
      </c>
      <c r="E86" s="134">
        <v>514</v>
      </c>
      <c r="F86" s="117" t="str">
        <f>VLOOKUP(E86,VIP!$A$2:$O13900,2,0)</f>
        <v>DRBR514</v>
      </c>
      <c r="G86" s="117" t="str">
        <f>VLOOKUP(E86,'LISTADO ATM'!$A$2:$B$897,2,0)</f>
        <v>ATM Autoservicio Charles de Gaulle</v>
      </c>
      <c r="H86" s="117" t="str">
        <f>VLOOKUP(E86,VIP!$A$2:$O18861,7,FALSE)</f>
        <v>Si</v>
      </c>
      <c r="I86" s="117" t="str">
        <f>VLOOKUP(E86,VIP!$A$2:$O10826,8,FALSE)</f>
        <v>No</v>
      </c>
      <c r="J86" s="117" t="str">
        <f>VLOOKUP(E86,VIP!$A$2:$O10776,8,FALSE)</f>
        <v>No</v>
      </c>
      <c r="K86" s="117" t="str">
        <f>VLOOKUP(E86,VIP!$A$2:$O14350,6,0)</f>
        <v>NO</v>
      </c>
      <c r="L86" s="146" t="s">
        <v>2418</v>
      </c>
      <c r="M86" s="201" t="s">
        <v>2550</v>
      </c>
      <c r="N86" s="109" t="s">
        <v>2453</v>
      </c>
      <c r="O86" s="117" t="s">
        <v>2471</v>
      </c>
      <c r="P86" s="117"/>
      <c r="Q86" s="202">
        <v>44369.53365740741</v>
      </c>
    </row>
    <row r="87" spans="1:17" ht="18" x14ac:dyDescent="0.25">
      <c r="A87" s="117" t="str">
        <f>VLOOKUP(E87,'LISTADO ATM'!$A$2:$C$898,3,0)</f>
        <v>DISTRITO NACIONAL</v>
      </c>
      <c r="B87" s="138">
        <v>3335927348</v>
      </c>
      <c r="C87" s="110">
        <v>44368.656759259262</v>
      </c>
      <c r="D87" s="110" t="s">
        <v>2470</v>
      </c>
      <c r="E87" s="134">
        <v>234</v>
      </c>
      <c r="F87" s="117" t="str">
        <f>VLOOKUP(E87,VIP!$A$2:$O13861,2,0)</f>
        <v>DRBR234</v>
      </c>
      <c r="G87" s="117" t="str">
        <f>VLOOKUP(E87,'LISTADO ATM'!$A$2:$B$897,2,0)</f>
        <v xml:space="preserve">ATM Oficina Boca Chica I </v>
      </c>
      <c r="H87" s="117" t="str">
        <f>VLOOKUP(E87,VIP!$A$2:$O18822,7,FALSE)</f>
        <v>Si</v>
      </c>
      <c r="I87" s="117" t="str">
        <f>VLOOKUP(E87,VIP!$A$2:$O10787,8,FALSE)</f>
        <v>Si</v>
      </c>
      <c r="J87" s="117" t="str">
        <f>VLOOKUP(E87,VIP!$A$2:$O10737,8,FALSE)</f>
        <v>Si</v>
      </c>
      <c r="K87" s="117" t="str">
        <f>VLOOKUP(E87,VIP!$A$2:$O14311,6,0)</f>
        <v>NO</v>
      </c>
      <c r="L87" s="146" t="s">
        <v>2418</v>
      </c>
      <c r="M87" s="109" t="s">
        <v>2446</v>
      </c>
      <c r="N87" s="109" t="s">
        <v>2453</v>
      </c>
      <c r="O87" s="117" t="s">
        <v>2471</v>
      </c>
      <c r="P87" s="117"/>
      <c r="Q87" s="109" t="s">
        <v>2418</v>
      </c>
    </row>
    <row r="88" spans="1:17" ht="18" x14ac:dyDescent="0.25">
      <c r="A88" s="117" t="str">
        <f>VLOOKUP(E88,'LISTADO ATM'!$A$2:$C$898,3,0)</f>
        <v>DISTRITO NACIONAL</v>
      </c>
      <c r="B88" s="138">
        <v>3335927487</v>
      </c>
      <c r="C88" s="110">
        <v>44368.690162037034</v>
      </c>
      <c r="D88" s="110" t="s">
        <v>2449</v>
      </c>
      <c r="E88" s="134">
        <v>586</v>
      </c>
      <c r="F88" s="117" t="str">
        <f>VLOOKUP(E88,VIP!$A$2:$O13889,2,0)</f>
        <v>DRBR01Q</v>
      </c>
      <c r="G88" s="117" t="str">
        <f>VLOOKUP(E88,'LISTADO ATM'!$A$2:$B$897,2,0)</f>
        <v xml:space="preserve">ATM Palacio de Justicia D.N. </v>
      </c>
      <c r="H88" s="117" t="str">
        <f>VLOOKUP(E88,VIP!$A$2:$O18850,7,FALSE)</f>
        <v>Si</v>
      </c>
      <c r="I88" s="117" t="str">
        <f>VLOOKUP(E88,VIP!$A$2:$O10815,8,FALSE)</f>
        <v>Si</v>
      </c>
      <c r="J88" s="117" t="str">
        <f>VLOOKUP(E88,VIP!$A$2:$O10765,8,FALSE)</f>
        <v>Si</v>
      </c>
      <c r="K88" s="117" t="str">
        <f>VLOOKUP(E88,VIP!$A$2:$O14339,6,0)</f>
        <v>NO</v>
      </c>
      <c r="L88" s="146" t="s">
        <v>2418</v>
      </c>
      <c r="M88" s="201" t="s">
        <v>2550</v>
      </c>
      <c r="N88" s="109" t="s">
        <v>2453</v>
      </c>
      <c r="O88" s="117" t="s">
        <v>2454</v>
      </c>
      <c r="P88" s="117"/>
      <c r="Q88" s="202">
        <v>44369.530648148146</v>
      </c>
    </row>
    <row r="89" spans="1:17" ht="18" x14ac:dyDescent="0.25">
      <c r="A89" s="117" t="str">
        <f>VLOOKUP(E89,'LISTADO ATM'!$A$2:$C$898,3,0)</f>
        <v>ESTE</v>
      </c>
      <c r="B89" s="138">
        <v>3335927489</v>
      </c>
      <c r="C89" s="110">
        <v>44368.691435185188</v>
      </c>
      <c r="D89" s="110" t="s">
        <v>2470</v>
      </c>
      <c r="E89" s="134">
        <v>630</v>
      </c>
      <c r="F89" s="117" t="str">
        <f>VLOOKUP(E89,VIP!$A$2:$O13888,2,0)</f>
        <v>DRBR112</v>
      </c>
      <c r="G89" s="117" t="str">
        <f>VLOOKUP(E89,'LISTADO ATM'!$A$2:$B$897,2,0)</f>
        <v xml:space="preserve">ATM Oficina Plaza Zaglul (SPM) </v>
      </c>
      <c r="H89" s="117" t="str">
        <f>VLOOKUP(E89,VIP!$A$2:$O18849,7,FALSE)</f>
        <v>Si</v>
      </c>
      <c r="I89" s="117" t="str">
        <f>VLOOKUP(E89,VIP!$A$2:$O10814,8,FALSE)</f>
        <v>Si</v>
      </c>
      <c r="J89" s="117" t="str">
        <f>VLOOKUP(E89,VIP!$A$2:$O10764,8,FALSE)</f>
        <v>Si</v>
      </c>
      <c r="K89" s="117" t="str">
        <f>VLOOKUP(E89,VIP!$A$2:$O14338,6,0)</f>
        <v>NO</v>
      </c>
      <c r="L89" s="146" t="s">
        <v>2418</v>
      </c>
      <c r="M89" s="201" t="s">
        <v>2550</v>
      </c>
      <c r="N89" s="109" t="s">
        <v>2453</v>
      </c>
      <c r="O89" s="117" t="s">
        <v>2471</v>
      </c>
      <c r="P89" s="117"/>
      <c r="Q89" s="202">
        <v>44369.541319444441</v>
      </c>
    </row>
    <row r="90" spans="1:17" ht="18" x14ac:dyDescent="0.25">
      <c r="A90" s="117" t="str">
        <f>VLOOKUP(E90,'LISTADO ATM'!$A$2:$C$898,3,0)</f>
        <v>NORTE</v>
      </c>
      <c r="B90" s="138">
        <v>3335927503</v>
      </c>
      <c r="C90" s="110">
        <v>44368.695648148147</v>
      </c>
      <c r="D90" s="110" t="s">
        <v>2569</v>
      </c>
      <c r="E90" s="134">
        <v>728</v>
      </c>
      <c r="F90" s="117" t="str">
        <f>VLOOKUP(E90,VIP!$A$2:$O13886,2,0)</f>
        <v>DRBR051</v>
      </c>
      <c r="G90" s="117" t="str">
        <f>VLOOKUP(E90,'LISTADO ATM'!$A$2:$B$897,2,0)</f>
        <v xml:space="preserve">ATM UNP La Vega Oficina Regional Norcentral </v>
      </c>
      <c r="H90" s="117" t="str">
        <f>VLOOKUP(E90,VIP!$A$2:$O18847,7,FALSE)</f>
        <v>Si</v>
      </c>
      <c r="I90" s="117" t="str">
        <f>VLOOKUP(E90,VIP!$A$2:$O10812,8,FALSE)</f>
        <v>Si</v>
      </c>
      <c r="J90" s="117" t="str">
        <f>VLOOKUP(E90,VIP!$A$2:$O10762,8,FALSE)</f>
        <v>Si</v>
      </c>
      <c r="K90" s="117" t="str">
        <f>VLOOKUP(E90,VIP!$A$2:$O14336,6,0)</f>
        <v>SI</v>
      </c>
      <c r="L90" s="146" t="s">
        <v>2418</v>
      </c>
      <c r="M90" s="201" t="s">
        <v>2550</v>
      </c>
      <c r="N90" s="109" t="s">
        <v>2453</v>
      </c>
      <c r="O90" s="117" t="s">
        <v>2570</v>
      </c>
      <c r="P90" s="117"/>
      <c r="Q90" s="202">
        <v>44369.540914351855</v>
      </c>
    </row>
    <row r="91" spans="1:17" ht="18" x14ac:dyDescent="0.25">
      <c r="A91" s="117" t="str">
        <f>VLOOKUP(E91,'LISTADO ATM'!$A$2:$C$898,3,0)</f>
        <v>DISTRITO NACIONAL</v>
      </c>
      <c r="B91" s="138">
        <v>3335927559</v>
      </c>
      <c r="C91" s="110">
        <v>44368.71565972222</v>
      </c>
      <c r="D91" s="110" t="s">
        <v>2449</v>
      </c>
      <c r="E91" s="134">
        <v>889</v>
      </c>
      <c r="F91" s="117" t="str">
        <f>VLOOKUP(E91,VIP!$A$2:$O13881,2,0)</f>
        <v>DRBR889</v>
      </c>
      <c r="G91" s="117" t="str">
        <f>VLOOKUP(E91,'LISTADO ATM'!$A$2:$B$897,2,0)</f>
        <v>ATM Oficina Plaza Lama Máximo Gómez II</v>
      </c>
      <c r="H91" s="117" t="str">
        <f>VLOOKUP(E91,VIP!$A$2:$O18842,7,FALSE)</f>
        <v>Si</v>
      </c>
      <c r="I91" s="117" t="str">
        <f>VLOOKUP(E91,VIP!$A$2:$O10807,8,FALSE)</f>
        <v>Si</v>
      </c>
      <c r="J91" s="117" t="str">
        <f>VLOOKUP(E91,VIP!$A$2:$O10757,8,FALSE)</f>
        <v>Si</v>
      </c>
      <c r="K91" s="117" t="str">
        <f>VLOOKUP(E91,VIP!$A$2:$O14331,6,0)</f>
        <v>NO</v>
      </c>
      <c r="L91" s="146" t="s">
        <v>2418</v>
      </c>
      <c r="M91" s="201" t="s">
        <v>2550</v>
      </c>
      <c r="N91" s="109" t="s">
        <v>2453</v>
      </c>
      <c r="O91" s="117" t="s">
        <v>2454</v>
      </c>
      <c r="P91" s="117"/>
      <c r="Q91" s="202">
        <v>44369.535474537035</v>
      </c>
    </row>
    <row r="92" spans="1:17" ht="18" x14ac:dyDescent="0.25">
      <c r="A92" s="117" t="str">
        <f>VLOOKUP(E92,'LISTADO ATM'!$A$2:$C$898,3,0)</f>
        <v>DISTRITO NACIONAL</v>
      </c>
      <c r="B92" s="138">
        <v>3335927620</v>
      </c>
      <c r="C92" s="110">
        <v>44368.768703703703</v>
      </c>
      <c r="D92" s="110" t="s">
        <v>2470</v>
      </c>
      <c r="E92" s="134">
        <v>231</v>
      </c>
      <c r="F92" s="117" t="str">
        <f>VLOOKUP(E92,VIP!$A$2:$O13871,2,0)</f>
        <v>DRBR231</v>
      </c>
      <c r="G92" s="117" t="str">
        <f>VLOOKUP(E92,'LISTADO ATM'!$A$2:$B$897,2,0)</f>
        <v xml:space="preserve">ATM Oficina Zona Oriental </v>
      </c>
      <c r="H92" s="117" t="str">
        <f>VLOOKUP(E92,VIP!$A$2:$O18832,7,FALSE)</f>
        <v>Si</v>
      </c>
      <c r="I92" s="117" t="str">
        <f>VLOOKUP(E92,VIP!$A$2:$O10797,8,FALSE)</f>
        <v>Si</v>
      </c>
      <c r="J92" s="117" t="str">
        <f>VLOOKUP(E92,VIP!$A$2:$O10747,8,FALSE)</f>
        <v>Si</v>
      </c>
      <c r="K92" s="117" t="str">
        <f>VLOOKUP(E92,VIP!$A$2:$O14321,6,0)</f>
        <v>SI</v>
      </c>
      <c r="L92" s="146" t="s">
        <v>2418</v>
      </c>
      <c r="M92" s="109" t="s">
        <v>2446</v>
      </c>
      <c r="N92" s="109" t="s">
        <v>2453</v>
      </c>
      <c r="O92" s="117" t="s">
        <v>2471</v>
      </c>
      <c r="P92" s="117"/>
      <c r="Q92" s="109" t="s">
        <v>2418</v>
      </c>
    </row>
    <row r="93" spans="1:17" ht="18" x14ac:dyDescent="0.25">
      <c r="A93" s="117" t="str">
        <f>VLOOKUP(E93,'LISTADO ATM'!$A$2:$C$898,3,0)</f>
        <v>DISTRITO NACIONAL</v>
      </c>
      <c r="B93" s="138">
        <v>3335927682</v>
      </c>
      <c r="C93" s="110">
        <v>44368.817499999997</v>
      </c>
      <c r="D93" s="110" t="s">
        <v>2449</v>
      </c>
      <c r="E93" s="134">
        <v>929</v>
      </c>
      <c r="F93" s="117" t="str">
        <f>VLOOKUP(E93,VIP!$A$2:$O13897,2,0)</f>
        <v>DRBR929</v>
      </c>
      <c r="G93" s="117" t="str">
        <f>VLOOKUP(E93,'LISTADO ATM'!$A$2:$B$897,2,0)</f>
        <v>ATM Autoservicio Nacional El Conde</v>
      </c>
      <c r="H93" s="117" t="str">
        <f>VLOOKUP(E93,VIP!$A$2:$O18858,7,FALSE)</f>
        <v>Si</v>
      </c>
      <c r="I93" s="117" t="str">
        <f>VLOOKUP(E93,VIP!$A$2:$O10823,8,FALSE)</f>
        <v>Si</v>
      </c>
      <c r="J93" s="117" t="str">
        <f>VLOOKUP(E93,VIP!$A$2:$O10773,8,FALSE)</f>
        <v>Si</v>
      </c>
      <c r="K93" s="117" t="str">
        <f>VLOOKUP(E93,VIP!$A$2:$O14347,6,0)</f>
        <v>NO</v>
      </c>
      <c r="L93" s="146" t="s">
        <v>2418</v>
      </c>
      <c r="M93" s="201" t="s">
        <v>2550</v>
      </c>
      <c r="N93" s="109" t="s">
        <v>2453</v>
      </c>
      <c r="O93" s="117" t="s">
        <v>2454</v>
      </c>
      <c r="P93" s="117"/>
      <c r="Q93" s="202">
        <v>44369.55028935185</v>
      </c>
    </row>
    <row r="94" spans="1:17" s="118" customFormat="1" ht="18" x14ac:dyDescent="0.25">
      <c r="A94" s="117" t="str">
        <f>VLOOKUP(E94,'LISTADO ATM'!$A$2:$C$898,3,0)</f>
        <v>NORTE</v>
      </c>
      <c r="B94" s="138">
        <v>3335927683</v>
      </c>
      <c r="C94" s="110">
        <v>44368.821666666663</v>
      </c>
      <c r="D94" s="110" t="s">
        <v>2470</v>
      </c>
      <c r="E94" s="134">
        <v>950</v>
      </c>
      <c r="F94" s="117" t="str">
        <f>VLOOKUP(E94,VIP!$A$2:$O13896,2,0)</f>
        <v>DRBR12G</v>
      </c>
      <c r="G94" s="117" t="str">
        <f>VLOOKUP(E94,'LISTADO ATM'!$A$2:$B$897,2,0)</f>
        <v xml:space="preserve">ATM Oficina Monterrico </v>
      </c>
      <c r="H94" s="117" t="str">
        <f>VLOOKUP(E94,VIP!$A$2:$O18857,7,FALSE)</f>
        <v>Si</v>
      </c>
      <c r="I94" s="117" t="str">
        <f>VLOOKUP(E94,VIP!$A$2:$O10822,8,FALSE)</f>
        <v>Si</v>
      </c>
      <c r="J94" s="117" t="str">
        <f>VLOOKUP(E94,VIP!$A$2:$O10772,8,FALSE)</f>
        <v>Si</v>
      </c>
      <c r="K94" s="117" t="str">
        <f>VLOOKUP(E94,VIP!$A$2:$O14346,6,0)</f>
        <v>SI</v>
      </c>
      <c r="L94" s="146" t="s">
        <v>2418</v>
      </c>
      <c r="M94" s="201" t="s">
        <v>2550</v>
      </c>
      <c r="N94" s="109" t="s">
        <v>2453</v>
      </c>
      <c r="O94" s="117" t="s">
        <v>2471</v>
      </c>
      <c r="P94" s="117"/>
      <c r="Q94" s="202">
        <v>44369.553935185184</v>
      </c>
    </row>
    <row r="95" spans="1:17" s="118" customFormat="1" ht="18" x14ac:dyDescent="0.25">
      <c r="A95" s="117" t="str">
        <f>VLOOKUP(E95,'LISTADO ATM'!$A$2:$C$898,3,0)</f>
        <v>NORTE</v>
      </c>
      <c r="B95" s="138">
        <v>3335927684</v>
      </c>
      <c r="C95" s="110">
        <v>44368.822916666664</v>
      </c>
      <c r="D95" s="110" t="s">
        <v>2569</v>
      </c>
      <c r="E95" s="134">
        <v>877</v>
      </c>
      <c r="F95" s="117" t="str">
        <f>VLOOKUP(E95,VIP!$A$2:$O13888,2,0)</f>
        <v>DRBR877</v>
      </c>
      <c r="G95" s="117" t="str">
        <f>VLOOKUP(E95,'LISTADO ATM'!$A$2:$B$897,2,0)</f>
        <v xml:space="preserve">ATM Estación Los Samanes (Ranchito, La Vega) </v>
      </c>
      <c r="H95" s="117" t="str">
        <f>VLOOKUP(E95,VIP!$A$2:$O18849,7,FALSE)</f>
        <v>Si</v>
      </c>
      <c r="I95" s="117" t="str">
        <f>VLOOKUP(E95,VIP!$A$2:$O10814,8,FALSE)</f>
        <v>Si</v>
      </c>
      <c r="J95" s="117" t="str">
        <f>VLOOKUP(E95,VIP!$A$2:$O10764,8,FALSE)</f>
        <v>Si</v>
      </c>
      <c r="K95" s="117" t="str">
        <f>VLOOKUP(E95,VIP!$A$2:$O14338,6,0)</f>
        <v>NO</v>
      </c>
      <c r="L95" s="146" t="s">
        <v>2418</v>
      </c>
      <c r="M95" s="109" t="s">
        <v>2446</v>
      </c>
      <c r="N95" s="109" t="s">
        <v>2453</v>
      </c>
      <c r="O95" s="117" t="s">
        <v>2575</v>
      </c>
      <c r="P95" s="117"/>
      <c r="Q95" s="109" t="s">
        <v>2418</v>
      </c>
    </row>
    <row r="96" spans="1:17" s="118" customFormat="1" ht="18" x14ac:dyDescent="0.25">
      <c r="A96" s="117" t="str">
        <f>VLOOKUP(E96,'LISTADO ATM'!$A$2:$C$898,3,0)</f>
        <v>SUR</v>
      </c>
      <c r="B96" s="138">
        <v>3335927687</v>
      </c>
      <c r="C96" s="110">
        <v>44368.832372685189</v>
      </c>
      <c r="D96" s="110" t="s">
        <v>2470</v>
      </c>
      <c r="E96" s="134">
        <v>783</v>
      </c>
      <c r="F96" s="117" t="str">
        <f>VLOOKUP(E96,VIP!$A$2:$O13893,2,0)</f>
        <v>DRBR303</v>
      </c>
      <c r="G96" s="117" t="str">
        <f>VLOOKUP(E96,'LISTADO ATM'!$A$2:$B$897,2,0)</f>
        <v xml:space="preserve">ATM Autobanco Alfa y Omega (Barahona) </v>
      </c>
      <c r="H96" s="117" t="str">
        <f>VLOOKUP(E96,VIP!$A$2:$O18854,7,FALSE)</f>
        <v>Si</v>
      </c>
      <c r="I96" s="117" t="str">
        <f>VLOOKUP(E96,VIP!$A$2:$O10819,8,FALSE)</f>
        <v>Si</v>
      </c>
      <c r="J96" s="117" t="str">
        <f>VLOOKUP(E96,VIP!$A$2:$O10769,8,FALSE)</f>
        <v>Si</v>
      </c>
      <c r="K96" s="117" t="str">
        <f>VLOOKUP(E96,VIP!$A$2:$O14343,6,0)</f>
        <v>NO</v>
      </c>
      <c r="L96" s="146" t="s">
        <v>2418</v>
      </c>
      <c r="M96" s="109" t="s">
        <v>2446</v>
      </c>
      <c r="N96" s="109" t="s">
        <v>2453</v>
      </c>
      <c r="O96" s="117" t="s">
        <v>2471</v>
      </c>
      <c r="P96" s="117"/>
      <c r="Q96" s="109" t="s">
        <v>2418</v>
      </c>
    </row>
    <row r="97" spans="1:17" s="118" customFormat="1" ht="18" x14ac:dyDescent="0.25">
      <c r="A97" s="117" t="str">
        <f>VLOOKUP(E97,'LISTADO ATM'!$A$2:$C$898,3,0)</f>
        <v>NORTE</v>
      </c>
      <c r="B97" s="138">
        <v>3335927689</v>
      </c>
      <c r="C97" s="110">
        <v>44368.840405092589</v>
      </c>
      <c r="D97" s="110" t="s">
        <v>2470</v>
      </c>
      <c r="E97" s="134">
        <v>903</v>
      </c>
      <c r="F97" s="117" t="str">
        <f>VLOOKUP(E97,VIP!$A$2:$O13892,2,0)</f>
        <v>DRBR903</v>
      </c>
      <c r="G97" s="117" t="str">
        <f>VLOOKUP(E97,'LISTADO ATM'!$A$2:$B$897,2,0)</f>
        <v xml:space="preserve">ATM Oficina La Vega Real I </v>
      </c>
      <c r="H97" s="117" t="str">
        <f>VLOOKUP(E97,VIP!$A$2:$O18853,7,FALSE)</f>
        <v>Si</v>
      </c>
      <c r="I97" s="117" t="str">
        <f>VLOOKUP(E97,VIP!$A$2:$O10818,8,FALSE)</f>
        <v>Si</v>
      </c>
      <c r="J97" s="117" t="str">
        <f>VLOOKUP(E97,VIP!$A$2:$O10768,8,FALSE)</f>
        <v>Si</v>
      </c>
      <c r="K97" s="117" t="str">
        <f>VLOOKUP(E97,VIP!$A$2:$O14342,6,0)</f>
        <v>NO</v>
      </c>
      <c r="L97" s="146" t="s">
        <v>2418</v>
      </c>
      <c r="M97" s="109" t="s">
        <v>2446</v>
      </c>
      <c r="N97" s="109" t="s">
        <v>2453</v>
      </c>
      <c r="O97" s="117" t="s">
        <v>2471</v>
      </c>
      <c r="P97" s="117"/>
      <c r="Q97" s="109" t="s">
        <v>2418</v>
      </c>
    </row>
    <row r="98" spans="1:17" s="118" customFormat="1" ht="18" x14ac:dyDescent="0.25">
      <c r="A98" s="117" t="str">
        <f>VLOOKUP(E98,'LISTADO ATM'!$A$2:$C$898,3,0)</f>
        <v>DISTRITO NACIONAL</v>
      </c>
      <c r="B98" s="138">
        <v>3335927690</v>
      </c>
      <c r="C98" s="110">
        <v>44368.843576388892</v>
      </c>
      <c r="D98" s="110" t="s">
        <v>2449</v>
      </c>
      <c r="E98" s="134">
        <v>713</v>
      </c>
      <c r="F98" s="117" t="str">
        <f>VLOOKUP(E98,VIP!$A$2:$O13891,2,0)</f>
        <v>DRBR016</v>
      </c>
      <c r="G98" s="117" t="str">
        <f>VLOOKUP(E98,'LISTADO ATM'!$A$2:$B$897,2,0)</f>
        <v xml:space="preserve">ATM Oficina Las Américas </v>
      </c>
      <c r="H98" s="117" t="str">
        <f>VLOOKUP(E98,VIP!$A$2:$O18852,7,FALSE)</f>
        <v>Si</v>
      </c>
      <c r="I98" s="117" t="str">
        <f>VLOOKUP(E98,VIP!$A$2:$O10817,8,FALSE)</f>
        <v>Si</v>
      </c>
      <c r="J98" s="117" t="str">
        <f>VLOOKUP(E98,VIP!$A$2:$O10767,8,FALSE)</f>
        <v>Si</v>
      </c>
      <c r="K98" s="117" t="str">
        <f>VLOOKUP(E98,VIP!$A$2:$O14341,6,0)</f>
        <v>NO</v>
      </c>
      <c r="L98" s="146" t="s">
        <v>2418</v>
      </c>
      <c r="M98" s="109" t="s">
        <v>2446</v>
      </c>
      <c r="N98" s="109" t="s">
        <v>2453</v>
      </c>
      <c r="O98" s="117" t="s">
        <v>2454</v>
      </c>
      <c r="P98" s="117"/>
      <c r="Q98" s="109" t="s">
        <v>2418</v>
      </c>
    </row>
    <row r="99" spans="1:17" s="118" customFormat="1" ht="18" x14ac:dyDescent="0.25">
      <c r="A99" s="117" t="str">
        <f>VLOOKUP(E99,'LISTADO ATM'!$A$2:$C$898,3,0)</f>
        <v>DISTRITO NACIONAL</v>
      </c>
      <c r="B99" s="138">
        <v>3335927691</v>
      </c>
      <c r="C99" s="110">
        <v>44368.845520833333</v>
      </c>
      <c r="D99" s="110" t="s">
        <v>2470</v>
      </c>
      <c r="E99" s="134">
        <v>410</v>
      </c>
      <c r="F99" s="117" t="str">
        <f>VLOOKUP(E99,VIP!$A$2:$O13890,2,0)</f>
        <v>DRBR410</v>
      </c>
      <c r="G99" s="117" t="str">
        <f>VLOOKUP(E99,'LISTADO ATM'!$A$2:$B$897,2,0)</f>
        <v xml:space="preserve">ATM Oficina Las Palmas de Herrera II </v>
      </c>
      <c r="H99" s="117" t="str">
        <f>VLOOKUP(E99,VIP!$A$2:$O18851,7,FALSE)</f>
        <v>Si</v>
      </c>
      <c r="I99" s="117" t="str">
        <f>VLOOKUP(E99,VIP!$A$2:$O10816,8,FALSE)</f>
        <v>Si</v>
      </c>
      <c r="J99" s="117" t="str">
        <f>VLOOKUP(E99,VIP!$A$2:$O10766,8,FALSE)</f>
        <v>Si</v>
      </c>
      <c r="K99" s="117" t="str">
        <f>VLOOKUP(E99,VIP!$A$2:$O14340,6,0)</f>
        <v>NO</v>
      </c>
      <c r="L99" s="146" t="s">
        <v>2418</v>
      </c>
      <c r="M99" s="109" t="s">
        <v>2446</v>
      </c>
      <c r="N99" s="109" t="s">
        <v>2453</v>
      </c>
      <c r="O99" s="117" t="s">
        <v>2471</v>
      </c>
      <c r="P99" s="117"/>
      <c r="Q99" s="109" t="s">
        <v>2418</v>
      </c>
    </row>
    <row r="100" spans="1:17" s="118" customFormat="1" ht="18" x14ac:dyDescent="0.25">
      <c r="A100" s="117" t="str">
        <f>VLOOKUP(E100,'LISTADO ATM'!$A$2:$C$898,3,0)</f>
        <v>NORTE</v>
      </c>
      <c r="B100" s="138">
        <v>3335927692</v>
      </c>
      <c r="C100" s="110">
        <v>44368.847569444442</v>
      </c>
      <c r="D100" s="110" t="s">
        <v>2470</v>
      </c>
      <c r="E100" s="134">
        <v>991</v>
      </c>
      <c r="F100" s="117" t="str">
        <f>VLOOKUP(E100,VIP!$A$2:$O13889,2,0)</f>
        <v>DRBR991</v>
      </c>
      <c r="G100" s="117" t="str">
        <f>VLOOKUP(E100,'LISTADO ATM'!$A$2:$B$897,2,0)</f>
        <v xml:space="preserve">ATM UNP Las Matas de Santa Cruz </v>
      </c>
      <c r="H100" s="117" t="str">
        <f>VLOOKUP(E100,VIP!$A$2:$O18850,7,FALSE)</f>
        <v>Si</v>
      </c>
      <c r="I100" s="117" t="str">
        <f>VLOOKUP(E100,VIP!$A$2:$O10815,8,FALSE)</f>
        <v>Si</v>
      </c>
      <c r="J100" s="117" t="str">
        <f>VLOOKUP(E100,VIP!$A$2:$O10765,8,FALSE)</f>
        <v>Si</v>
      </c>
      <c r="K100" s="117" t="str">
        <f>VLOOKUP(E100,VIP!$A$2:$O14339,6,0)</f>
        <v>NO</v>
      </c>
      <c r="L100" s="146" t="s">
        <v>2418</v>
      </c>
      <c r="M100" s="109" t="s">
        <v>2446</v>
      </c>
      <c r="N100" s="109" t="s">
        <v>2453</v>
      </c>
      <c r="O100" s="117" t="s">
        <v>2471</v>
      </c>
      <c r="P100" s="117"/>
      <c r="Q100" s="109" t="s">
        <v>2418</v>
      </c>
    </row>
    <row r="101" spans="1:17" s="118" customFormat="1" ht="18" x14ac:dyDescent="0.25">
      <c r="A101" s="117" t="str">
        <f>VLOOKUP(E101,'LISTADO ATM'!$A$2:$C$898,3,0)</f>
        <v>DISTRITO NACIONAL</v>
      </c>
      <c r="B101" s="138">
        <v>3335927704</v>
      </c>
      <c r="C101" s="110">
        <v>44368.93068287037</v>
      </c>
      <c r="D101" s="110" t="s">
        <v>2470</v>
      </c>
      <c r="E101" s="134">
        <v>813</v>
      </c>
      <c r="F101" s="117" t="str">
        <f>VLOOKUP(E101,VIP!$A$2:$O13880,2,0)</f>
        <v>DRBR815</v>
      </c>
      <c r="G101" s="117" t="str">
        <f>VLOOKUP(E101,'LISTADO ATM'!$A$2:$B$897,2,0)</f>
        <v>ATM Occidental Mall</v>
      </c>
      <c r="H101" s="117" t="str">
        <f>VLOOKUP(E101,VIP!$A$2:$O18841,7,FALSE)</f>
        <v>Si</v>
      </c>
      <c r="I101" s="117" t="str">
        <f>VLOOKUP(E101,VIP!$A$2:$O10806,8,FALSE)</f>
        <v>Si</v>
      </c>
      <c r="J101" s="117" t="str">
        <f>VLOOKUP(E101,VIP!$A$2:$O10756,8,FALSE)</f>
        <v>Si</v>
      </c>
      <c r="K101" s="117" t="str">
        <f>VLOOKUP(E101,VIP!$A$2:$O14330,6,0)</f>
        <v>NO</v>
      </c>
      <c r="L101" s="146" t="s">
        <v>2418</v>
      </c>
      <c r="M101" s="109" t="s">
        <v>2446</v>
      </c>
      <c r="N101" s="109" t="s">
        <v>2453</v>
      </c>
      <c r="O101" s="117" t="s">
        <v>2471</v>
      </c>
      <c r="P101" s="117"/>
      <c r="Q101" s="109" t="s">
        <v>2418</v>
      </c>
    </row>
    <row r="102" spans="1:17" s="118" customFormat="1" ht="18" x14ac:dyDescent="0.25">
      <c r="A102" s="117" t="str">
        <f>VLOOKUP(E102,'LISTADO ATM'!$A$2:$C$898,3,0)</f>
        <v>ESTE</v>
      </c>
      <c r="B102" s="138" t="s">
        <v>2613</v>
      </c>
      <c r="C102" s="110">
        <v>44369.458460648151</v>
      </c>
      <c r="D102" s="110" t="s">
        <v>2470</v>
      </c>
      <c r="E102" s="134">
        <v>824</v>
      </c>
      <c r="F102" s="117" t="str">
        <f>VLOOKUP(E102,VIP!$A$2:$O13882,2,0)</f>
        <v>DRBR824</v>
      </c>
      <c r="G102" s="117" t="str">
        <f>VLOOKUP(E102,'LISTADO ATM'!$A$2:$B$897,2,0)</f>
        <v xml:space="preserve">ATM Multiplaza (Higuey) </v>
      </c>
      <c r="H102" s="117" t="str">
        <f>VLOOKUP(E102,VIP!$A$2:$O18843,7,FALSE)</f>
        <v>Si</v>
      </c>
      <c r="I102" s="117" t="str">
        <f>VLOOKUP(E102,VIP!$A$2:$O10808,8,FALSE)</f>
        <v>Si</v>
      </c>
      <c r="J102" s="117" t="str">
        <f>VLOOKUP(E102,VIP!$A$2:$O10758,8,FALSE)</f>
        <v>Si</v>
      </c>
      <c r="K102" s="117" t="str">
        <f>VLOOKUP(E102,VIP!$A$2:$O14332,6,0)</f>
        <v>NO</v>
      </c>
      <c r="L102" s="146" t="s">
        <v>2418</v>
      </c>
      <c r="M102" s="109" t="s">
        <v>2446</v>
      </c>
      <c r="N102" s="109" t="s">
        <v>2453</v>
      </c>
      <c r="O102" s="117" t="s">
        <v>2471</v>
      </c>
      <c r="P102" s="117"/>
      <c r="Q102" s="109" t="s">
        <v>2418</v>
      </c>
    </row>
    <row r="103" spans="1:17" s="118" customFormat="1" ht="18" x14ac:dyDescent="0.25">
      <c r="A103" s="117" t="str">
        <f>VLOOKUP(E103,'LISTADO ATM'!$A$2:$C$898,3,0)</f>
        <v>DISTRITO NACIONAL</v>
      </c>
      <c r="B103" s="138" t="s">
        <v>2617</v>
      </c>
      <c r="C103" s="110">
        <v>44369.427604166667</v>
      </c>
      <c r="D103" s="110" t="s">
        <v>2449</v>
      </c>
      <c r="E103" s="134">
        <v>717</v>
      </c>
      <c r="F103" s="117" t="str">
        <f>VLOOKUP(E103,VIP!$A$2:$O13887,2,0)</f>
        <v>DRBR24K</v>
      </c>
      <c r="G103" s="117" t="str">
        <f>VLOOKUP(E103,'LISTADO ATM'!$A$2:$B$897,2,0)</f>
        <v xml:space="preserve">ATM Oficina Los Alcarrizos </v>
      </c>
      <c r="H103" s="117" t="str">
        <f>VLOOKUP(E103,VIP!$A$2:$O18848,7,FALSE)</f>
        <v>Si</v>
      </c>
      <c r="I103" s="117" t="str">
        <f>VLOOKUP(E103,VIP!$A$2:$O10813,8,FALSE)</f>
        <v>Si</v>
      </c>
      <c r="J103" s="117" t="str">
        <f>VLOOKUP(E103,VIP!$A$2:$O10763,8,FALSE)</f>
        <v>Si</v>
      </c>
      <c r="K103" s="117" t="str">
        <f>VLOOKUP(E103,VIP!$A$2:$O14337,6,0)</f>
        <v>SI</v>
      </c>
      <c r="L103" s="146" t="s">
        <v>2418</v>
      </c>
      <c r="M103" s="201" t="s">
        <v>2550</v>
      </c>
      <c r="N103" s="109" t="s">
        <v>2453</v>
      </c>
      <c r="O103" s="117" t="s">
        <v>2454</v>
      </c>
      <c r="P103" s="117"/>
      <c r="Q103" s="202">
        <v>44369.557453703703</v>
      </c>
    </row>
    <row r="104" spans="1:17" s="118" customFormat="1" ht="18" x14ac:dyDescent="0.25">
      <c r="A104" s="117" t="str">
        <f>VLOOKUP(E104,'LISTADO ATM'!$A$2:$C$898,3,0)</f>
        <v>ESTE</v>
      </c>
      <c r="B104" s="138" t="s">
        <v>2618</v>
      </c>
      <c r="C104" s="110">
        <v>44369.417546296296</v>
      </c>
      <c r="D104" s="110" t="s">
        <v>2449</v>
      </c>
      <c r="E104" s="134">
        <v>612</v>
      </c>
      <c r="F104" s="117" t="str">
        <f>VLOOKUP(E104,VIP!$A$2:$O13888,2,0)</f>
        <v>DRBR220</v>
      </c>
      <c r="G104" s="117" t="str">
        <f>VLOOKUP(E104,'LISTADO ATM'!$A$2:$B$897,2,0)</f>
        <v xml:space="preserve">ATM Plaza Orense (La Romana) </v>
      </c>
      <c r="H104" s="117" t="str">
        <f>VLOOKUP(E104,VIP!$A$2:$O18849,7,FALSE)</f>
        <v>Si</v>
      </c>
      <c r="I104" s="117" t="str">
        <f>VLOOKUP(E104,VIP!$A$2:$O10814,8,FALSE)</f>
        <v>Si</v>
      </c>
      <c r="J104" s="117" t="str">
        <f>VLOOKUP(E104,VIP!$A$2:$O10764,8,FALSE)</f>
        <v>Si</v>
      </c>
      <c r="K104" s="117" t="str">
        <f>VLOOKUP(E104,VIP!$A$2:$O14338,6,0)</f>
        <v>NO</v>
      </c>
      <c r="L104" s="146" t="s">
        <v>2418</v>
      </c>
      <c r="M104" s="201" t="s">
        <v>2550</v>
      </c>
      <c r="N104" s="109" t="s">
        <v>2453</v>
      </c>
      <c r="O104" s="117" t="s">
        <v>2454</v>
      </c>
      <c r="P104" s="117"/>
      <c r="Q104" s="202">
        <v>44369.557939814818</v>
      </c>
    </row>
    <row r="105" spans="1:17" s="118" customFormat="1" ht="18" x14ac:dyDescent="0.25">
      <c r="A105" s="117" t="str">
        <f>VLOOKUP(E105,'LISTADO ATM'!$A$2:$C$898,3,0)</f>
        <v>NORTE</v>
      </c>
      <c r="B105" s="138" t="s">
        <v>2619</v>
      </c>
      <c r="C105" s="110">
        <v>44369.406053240738</v>
      </c>
      <c r="D105" s="110" t="s">
        <v>2470</v>
      </c>
      <c r="E105" s="134">
        <v>649</v>
      </c>
      <c r="F105" s="117" t="str">
        <f>VLOOKUP(E105,VIP!$A$2:$O13889,2,0)</f>
        <v>DRBR649</v>
      </c>
      <c r="G105" s="117" t="str">
        <f>VLOOKUP(E105,'LISTADO ATM'!$A$2:$B$897,2,0)</f>
        <v xml:space="preserve">ATM Oficina Galería 56 (San Francisco de Macorís) </v>
      </c>
      <c r="H105" s="117" t="str">
        <f>VLOOKUP(E105,VIP!$A$2:$O18850,7,FALSE)</f>
        <v>Si</v>
      </c>
      <c r="I105" s="117" t="str">
        <f>VLOOKUP(E105,VIP!$A$2:$O10815,8,FALSE)</f>
        <v>Si</v>
      </c>
      <c r="J105" s="117" t="str">
        <f>VLOOKUP(E105,VIP!$A$2:$O10765,8,FALSE)</f>
        <v>Si</v>
      </c>
      <c r="K105" s="117" t="str">
        <f>VLOOKUP(E105,VIP!$A$2:$O14339,6,0)</f>
        <v>SI</v>
      </c>
      <c r="L105" s="146" t="s">
        <v>2418</v>
      </c>
      <c r="M105" s="201" t="s">
        <v>2550</v>
      </c>
      <c r="N105" s="109" t="s">
        <v>2453</v>
      </c>
      <c r="O105" s="117" t="s">
        <v>2471</v>
      </c>
      <c r="P105" s="117"/>
      <c r="Q105" s="202">
        <v>44369.559398148151</v>
      </c>
    </row>
    <row r="106" spans="1:17" s="118" customFormat="1" ht="18" x14ac:dyDescent="0.25">
      <c r="A106" s="117" t="str">
        <f>VLOOKUP(E106,'LISTADO ATM'!$A$2:$C$898,3,0)</f>
        <v>DISTRITO NACIONAL</v>
      </c>
      <c r="B106" s="138" t="s">
        <v>2624</v>
      </c>
      <c r="C106" s="110">
        <v>44369.394513888888</v>
      </c>
      <c r="D106" s="110" t="s">
        <v>2449</v>
      </c>
      <c r="E106" s="134">
        <v>524</v>
      </c>
      <c r="F106" s="117" t="str">
        <f>VLOOKUP(E106,VIP!$A$2:$O13894,2,0)</f>
        <v>DRBR524</v>
      </c>
      <c r="G106" s="117" t="str">
        <f>VLOOKUP(E106,'LISTADO ATM'!$A$2:$B$897,2,0)</f>
        <v xml:space="preserve">ATM DNCD </v>
      </c>
      <c r="H106" s="117" t="str">
        <f>VLOOKUP(E106,VIP!$A$2:$O18855,7,FALSE)</f>
        <v>Si</v>
      </c>
      <c r="I106" s="117" t="str">
        <f>VLOOKUP(E106,VIP!$A$2:$O10820,8,FALSE)</f>
        <v>Si</v>
      </c>
      <c r="J106" s="117" t="str">
        <f>VLOOKUP(E106,VIP!$A$2:$O10770,8,FALSE)</f>
        <v>Si</v>
      </c>
      <c r="K106" s="117" t="str">
        <f>VLOOKUP(E106,VIP!$A$2:$O14344,6,0)</f>
        <v>NO</v>
      </c>
      <c r="L106" s="146" t="s">
        <v>2418</v>
      </c>
      <c r="M106" s="201" t="s">
        <v>2550</v>
      </c>
      <c r="N106" s="109" t="s">
        <v>2453</v>
      </c>
      <c r="O106" s="117" t="s">
        <v>2454</v>
      </c>
      <c r="P106" s="117"/>
      <c r="Q106" s="202">
        <v>44369.556018518517</v>
      </c>
    </row>
    <row r="107" spans="1:17" s="118" customFormat="1" ht="18" x14ac:dyDescent="0.25">
      <c r="A107" s="117" t="str">
        <f>VLOOKUP(E107,'LISTADO ATM'!$A$2:$C$898,3,0)</f>
        <v>NORTE</v>
      </c>
      <c r="B107" s="138" t="s">
        <v>2625</v>
      </c>
      <c r="C107" s="110">
        <v>44369.388912037037</v>
      </c>
      <c r="D107" s="110" t="s">
        <v>2470</v>
      </c>
      <c r="E107" s="134">
        <v>157</v>
      </c>
      <c r="F107" s="117" t="str">
        <f>VLOOKUP(E107,VIP!$A$2:$O13895,2,0)</f>
        <v>DRBR157</v>
      </c>
      <c r="G107" s="117" t="str">
        <f>VLOOKUP(E107,'LISTADO ATM'!$A$2:$B$897,2,0)</f>
        <v xml:space="preserve">ATM Oficina Samaná </v>
      </c>
      <c r="H107" s="117" t="str">
        <f>VLOOKUP(E107,VIP!$A$2:$O18856,7,FALSE)</f>
        <v>Si</v>
      </c>
      <c r="I107" s="117" t="str">
        <f>VLOOKUP(E107,VIP!$A$2:$O10821,8,FALSE)</f>
        <v>Si</v>
      </c>
      <c r="J107" s="117" t="str">
        <f>VLOOKUP(E107,VIP!$A$2:$O10771,8,FALSE)</f>
        <v>Si</v>
      </c>
      <c r="K107" s="117" t="str">
        <f>VLOOKUP(E107,VIP!$A$2:$O14345,6,0)</f>
        <v>SI</v>
      </c>
      <c r="L107" s="146" t="s">
        <v>2418</v>
      </c>
      <c r="M107" s="201" t="s">
        <v>2550</v>
      </c>
      <c r="N107" s="109" t="s">
        <v>2453</v>
      </c>
      <c r="O107" s="117" t="s">
        <v>2471</v>
      </c>
      <c r="P107" s="117"/>
      <c r="Q107" s="202">
        <v>44369.559571759259</v>
      </c>
    </row>
    <row r="108" spans="1:17" s="118" customFormat="1" ht="18" x14ac:dyDescent="0.25">
      <c r="A108" s="117" t="str">
        <f>VLOOKUP(E108,'LISTADO ATM'!$A$2:$C$898,3,0)</f>
        <v>DISTRITO NACIONAL</v>
      </c>
      <c r="B108" s="138" t="s">
        <v>2628</v>
      </c>
      <c r="C108" s="110">
        <v>44369.353784722225</v>
      </c>
      <c r="D108" s="110" t="s">
        <v>2449</v>
      </c>
      <c r="E108" s="134">
        <v>471</v>
      </c>
      <c r="F108" s="117" t="str">
        <f>VLOOKUP(E108,VIP!$A$2:$O13898,2,0)</f>
        <v>DRBR471</v>
      </c>
      <c r="G108" s="117" t="str">
        <f>VLOOKUP(E108,'LISTADO ATM'!$A$2:$B$897,2,0)</f>
        <v>ATM Autoservicio DGT I</v>
      </c>
      <c r="H108" s="117" t="str">
        <f>VLOOKUP(E108,VIP!$A$2:$O18859,7,FALSE)</f>
        <v>Si</v>
      </c>
      <c r="I108" s="117" t="str">
        <f>VLOOKUP(E108,VIP!$A$2:$O10824,8,FALSE)</f>
        <v>Si</v>
      </c>
      <c r="J108" s="117" t="str">
        <f>VLOOKUP(E108,VIP!$A$2:$O10774,8,FALSE)</f>
        <v>Si</v>
      </c>
      <c r="K108" s="117" t="str">
        <f>VLOOKUP(E108,VIP!$A$2:$O14348,6,0)</f>
        <v>NO</v>
      </c>
      <c r="L108" s="146" t="s">
        <v>2418</v>
      </c>
      <c r="M108" s="201" t="s">
        <v>2550</v>
      </c>
      <c r="N108" s="109" t="s">
        <v>2453</v>
      </c>
      <c r="O108" s="117" t="s">
        <v>2454</v>
      </c>
      <c r="P108" s="117"/>
      <c r="Q108" s="202">
        <v>44369.55908564815</v>
      </c>
    </row>
    <row r="109" spans="1:17" s="118" customFormat="1" ht="18" x14ac:dyDescent="0.25">
      <c r="A109" s="117" t="str">
        <f>VLOOKUP(E109,'LISTADO ATM'!$A$2:$C$898,3,0)</f>
        <v>ESTE</v>
      </c>
      <c r="B109" s="138" t="s">
        <v>2630</v>
      </c>
      <c r="C109" s="110">
        <v>44369.350370370368</v>
      </c>
      <c r="D109" s="110" t="s">
        <v>2470</v>
      </c>
      <c r="E109" s="134">
        <v>219</v>
      </c>
      <c r="F109" s="117" t="str">
        <f>VLOOKUP(E109,VIP!$A$2:$O13900,2,0)</f>
        <v>DRBR219</v>
      </c>
      <c r="G109" s="117" t="str">
        <f>VLOOKUP(E109,'LISTADO ATM'!$A$2:$B$897,2,0)</f>
        <v xml:space="preserve">ATM Oficina La Altagracia (Higuey) </v>
      </c>
      <c r="H109" s="117" t="str">
        <f>VLOOKUP(E109,VIP!$A$2:$O18861,7,FALSE)</f>
        <v>Si</v>
      </c>
      <c r="I109" s="117" t="str">
        <f>VLOOKUP(E109,VIP!$A$2:$O10826,8,FALSE)</f>
        <v>Si</v>
      </c>
      <c r="J109" s="117" t="str">
        <f>VLOOKUP(E109,VIP!$A$2:$O10776,8,FALSE)</f>
        <v>Si</v>
      </c>
      <c r="K109" s="117" t="str">
        <f>VLOOKUP(E109,VIP!$A$2:$O14350,6,0)</f>
        <v>NO</v>
      </c>
      <c r="L109" s="146" t="s">
        <v>2418</v>
      </c>
      <c r="M109" s="201" t="s">
        <v>2550</v>
      </c>
      <c r="N109" s="109" t="s">
        <v>2453</v>
      </c>
      <c r="O109" s="117" t="s">
        <v>2471</v>
      </c>
      <c r="P109" s="117"/>
      <c r="Q109" s="202">
        <v>44369.561516203707</v>
      </c>
    </row>
    <row r="110" spans="1:17" s="118" customFormat="1" ht="18" x14ac:dyDescent="0.25">
      <c r="A110" s="117" t="str">
        <f>VLOOKUP(E110,'LISTADO ATM'!$A$2:$C$898,3,0)</f>
        <v>DISTRITO NACIONAL</v>
      </c>
      <c r="B110" s="138" t="s">
        <v>2631</v>
      </c>
      <c r="C110" s="110">
        <v>44369.306203703702</v>
      </c>
      <c r="D110" s="110" t="s">
        <v>2449</v>
      </c>
      <c r="E110" s="134">
        <v>684</v>
      </c>
      <c r="F110" s="117" t="str">
        <f>VLOOKUP(E110,VIP!$A$2:$O13901,2,0)</f>
        <v>DRBR684</v>
      </c>
      <c r="G110" s="117" t="str">
        <f>VLOOKUP(E110,'LISTADO ATM'!$A$2:$B$897,2,0)</f>
        <v>ATM Estación Texaco Prolongación 27 Febrero</v>
      </c>
      <c r="H110" s="117" t="str">
        <f>VLOOKUP(E110,VIP!$A$2:$O18862,7,FALSE)</f>
        <v>NO</v>
      </c>
      <c r="I110" s="117" t="str">
        <f>VLOOKUP(E110,VIP!$A$2:$O10827,8,FALSE)</f>
        <v>NO</v>
      </c>
      <c r="J110" s="117" t="str">
        <f>VLOOKUP(E110,VIP!$A$2:$O10777,8,FALSE)</f>
        <v>NO</v>
      </c>
      <c r="K110" s="117" t="str">
        <f>VLOOKUP(E110,VIP!$A$2:$O14351,6,0)</f>
        <v>NO</v>
      </c>
      <c r="L110" s="146" t="s">
        <v>2418</v>
      </c>
      <c r="M110" s="201" t="s">
        <v>2550</v>
      </c>
      <c r="N110" s="109" t="s">
        <v>2453</v>
      </c>
      <c r="O110" s="117" t="s">
        <v>2454</v>
      </c>
      <c r="P110" s="117"/>
      <c r="Q110" s="202">
        <v>44369.561342592591</v>
      </c>
    </row>
    <row r="111" spans="1:17" s="118" customFormat="1" ht="18" x14ac:dyDescent="0.25">
      <c r="A111" s="117" t="str">
        <f>VLOOKUP(E111,'LISTADO ATM'!$A$2:$C$898,3,0)</f>
        <v>NORTE</v>
      </c>
      <c r="B111" s="138">
        <v>3335927571</v>
      </c>
      <c r="C111" s="110">
        <v>44368.721145833333</v>
      </c>
      <c r="D111" s="110" t="s">
        <v>2181</v>
      </c>
      <c r="E111" s="134">
        <v>372</v>
      </c>
      <c r="F111" s="117" t="str">
        <f>VLOOKUP(E111,VIP!$A$2:$O13879,2,0)</f>
        <v>DRBR372</v>
      </c>
      <c r="G111" s="117" t="str">
        <f>VLOOKUP(E111,'LISTADO ATM'!$A$2:$B$897,2,0)</f>
        <v>ATM Oficina Sánchez II</v>
      </c>
      <c r="H111" s="117" t="str">
        <f>VLOOKUP(E111,VIP!$A$2:$O18840,7,FALSE)</f>
        <v>N/A</v>
      </c>
      <c r="I111" s="117" t="str">
        <f>VLOOKUP(E111,VIP!$A$2:$O10805,8,FALSE)</f>
        <v>N/A</v>
      </c>
      <c r="J111" s="117" t="str">
        <f>VLOOKUP(E111,VIP!$A$2:$O10755,8,FALSE)</f>
        <v>N/A</v>
      </c>
      <c r="K111" s="117" t="str">
        <f>VLOOKUP(E111,VIP!$A$2:$O14329,6,0)</f>
        <v>N/A</v>
      </c>
      <c r="L111" s="146" t="s">
        <v>2466</v>
      </c>
      <c r="M111" s="201" t="s">
        <v>2550</v>
      </c>
      <c r="N111" s="109" t="s">
        <v>2453</v>
      </c>
      <c r="O111" s="117" t="s">
        <v>2567</v>
      </c>
      <c r="P111" s="117"/>
      <c r="Q111" s="202">
        <v>44369.546319444446</v>
      </c>
    </row>
    <row r="112" spans="1:17" s="118" customFormat="1" ht="18" x14ac:dyDescent="0.25">
      <c r="A112" s="117" t="str">
        <f>VLOOKUP(E112,'LISTADO ATM'!$A$2:$C$898,3,0)</f>
        <v>DISTRITO NACIONAL</v>
      </c>
      <c r="B112" s="138">
        <v>3335927696</v>
      </c>
      <c r="C112" s="110">
        <v>44368.87835648148</v>
      </c>
      <c r="D112" s="110" t="s">
        <v>2180</v>
      </c>
      <c r="E112" s="134">
        <v>85</v>
      </c>
      <c r="F112" s="117" t="str">
        <f>VLOOKUP(E112,VIP!$A$2:$O13887,2,0)</f>
        <v>DRBR085</v>
      </c>
      <c r="G112" s="117" t="str">
        <f>VLOOKUP(E112,'LISTADO ATM'!$A$2:$B$897,2,0)</f>
        <v xml:space="preserve">ATM Oficina San Isidro (Fuerza Aérea) </v>
      </c>
      <c r="H112" s="117" t="str">
        <f>VLOOKUP(E112,VIP!$A$2:$O18848,7,FALSE)</f>
        <v>Si</v>
      </c>
      <c r="I112" s="117" t="str">
        <f>VLOOKUP(E112,VIP!$A$2:$O10813,8,FALSE)</f>
        <v>Si</v>
      </c>
      <c r="J112" s="117" t="str">
        <f>VLOOKUP(E112,VIP!$A$2:$O10763,8,FALSE)</f>
        <v>Si</v>
      </c>
      <c r="K112" s="117" t="str">
        <f>VLOOKUP(E112,VIP!$A$2:$O14337,6,0)</f>
        <v>NO</v>
      </c>
      <c r="L112" s="146" t="s">
        <v>2466</v>
      </c>
      <c r="M112" s="201" t="s">
        <v>2550</v>
      </c>
      <c r="N112" s="109" t="s">
        <v>2453</v>
      </c>
      <c r="O112" s="117" t="s">
        <v>2455</v>
      </c>
      <c r="P112" s="117"/>
      <c r="Q112" s="202">
        <v>44369.546319444446</v>
      </c>
    </row>
    <row r="113" spans="1:17" s="118" customFormat="1" ht="18" x14ac:dyDescent="0.25">
      <c r="A113" s="117" t="str">
        <f>VLOOKUP(E113,'LISTADO ATM'!$A$2:$C$898,3,0)</f>
        <v>SUR</v>
      </c>
      <c r="B113" s="138">
        <v>3335927593</v>
      </c>
      <c r="C113" s="110">
        <v>44368.736087962963</v>
      </c>
      <c r="D113" s="110" t="s">
        <v>2180</v>
      </c>
      <c r="E113" s="134">
        <v>584</v>
      </c>
      <c r="F113" s="117" t="str">
        <f>VLOOKUP(E113,VIP!$A$2:$O13877,2,0)</f>
        <v>DRBR404</v>
      </c>
      <c r="G113" s="117" t="str">
        <f>VLOOKUP(E113,'LISTADO ATM'!$A$2:$B$897,2,0)</f>
        <v xml:space="preserve">ATM Oficina San Cristóbal I </v>
      </c>
      <c r="H113" s="117" t="str">
        <f>VLOOKUP(E113,VIP!$A$2:$O18838,7,FALSE)</f>
        <v>Si</v>
      </c>
      <c r="I113" s="117" t="str">
        <f>VLOOKUP(E113,VIP!$A$2:$O10803,8,FALSE)</f>
        <v>Si</v>
      </c>
      <c r="J113" s="117" t="str">
        <f>VLOOKUP(E113,VIP!$A$2:$O10753,8,FALSE)</f>
        <v>Si</v>
      </c>
      <c r="K113" s="117" t="str">
        <f>VLOOKUP(E113,VIP!$A$2:$O14327,6,0)</f>
        <v>SI</v>
      </c>
      <c r="L113" s="146" t="s">
        <v>2466</v>
      </c>
      <c r="M113" s="201" t="s">
        <v>2550</v>
      </c>
      <c r="N113" s="109" t="s">
        <v>2453</v>
      </c>
      <c r="O113" s="117" t="s">
        <v>2455</v>
      </c>
      <c r="P113" s="117"/>
      <c r="Q113" s="202">
        <v>44369.548437500001</v>
      </c>
    </row>
    <row r="114" spans="1:17" s="118" customFormat="1" ht="18" x14ac:dyDescent="0.25">
      <c r="A114" s="117" t="str">
        <f>VLOOKUP(E114,'LISTADO ATM'!$A$2:$C$898,3,0)</f>
        <v>ESTE</v>
      </c>
      <c r="B114" s="138">
        <v>3335927708</v>
      </c>
      <c r="C114" s="110">
        <v>44369.020983796298</v>
      </c>
      <c r="D114" s="110" t="s">
        <v>2180</v>
      </c>
      <c r="E114" s="134">
        <v>114</v>
      </c>
      <c r="F114" s="117" t="str">
        <f>VLOOKUP(E114,VIP!$A$2:$O13882,2,0)</f>
        <v>DRBR114</v>
      </c>
      <c r="G114" s="117" t="str">
        <f>VLOOKUP(E114,'LISTADO ATM'!$A$2:$B$897,2,0)</f>
        <v xml:space="preserve">ATM Oficina Hato Mayor </v>
      </c>
      <c r="H114" s="117" t="str">
        <f>VLOOKUP(E114,VIP!$A$2:$O18843,7,FALSE)</f>
        <v>Si</v>
      </c>
      <c r="I114" s="117" t="str">
        <f>VLOOKUP(E114,VIP!$A$2:$O10808,8,FALSE)</f>
        <v>Si</v>
      </c>
      <c r="J114" s="117" t="str">
        <f>VLOOKUP(E114,VIP!$A$2:$O10758,8,FALSE)</f>
        <v>Si</v>
      </c>
      <c r="K114" s="117" t="str">
        <f>VLOOKUP(E114,VIP!$A$2:$O14332,6,0)</f>
        <v>NO</v>
      </c>
      <c r="L114" s="146" t="s">
        <v>2466</v>
      </c>
      <c r="M114" s="109" t="s">
        <v>2446</v>
      </c>
      <c r="N114" s="109" t="s">
        <v>2453</v>
      </c>
      <c r="O114" s="117" t="s">
        <v>2455</v>
      </c>
      <c r="P114" s="117"/>
      <c r="Q114" s="109" t="s">
        <v>2466</v>
      </c>
    </row>
  </sheetData>
  <autoFilter ref="A4:Q66">
    <sortState ref="A5:Q114">
      <sortCondition ref="L4:L66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15:E1048576 E88:E89 E1:E4">
    <cfRule type="duplicateValues" dxfId="184" priority="79"/>
  </conditionalFormatting>
  <conditionalFormatting sqref="E115:E1048576 E88:E89">
    <cfRule type="duplicateValues" dxfId="183" priority="77"/>
  </conditionalFormatting>
  <conditionalFormatting sqref="B115:B1048576 B1:B4">
    <cfRule type="duplicateValues" dxfId="182" priority="76"/>
  </conditionalFormatting>
  <conditionalFormatting sqref="E115:E1048576 E88:E89 E1:E9">
    <cfRule type="duplicateValues" dxfId="181" priority="67"/>
  </conditionalFormatting>
  <conditionalFormatting sqref="E10:E26">
    <cfRule type="duplicateValues" dxfId="180" priority="66"/>
  </conditionalFormatting>
  <conditionalFormatting sqref="E10:E26">
    <cfRule type="duplicateValues" dxfId="179" priority="65"/>
  </conditionalFormatting>
  <conditionalFormatting sqref="B10:B26">
    <cfRule type="duplicateValues" dxfId="178" priority="64"/>
  </conditionalFormatting>
  <conditionalFormatting sqref="E10:E26">
    <cfRule type="duplicateValues" dxfId="177" priority="63"/>
  </conditionalFormatting>
  <conditionalFormatting sqref="E10:E26">
    <cfRule type="duplicateValues" dxfId="176" priority="62"/>
  </conditionalFormatting>
  <conditionalFormatting sqref="E27:E31">
    <cfRule type="duplicateValues" dxfId="175" priority="61"/>
  </conditionalFormatting>
  <conditionalFormatting sqref="E27:E31">
    <cfRule type="duplicateValues" dxfId="174" priority="60"/>
  </conditionalFormatting>
  <conditionalFormatting sqref="B27:B31">
    <cfRule type="duplicateValues" dxfId="173" priority="59"/>
  </conditionalFormatting>
  <conditionalFormatting sqref="E27:E31">
    <cfRule type="duplicateValues" dxfId="172" priority="58"/>
  </conditionalFormatting>
  <conditionalFormatting sqref="E27:E31">
    <cfRule type="duplicateValues" dxfId="171" priority="57"/>
  </conditionalFormatting>
  <conditionalFormatting sqref="E32:E42">
    <cfRule type="duplicateValues" dxfId="170" priority="56"/>
  </conditionalFormatting>
  <conditionalFormatting sqref="E32:E42">
    <cfRule type="duplicateValues" dxfId="169" priority="55"/>
  </conditionalFormatting>
  <conditionalFormatting sqref="B32:B42">
    <cfRule type="duplicateValues" dxfId="168" priority="54"/>
  </conditionalFormatting>
  <conditionalFormatting sqref="E32:E42">
    <cfRule type="duplicateValues" dxfId="167" priority="53"/>
  </conditionalFormatting>
  <conditionalFormatting sqref="E32:E42">
    <cfRule type="duplicateValues" dxfId="166" priority="52"/>
  </conditionalFormatting>
  <conditionalFormatting sqref="E115:E1048576 E88:E89 E1:E42">
    <cfRule type="duplicateValues" dxfId="165" priority="51"/>
  </conditionalFormatting>
  <conditionalFormatting sqref="B43:B66">
    <cfRule type="duplicateValues" dxfId="164" priority="129993"/>
  </conditionalFormatting>
  <conditionalFormatting sqref="B67:B86">
    <cfRule type="duplicateValues" dxfId="163" priority="130047"/>
  </conditionalFormatting>
  <conditionalFormatting sqref="E5:E9">
    <cfRule type="duplicateValues" dxfId="162" priority="130133"/>
  </conditionalFormatting>
  <conditionalFormatting sqref="B5:B9">
    <cfRule type="duplicateValues" dxfId="161" priority="130135"/>
  </conditionalFormatting>
  <conditionalFormatting sqref="B115:B1048576 B1:B86">
    <cfRule type="duplicateValues" dxfId="160" priority="42"/>
  </conditionalFormatting>
  <conditionalFormatting sqref="E115:E1048576 E1:E89">
    <cfRule type="duplicateValues" dxfId="159" priority="32"/>
    <cfRule type="duplicateValues" dxfId="158" priority="40"/>
    <cfRule type="duplicateValues" dxfId="157" priority="41"/>
  </conditionalFormatting>
  <conditionalFormatting sqref="B87">
    <cfRule type="duplicateValues" dxfId="156" priority="39"/>
  </conditionalFormatting>
  <conditionalFormatting sqref="B87">
    <cfRule type="duplicateValues" dxfId="155" priority="38"/>
  </conditionalFormatting>
  <conditionalFormatting sqref="E88">
    <cfRule type="duplicateValues" dxfId="154" priority="37"/>
  </conditionalFormatting>
  <conditionalFormatting sqref="E88">
    <cfRule type="duplicateValues" dxfId="153" priority="36"/>
  </conditionalFormatting>
  <conditionalFormatting sqref="B88">
    <cfRule type="duplicateValues" dxfId="152" priority="35"/>
  </conditionalFormatting>
  <conditionalFormatting sqref="B88">
    <cfRule type="duplicateValues" dxfId="151" priority="34"/>
  </conditionalFormatting>
  <conditionalFormatting sqref="B115:B1048576 B1:B88">
    <cfRule type="duplicateValues" dxfId="150" priority="33"/>
  </conditionalFormatting>
  <conditionalFormatting sqref="B89">
    <cfRule type="duplicateValues" dxfId="149" priority="31"/>
  </conditionalFormatting>
  <conditionalFormatting sqref="B89">
    <cfRule type="duplicateValues" dxfId="148" priority="30"/>
  </conditionalFormatting>
  <conditionalFormatting sqref="B89">
    <cfRule type="duplicateValues" dxfId="147" priority="29"/>
  </conditionalFormatting>
  <conditionalFormatting sqref="E67:E89">
    <cfRule type="duplicateValues" dxfId="146" priority="130156"/>
  </conditionalFormatting>
  <conditionalFormatting sqref="E5:E89">
    <cfRule type="duplicateValues" dxfId="145" priority="130157"/>
  </conditionalFormatting>
  <conditionalFormatting sqref="E90:E93">
    <cfRule type="duplicateValues" dxfId="144" priority="28"/>
  </conditionalFormatting>
  <conditionalFormatting sqref="E90:E93">
    <cfRule type="duplicateValues" dxfId="143" priority="27"/>
  </conditionalFormatting>
  <conditionalFormatting sqref="E90:E93">
    <cfRule type="duplicateValues" dxfId="142" priority="26"/>
  </conditionalFormatting>
  <conditionalFormatting sqref="E90:E93">
    <cfRule type="duplicateValues" dxfId="141" priority="25"/>
  </conditionalFormatting>
  <conditionalFormatting sqref="E90:E93">
    <cfRule type="duplicateValues" dxfId="140" priority="22"/>
    <cfRule type="duplicateValues" dxfId="139" priority="23"/>
    <cfRule type="duplicateValues" dxfId="138" priority="24"/>
  </conditionalFormatting>
  <conditionalFormatting sqref="B90:B93">
    <cfRule type="duplicateValues" dxfId="137" priority="21"/>
  </conditionalFormatting>
  <conditionalFormatting sqref="B90:B93">
    <cfRule type="duplicateValues" dxfId="136" priority="20"/>
  </conditionalFormatting>
  <conditionalFormatting sqref="B90:B93">
    <cfRule type="duplicateValues" dxfId="135" priority="19"/>
  </conditionalFormatting>
  <conditionalFormatting sqref="E90:E93">
    <cfRule type="duplicateValues" dxfId="134" priority="18"/>
  </conditionalFormatting>
  <conditionalFormatting sqref="E90:E93">
    <cfRule type="duplicateValues" dxfId="133" priority="17"/>
  </conditionalFormatting>
  <conditionalFormatting sqref="B115:B1048576 B1:B93">
    <cfRule type="duplicateValues" dxfId="132" priority="16"/>
  </conditionalFormatting>
  <conditionalFormatting sqref="E115:E1048576 E1:E93">
    <cfRule type="duplicateValues" dxfId="131" priority="15"/>
  </conditionalFormatting>
  <conditionalFormatting sqref="E94:E114">
    <cfRule type="duplicateValues" dxfId="4" priority="130173"/>
  </conditionalFormatting>
  <conditionalFormatting sqref="E94:E114">
    <cfRule type="duplicateValues" dxfId="3" priority="130181"/>
    <cfRule type="duplicateValues" dxfId="2" priority="130182"/>
    <cfRule type="duplicateValues" dxfId="1" priority="130183"/>
  </conditionalFormatting>
  <conditionalFormatting sqref="B94:B114">
    <cfRule type="duplicateValues" dxfId="0" priority="130187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8"/>
  <sheetViews>
    <sheetView zoomScale="70" zoomScaleNormal="70" workbookViewId="0">
      <selection activeCell="K20" sqref="K20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3" style="93" bestFit="1" customWidth="1"/>
    <col min="11" max="16384" width="23.42578125" style="93"/>
  </cols>
  <sheetData>
    <row r="1" spans="1:10" ht="22.5" customHeight="1" x14ac:dyDescent="0.25">
      <c r="A1" s="172" t="s">
        <v>2150</v>
      </c>
      <c r="B1" s="173"/>
      <c r="C1" s="173"/>
      <c r="D1" s="173"/>
      <c r="E1" s="174"/>
      <c r="F1" s="167" t="s">
        <v>2555</v>
      </c>
      <c r="G1" s="168"/>
      <c r="H1" s="115">
        <f>COUNTIF(A:E,"2 Gaveta Vacias + 1 Gaveta Fallando")</f>
        <v>0</v>
      </c>
      <c r="I1" s="115">
        <f>COUNTIF(A:E,("3 Gavetas Vacías"))</f>
        <v>9</v>
      </c>
      <c r="J1" s="93">
        <f>COUNTIF(A:E,"2 Gaveta Fallando + 1 Gaveta Vacias")</f>
        <v>0</v>
      </c>
    </row>
    <row r="2" spans="1:10" ht="25.5" customHeight="1" x14ac:dyDescent="0.25">
      <c r="A2" s="175" t="s">
        <v>2451</v>
      </c>
      <c r="B2" s="176"/>
      <c r="C2" s="176"/>
      <c r="D2" s="176"/>
      <c r="E2" s="177"/>
      <c r="F2" s="114" t="s">
        <v>2554</v>
      </c>
      <c r="G2" s="113">
        <f>G3+G4</f>
        <v>110</v>
      </c>
      <c r="H2" s="114" t="s">
        <v>2565</v>
      </c>
      <c r="I2" s="113">
        <f>COUNTIF(A:E,"Abastecido")</f>
        <v>1</v>
      </c>
    </row>
    <row r="3" spans="1:10" ht="18.75" thickBot="1" x14ac:dyDescent="0.3">
      <c r="A3" s="118"/>
      <c r="B3" s="119"/>
      <c r="C3" s="119"/>
      <c r="D3" s="119"/>
      <c r="E3" s="125"/>
      <c r="F3" s="114" t="s">
        <v>2553</v>
      </c>
      <c r="G3" s="113">
        <f>COUNTIF(REPORTE!A:Q,"fuera de Servicio")</f>
        <v>58</v>
      </c>
      <c r="H3" s="114" t="s">
        <v>2561</v>
      </c>
      <c r="I3" s="113">
        <f>COUNTIF(A:E,"Gavetas Vacías + Gavetas Fallando")</f>
        <v>9</v>
      </c>
    </row>
    <row r="4" spans="1:10" ht="18.75" thickBot="1" x14ac:dyDescent="0.3">
      <c r="A4" s="152" t="s">
        <v>2413</v>
      </c>
      <c r="B4" s="153">
        <v>44368.708333333336</v>
      </c>
      <c r="C4" s="119"/>
      <c r="D4" s="119"/>
      <c r="E4" s="126"/>
      <c r="F4" s="114" t="s">
        <v>2550</v>
      </c>
      <c r="G4" s="113">
        <f>COUNTIF(REPORTE!A:Q,"En Servicio")</f>
        <v>52</v>
      </c>
      <c r="H4" s="114" t="s">
        <v>2564</v>
      </c>
      <c r="I4" s="113">
        <f>COUNTIF(A:E,"Solucionado")</f>
        <v>1</v>
      </c>
    </row>
    <row r="5" spans="1:10" ht="18.75" thickBot="1" x14ac:dyDescent="0.3">
      <c r="A5" s="154" t="s">
        <v>2414</v>
      </c>
      <c r="B5" s="155">
        <v>44369.25</v>
      </c>
      <c r="C5" s="148"/>
      <c r="D5" s="119"/>
      <c r="E5" s="126"/>
      <c r="F5" s="114" t="s">
        <v>2551</v>
      </c>
      <c r="G5" s="113">
        <f>COUNTIF(REPORTE!A:Q,"reinicio exitoso")</f>
        <v>0</v>
      </c>
      <c r="H5" s="114" t="s">
        <v>2557</v>
      </c>
      <c r="I5" s="113">
        <f>I1+H1+J1</f>
        <v>9</v>
      </c>
    </row>
    <row r="6" spans="1:10" ht="18.75" thickBot="1" x14ac:dyDescent="0.3">
      <c r="A6" s="118"/>
      <c r="B6" s="119"/>
      <c r="C6" s="119"/>
      <c r="D6" s="119"/>
      <c r="E6" s="127"/>
      <c r="F6" s="114" t="s">
        <v>2552</v>
      </c>
      <c r="G6" s="113">
        <f>COUNTIF(REPORTE!A:Q,"carga exitosa")</f>
        <v>0</v>
      </c>
      <c r="H6" s="114" t="s">
        <v>2562</v>
      </c>
      <c r="I6" s="113">
        <f>COUNTIF(A:E,"GAVETA DE RECHAZO LLENA")</f>
        <v>2</v>
      </c>
    </row>
    <row r="7" spans="1:10" ht="18" customHeight="1" thickBot="1" x14ac:dyDescent="0.3">
      <c r="A7" s="169" t="s">
        <v>2415</v>
      </c>
      <c r="B7" s="170"/>
      <c r="C7" s="170"/>
      <c r="D7" s="170"/>
      <c r="E7" s="171"/>
      <c r="F7" s="114" t="s">
        <v>2556</v>
      </c>
      <c r="G7" s="113">
        <f>COUNTIF(A:E,"Sin Efectivo")</f>
        <v>29</v>
      </c>
      <c r="H7" s="114" t="s">
        <v>2563</v>
      </c>
      <c r="I7" s="113">
        <f>COUNTIF(A:E,"GAVETA DE DEPOSITO LLENA")</f>
        <v>4</v>
      </c>
    </row>
    <row r="8" spans="1:10" ht="18" x14ac:dyDescent="0.25">
      <c r="A8" s="120" t="s">
        <v>15</v>
      </c>
      <c r="B8" s="120" t="s">
        <v>2416</v>
      </c>
      <c r="C8" s="120" t="s">
        <v>46</v>
      </c>
      <c r="D8" s="149" t="s">
        <v>2419</v>
      </c>
      <c r="E8" s="120" t="s">
        <v>2417</v>
      </c>
    </row>
    <row r="9" spans="1:10" ht="18" x14ac:dyDescent="0.25">
      <c r="A9" s="134" t="e">
        <f>VLOOKUP(B9,#REF!,3,0)</f>
        <v>#REF!</v>
      </c>
      <c r="B9" s="143"/>
      <c r="C9" s="150" t="e">
        <f>VLOOKUP(B9,#REF!,2,0)</f>
        <v>#REF!</v>
      </c>
      <c r="D9" s="130" t="s">
        <v>2548</v>
      </c>
      <c r="E9" s="138"/>
    </row>
    <row r="10" spans="1:10" ht="18" x14ac:dyDescent="0.25">
      <c r="A10" s="121" t="s">
        <v>2473</v>
      </c>
      <c r="B10" s="144">
        <f>COUNT(B9:B9)</f>
        <v>0</v>
      </c>
      <c r="C10" s="185"/>
      <c r="D10" s="186"/>
      <c r="E10" s="187"/>
    </row>
    <row r="11" spans="1:10" ht="15.75" thickBot="1" x14ac:dyDescent="0.3">
      <c r="A11" s="118"/>
      <c r="B11" s="123"/>
      <c r="C11" s="118"/>
      <c r="D11" s="118"/>
      <c r="E11" s="123"/>
    </row>
    <row r="12" spans="1:10" ht="18" customHeight="1" thickBot="1" x14ac:dyDescent="0.3">
      <c r="A12" s="169" t="s">
        <v>2474</v>
      </c>
      <c r="B12" s="170"/>
      <c r="C12" s="170"/>
      <c r="D12" s="170"/>
      <c r="E12" s="171"/>
    </row>
    <row r="13" spans="1:10" ht="18.75" customHeight="1" x14ac:dyDescent="0.25">
      <c r="A13" s="120" t="s">
        <v>15</v>
      </c>
      <c r="B13" s="120" t="s">
        <v>2416</v>
      </c>
      <c r="C13" s="120" t="s">
        <v>46</v>
      </c>
      <c r="D13" s="120" t="s">
        <v>2419</v>
      </c>
      <c r="E13" s="120" t="s">
        <v>2417</v>
      </c>
    </row>
    <row r="14" spans="1:10" ht="18" customHeight="1" x14ac:dyDescent="0.25">
      <c r="A14" s="134" t="e">
        <f>VLOOKUP(B14,#REF!,3,0)</f>
        <v>#REF!</v>
      </c>
      <c r="B14" s="134"/>
      <c r="C14" s="151" t="e">
        <f>VLOOKUP(B14,#REF!,2,0)</f>
        <v>#REF!</v>
      </c>
      <c r="D14" s="130" t="s">
        <v>2544</v>
      </c>
      <c r="E14" s="134"/>
    </row>
    <row r="15" spans="1:10" ht="18.75" thickBot="1" x14ac:dyDescent="0.3">
      <c r="A15" s="121" t="s">
        <v>2473</v>
      </c>
      <c r="B15" s="142">
        <f>COUNT(B14:B14)</f>
        <v>0</v>
      </c>
      <c r="C15" s="188"/>
      <c r="D15" s="189"/>
      <c r="E15" s="190"/>
    </row>
    <row r="16" spans="1:10" ht="15.75" thickBot="1" x14ac:dyDescent="0.3">
      <c r="A16" s="118"/>
      <c r="B16" s="123"/>
      <c r="C16" s="118"/>
      <c r="D16" s="118"/>
      <c r="E16" s="123"/>
    </row>
    <row r="17" spans="1:5" ht="18.75" customHeight="1" thickBot="1" x14ac:dyDescent="0.3">
      <c r="A17" s="169" t="s">
        <v>2475</v>
      </c>
      <c r="B17" s="170"/>
      <c r="C17" s="170"/>
      <c r="D17" s="170"/>
      <c r="E17" s="171"/>
    </row>
    <row r="18" spans="1:5" ht="18" customHeight="1" x14ac:dyDescent="0.25">
      <c r="A18" s="120" t="s">
        <v>15</v>
      </c>
      <c r="B18" s="120" t="s">
        <v>2416</v>
      </c>
      <c r="C18" s="120" t="s">
        <v>46</v>
      </c>
      <c r="D18" s="120" t="s">
        <v>2419</v>
      </c>
      <c r="E18" s="120" t="s">
        <v>2417</v>
      </c>
    </row>
    <row r="19" spans="1:5" ht="18.75" customHeight="1" x14ac:dyDescent="0.25">
      <c r="A19" s="134" t="e">
        <f>VLOOKUP(B19,#REF!,3,0)</f>
        <v>#REF!</v>
      </c>
      <c r="B19" s="134">
        <v>394</v>
      </c>
      <c r="C19" s="150" t="e">
        <f>VLOOKUP(B19,#REF!,2,0)</f>
        <v>#REF!</v>
      </c>
      <c r="D19" s="129" t="s">
        <v>2437</v>
      </c>
      <c r="E19" s="134">
        <v>3335923938</v>
      </c>
    </row>
    <row r="20" spans="1:5" ht="18.75" customHeight="1" x14ac:dyDescent="0.25">
      <c r="A20" s="134" t="e">
        <f>VLOOKUP(B20,#REF!,3,0)</f>
        <v>#REF!</v>
      </c>
      <c r="B20" s="134">
        <v>252</v>
      </c>
      <c r="C20" s="150" t="e">
        <f>VLOOKUP(B20,#REF!,2,0)</f>
        <v>#REF!</v>
      </c>
      <c r="D20" s="129" t="s">
        <v>2437</v>
      </c>
      <c r="E20" s="138">
        <v>3335925844</v>
      </c>
    </row>
    <row r="21" spans="1:5" ht="18.75" customHeight="1" x14ac:dyDescent="0.25">
      <c r="A21" s="134" t="e">
        <f>VLOOKUP(B21,#REF!,3,0)</f>
        <v>#REF!</v>
      </c>
      <c r="B21" s="134">
        <v>249</v>
      </c>
      <c r="C21" s="150" t="e">
        <f>VLOOKUP(B21,#REF!,2,0)</f>
        <v>#REF!</v>
      </c>
      <c r="D21" s="129" t="s">
        <v>2437</v>
      </c>
      <c r="E21" s="138">
        <v>3335924678</v>
      </c>
    </row>
    <row r="22" spans="1:5" ht="18" x14ac:dyDescent="0.25">
      <c r="A22" s="134" t="e">
        <f>VLOOKUP(B22,#REF!,3,0)</f>
        <v>#REF!</v>
      </c>
      <c r="B22" s="134">
        <v>791</v>
      </c>
      <c r="C22" s="150" t="e">
        <f>VLOOKUP(B22,#REF!,2,0)</f>
        <v>#REF!</v>
      </c>
      <c r="D22" s="129" t="s">
        <v>2437</v>
      </c>
      <c r="E22" s="138">
        <v>3335925743</v>
      </c>
    </row>
    <row r="23" spans="1:5" ht="18.75" customHeight="1" x14ac:dyDescent="0.25">
      <c r="A23" s="134" t="e">
        <f>VLOOKUP(B23,#REF!,3,0)</f>
        <v>#REF!</v>
      </c>
      <c r="B23" s="134">
        <v>527</v>
      </c>
      <c r="C23" s="150" t="e">
        <f>VLOOKUP(B23,#REF!,2,0)</f>
        <v>#REF!</v>
      </c>
      <c r="D23" s="129" t="s">
        <v>2437</v>
      </c>
      <c r="E23" s="138">
        <v>3335925590</v>
      </c>
    </row>
    <row r="24" spans="1:5" ht="18" customHeight="1" x14ac:dyDescent="0.25">
      <c r="A24" s="134" t="e">
        <f>VLOOKUP(B24,#REF!,3,0)</f>
        <v>#REF!</v>
      </c>
      <c r="B24" s="134">
        <v>429</v>
      </c>
      <c r="C24" s="150" t="e">
        <f>VLOOKUP(B24,#REF!,2,0)</f>
        <v>#REF!</v>
      </c>
      <c r="D24" s="129" t="s">
        <v>2437</v>
      </c>
      <c r="E24" s="138">
        <v>3335925827</v>
      </c>
    </row>
    <row r="25" spans="1:5" ht="18.75" customHeight="1" x14ac:dyDescent="0.25">
      <c r="A25" s="134" t="e">
        <f>VLOOKUP(B25,#REF!,3,0)</f>
        <v>#REF!</v>
      </c>
      <c r="B25" s="134">
        <v>114</v>
      </c>
      <c r="C25" s="150" t="e">
        <f>VLOOKUP(B25,#REF!,2,0)</f>
        <v>#REF!</v>
      </c>
      <c r="D25" s="129" t="s">
        <v>2437</v>
      </c>
      <c r="E25" s="138">
        <v>3335925867</v>
      </c>
    </row>
    <row r="26" spans="1:5" ht="18.75" customHeight="1" x14ac:dyDescent="0.25">
      <c r="A26" s="134" t="e">
        <f>VLOOKUP(B26,#REF!,3,0)</f>
        <v>#REF!</v>
      </c>
      <c r="B26" s="134">
        <v>281</v>
      </c>
      <c r="C26" s="150" t="e">
        <f>VLOOKUP(B26,#REF!,2,0)</f>
        <v>#REF!</v>
      </c>
      <c r="D26" s="129" t="s">
        <v>2437</v>
      </c>
      <c r="E26" s="150">
        <v>3335925890</v>
      </c>
    </row>
    <row r="27" spans="1:5" ht="18" customHeight="1" x14ac:dyDescent="0.25">
      <c r="A27" s="134" t="e">
        <f>VLOOKUP(B27,#REF!,3,0)</f>
        <v>#REF!</v>
      </c>
      <c r="B27" s="134">
        <v>480</v>
      </c>
      <c r="C27" s="150" t="e">
        <f>VLOOKUP(B27,#REF!,2,0)</f>
        <v>#REF!</v>
      </c>
      <c r="D27" s="129" t="s">
        <v>2437</v>
      </c>
      <c r="E27" s="150">
        <v>3335925892</v>
      </c>
    </row>
    <row r="28" spans="1:5" ht="18.75" customHeight="1" x14ac:dyDescent="0.25">
      <c r="A28" s="134" t="e">
        <f>VLOOKUP(B28,#REF!,3,0)</f>
        <v>#REF!</v>
      </c>
      <c r="B28" s="134">
        <v>60</v>
      </c>
      <c r="C28" s="150" t="e">
        <f>VLOOKUP(B28,#REF!,2,0)</f>
        <v>#REF!</v>
      </c>
      <c r="D28" s="129" t="s">
        <v>2437</v>
      </c>
      <c r="E28" s="138" t="s">
        <v>2587</v>
      </c>
    </row>
    <row r="29" spans="1:5" ht="18" x14ac:dyDescent="0.25">
      <c r="A29" s="134" t="e">
        <f>VLOOKUP(B29,#REF!,3,0)</f>
        <v>#REF!</v>
      </c>
      <c r="B29" s="134">
        <v>697</v>
      </c>
      <c r="C29" s="150" t="e">
        <f>VLOOKUP(B29,#REF!,2,0)</f>
        <v>#REF!</v>
      </c>
      <c r="D29" s="129" t="s">
        <v>2437</v>
      </c>
      <c r="E29" s="138" t="s">
        <v>2592</v>
      </c>
    </row>
    <row r="30" spans="1:5" ht="18" x14ac:dyDescent="0.25">
      <c r="A30" s="134" t="e">
        <f>VLOOKUP(B30,#REF!,3,0)</f>
        <v>#REF!</v>
      </c>
      <c r="B30" s="134">
        <v>512</v>
      </c>
      <c r="C30" s="150" t="e">
        <f>VLOOKUP(B30,#REF!,2,0)</f>
        <v>#REF!</v>
      </c>
      <c r="D30" s="129" t="s">
        <v>2437</v>
      </c>
      <c r="E30" s="138" t="s">
        <v>2595</v>
      </c>
    </row>
    <row r="31" spans="1:5" ht="18" x14ac:dyDescent="0.25">
      <c r="A31" s="134" t="e">
        <f>VLOOKUP(B31,#REF!,3,0)</f>
        <v>#REF!</v>
      </c>
      <c r="B31" s="134">
        <v>23</v>
      </c>
      <c r="C31" s="150" t="e">
        <f>VLOOKUP(B31,#REF!,2,0)</f>
        <v>#REF!</v>
      </c>
      <c r="D31" s="129" t="s">
        <v>2437</v>
      </c>
      <c r="E31" s="138" t="s">
        <v>2596</v>
      </c>
    </row>
    <row r="32" spans="1:5" ht="18.75" customHeight="1" x14ac:dyDescent="0.25">
      <c r="A32" s="134" t="e">
        <f>VLOOKUP(B32,#REF!,3,0)</f>
        <v>#REF!</v>
      </c>
      <c r="B32" s="134">
        <v>516</v>
      </c>
      <c r="C32" s="150" t="e">
        <f>VLOOKUP(B32,#REF!,2,0)</f>
        <v>#REF!</v>
      </c>
      <c r="D32" s="129" t="s">
        <v>2437</v>
      </c>
      <c r="E32" s="138" t="s">
        <v>2597</v>
      </c>
    </row>
    <row r="33" spans="1:5" ht="18" x14ac:dyDescent="0.25">
      <c r="A33" s="134" t="e">
        <f>VLOOKUP(B33,#REF!,3,0)</f>
        <v>#REF!</v>
      </c>
      <c r="B33" s="134">
        <v>514</v>
      </c>
      <c r="C33" s="150" t="e">
        <f>VLOOKUP(B33,#REF!,2,0)</f>
        <v>#REF!</v>
      </c>
      <c r="D33" s="129" t="s">
        <v>2437</v>
      </c>
      <c r="E33" s="138" t="s">
        <v>2601</v>
      </c>
    </row>
    <row r="34" spans="1:5" ht="18.75" customHeight="1" x14ac:dyDescent="0.25">
      <c r="A34" s="134" t="e">
        <f>VLOOKUP(B34,#REF!,3,0)</f>
        <v>#REF!</v>
      </c>
      <c r="B34" s="134">
        <v>234</v>
      </c>
      <c r="C34" s="150" t="e">
        <f>VLOOKUP(B34,#REF!,2,0)</f>
        <v>#REF!</v>
      </c>
      <c r="D34" s="129" t="s">
        <v>2437</v>
      </c>
      <c r="E34" s="138" t="s">
        <v>2602</v>
      </c>
    </row>
    <row r="35" spans="1:5" ht="18" x14ac:dyDescent="0.25">
      <c r="A35" s="134" t="e">
        <f>VLOOKUP(B35,#REF!,3,0)</f>
        <v>#REF!</v>
      </c>
      <c r="B35" s="134">
        <v>728</v>
      </c>
      <c r="C35" s="150" t="e">
        <f>VLOOKUP(B35,#REF!,2,0)</f>
        <v>#REF!</v>
      </c>
      <c r="D35" s="129" t="s">
        <v>2437</v>
      </c>
      <c r="E35" s="138">
        <v>3335927503</v>
      </c>
    </row>
    <row r="36" spans="1:5" ht="18" x14ac:dyDescent="0.25">
      <c r="A36" s="134" t="e">
        <f>VLOOKUP(B36,#REF!,3,0)</f>
        <v>#REF!</v>
      </c>
      <c r="B36" s="134">
        <v>889</v>
      </c>
      <c r="C36" s="150" t="e">
        <f>VLOOKUP(B36,#REF!,2,0)</f>
        <v>#REF!</v>
      </c>
      <c r="D36" s="129" t="s">
        <v>2437</v>
      </c>
      <c r="E36" s="138">
        <v>3335927559</v>
      </c>
    </row>
    <row r="37" spans="1:5" ht="18.75" customHeight="1" x14ac:dyDescent="0.25">
      <c r="A37" s="134" t="e">
        <f>VLOOKUP(B37,#REF!,3,0)</f>
        <v>#REF!</v>
      </c>
      <c r="B37" s="134">
        <v>950</v>
      </c>
      <c r="C37" s="150" t="e">
        <f>VLOOKUP(B37,#REF!,2,0)</f>
        <v>#REF!</v>
      </c>
      <c r="D37" s="129" t="s">
        <v>2437</v>
      </c>
      <c r="E37" s="138">
        <v>3335927683</v>
      </c>
    </row>
    <row r="38" spans="1:5" ht="18" x14ac:dyDescent="0.25">
      <c r="A38" s="134" t="e">
        <f>VLOOKUP(B38,#REF!,3,0)</f>
        <v>#REF!</v>
      </c>
      <c r="B38" s="134">
        <v>903</v>
      </c>
      <c r="C38" s="150" t="e">
        <f>VLOOKUP(B38,#REF!,2,0)</f>
        <v>#REF!</v>
      </c>
      <c r="D38" s="129" t="s">
        <v>2437</v>
      </c>
      <c r="E38" s="138">
        <v>3335927689</v>
      </c>
    </row>
    <row r="39" spans="1:5" ht="18.75" customHeight="1" x14ac:dyDescent="0.25">
      <c r="A39" s="134" t="e">
        <f>VLOOKUP(B39,#REF!,3,0)</f>
        <v>#REF!</v>
      </c>
      <c r="B39" s="134">
        <v>713</v>
      </c>
      <c r="C39" s="150" t="e">
        <f>VLOOKUP(B39,#REF!,2,0)</f>
        <v>#REF!</v>
      </c>
      <c r="D39" s="129" t="s">
        <v>2437</v>
      </c>
      <c r="E39" s="138">
        <v>3335927690</v>
      </c>
    </row>
    <row r="40" spans="1:5" ht="18" x14ac:dyDescent="0.25">
      <c r="A40" s="134" t="e">
        <f>VLOOKUP(B40,#REF!,3,0)</f>
        <v>#REF!</v>
      </c>
      <c r="B40" s="134">
        <v>410</v>
      </c>
      <c r="C40" s="150" t="e">
        <f>VLOOKUP(B40,#REF!,2,0)</f>
        <v>#REF!</v>
      </c>
      <c r="D40" s="129" t="s">
        <v>2437</v>
      </c>
      <c r="E40" s="138" t="s">
        <v>2603</v>
      </c>
    </row>
    <row r="41" spans="1:5" ht="18" x14ac:dyDescent="0.25">
      <c r="A41" s="134" t="e">
        <f>VLOOKUP(B41,#REF!,3,0)</f>
        <v>#REF!</v>
      </c>
      <c r="B41" s="134">
        <v>991</v>
      </c>
      <c r="C41" s="150" t="e">
        <f>VLOOKUP(B41,#REF!,2,0)</f>
        <v>#REF!</v>
      </c>
      <c r="D41" s="129" t="s">
        <v>2437</v>
      </c>
      <c r="E41" s="138">
        <v>3335927692</v>
      </c>
    </row>
    <row r="42" spans="1:5" ht="18.75" customHeight="1" x14ac:dyDescent="0.25">
      <c r="A42" s="134" t="e">
        <f>VLOOKUP(B42,#REF!,3,0)</f>
        <v>#REF!</v>
      </c>
      <c r="B42" s="134">
        <v>783</v>
      </c>
      <c r="C42" s="150" t="e">
        <f>VLOOKUP(B42,#REF!,2,0)</f>
        <v>#REF!</v>
      </c>
      <c r="D42" s="129" t="s">
        <v>2437</v>
      </c>
      <c r="E42" s="138">
        <v>3335927687</v>
      </c>
    </row>
    <row r="43" spans="1:5" ht="18" x14ac:dyDescent="0.25">
      <c r="A43" s="134" t="e">
        <f>VLOOKUP(B43,#REF!,3,0)</f>
        <v>#REF!</v>
      </c>
      <c r="B43" s="134">
        <v>929</v>
      </c>
      <c r="C43" s="150" t="e">
        <f>VLOOKUP(B43,#REF!,2,0)</f>
        <v>#REF!</v>
      </c>
      <c r="D43" s="129" t="s">
        <v>2437</v>
      </c>
      <c r="E43" s="138">
        <v>3335927682</v>
      </c>
    </row>
    <row r="44" spans="1:5" ht="18" x14ac:dyDescent="0.25">
      <c r="A44" s="134" t="e">
        <f>VLOOKUP(B44,#REF!,3,0)</f>
        <v>#REF!</v>
      </c>
      <c r="B44" s="134">
        <v>231</v>
      </c>
      <c r="C44" s="150" t="e">
        <f>VLOOKUP(B44,#REF!,2,0)</f>
        <v>#REF!</v>
      </c>
      <c r="D44" s="129" t="s">
        <v>2437</v>
      </c>
      <c r="E44" s="138">
        <v>3335927620</v>
      </c>
    </row>
    <row r="45" spans="1:5" ht="18.75" customHeight="1" x14ac:dyDescent="0.25">
      <c r="A45" s="134"/>
      <c r="B45" s="134">
        <v>813</v>
      </c>
      <c r="C45" s="150" t="e">
        <f>VLOOKUP(B45,#REF!,2,0)</f>
        <v>#REF!</v>
      </c>
      <c r="D45" s="129" t="s">
        <v>2437</v>
      </c>
      <c r="E45" s="138">
        <v>3335927704</v>
      </c>
    </row>
    <row r="46" spans="1:5" ht="18" x14ac:dyDescent="0.25">
      <c r="A46" s="134" t="e">
        <f>VLOOKUP(B46,#REF!,3,0)</f>
        <v>#REF!</v>
      </c>
      <c r="B46" s="134">
        <v>586</v>
      </c>
      <c r="C46" s="150" t="e">
        <f>VLOOKUP(B46,#REF!,2,0)</f>
        <v>#REF!</v>
      </c>
      <c r="D46" s="129" t="s">
        <v>2437</v>
      </c>
      <c r="E46" s="138">
        <v>3335927487</v>
      </c>
    </row>
    <row r="47" spans="1:5" ht="18" customHeight="1" x14ac:dyDescent="0.25">
      <c r="A47" s="134" t="e">
        <f>VLOOKUP(B47,#REF!,3,0)</f>
        <v>#REF!</v>
      </c>
      <c r="B47" s="134">
        <v>630</v>
      </c>
      <c r="C47" s="150" t="e">
        <f>VLOOKUP(B47,#REF!,2,0)</f>
        <v>#REF!</v>
      </c>
      <c r="D47" s="129" t="s">
        <v>2437</v>
      </c>
      <c r="E47" s="138">
        <v>3335927489</v>
      </c>
    </row>
    <row r="48" spans="1:5" ht="18.75" thickBot="1" x14ac:dyDescent="0.3">
      <c r="A48" s="137"/>
      <c r="B48" s="142">
        <f>COUNT(B19:B47)</f>
        <v>29</v>
      </c>
      <c r="C48" s="128"/>
      <c r="D48" s="128"/>
      <c r="E48" s="128"/>
    </row>
    <row r="49" spans="1:5" ht="15.75" thickBot="1" x14ac:dyDescent="0.3">
      <c r="A49" s="118"/>
      <c r="B49" s="123"/>
      <c r="C49" s="118"/>
      <c r="D49" s="118"/>
      <c r="E49" s="123"/>
    </row>
    <row r="50" spans="1:5" ht="18.75" thickBot="1" x14ac:dyDescent="0.3">
      <c r="A50" s="169" t="s">
        <v>2535</v>
      </c>
      <c r="B50" s="170"/>
      <c r="C50" s="170"/>
      <c r="D50" s="170"/>
      <c r="E50" s="171"/>
    </row>
    <row r="51" spans="1:5" ht="18" customHeight="1" x14ac:dyDescent="0.25">
      <c r="A51" s="120" t="s">
        <v>15</v>
      </c>
      <c r="B51" s="120" t="s">
        <v>2416</v>
      </c>
      <c r="C51" s="120" t="s">
        <v>46</v>
      </c>
      <c r="D51" s="120" t="s">
        <v>2419</v>
      </c>
      <c r="E51" s="120" t="s">
        <v>2417</v>
      </c>
    </row>
    <row r="52" spans="1:5" ht="18" customHeight="1" x14ac:dyDescent="0.25">
      <c r="A52" s="139" t="e">
        <f>VLOOKUP(B52,#REF!,3,0)</f>
        <v>#REF!</v>
      </c>
      <c r="B52" s="143">
        <v>289</v>
      </c>
      <c r="C52" s="150" t="e">
        <f>VLOOKUP(B52,#REF!,2,0)</f>
        <v>#REF!</v>
      </c>
      <c r="D52" s="134" t="s">
        <v>2482</v>
      </c>
      <c r="E52" s="138">
        <v>3335925509</v>
      </c>
    </row>
    <row r="53" spans="1:5" ht="18" x14ac:dyDescent="0.25">
      <c r="A53" s="139" t="e">
        <f>VLOOKUP(B53,#REF!,3,0)</f>
        <v>#REF!</v>
      </c>
      <c r="B53" s="143">
        <v>377</v>
      </c>
      <c r="C53" s="150" t="e">
        <f>VLOOKUP(B53,#REF!,2,0)</f>
        <v>#REF!</v>
      </c>
      <c r="D53" s="134" t="s">
        <v>2482</v>
      </c>
      <c r="E53" s="138">
        <v>3335925845</v>
      </c>
    </row>
    <row r="54" spans="1:5" ht="18" x14ac:dyDescent="0.25">
      <c r="A54" s="139" t="e">
        <f>VLOOKUP(B54,#REF!,3,0)</f>
        <v>#REF!</v>
      </c>
      <c r="B54" s="143">
        <v>577</v>
      </c>
      <c r="C54" s="150" t="e">
        <f>VLOOKUP(B54,#REF!,2,0)</f>
        <v>#REF!</v>
      </c>
      <c r="D54" s="134" t="s">
        <v>2482</v>
      </c>
      <c r="E54" s="138">
        <v>3335926028</v>
      </c>
    </row>
    <row r="55" spans="1:5" ht="18.75" customHeight="1" x14ac:dyDescent="0.25">
      <c r="A55" s="139" t="e">
        <f>VLOOKUP(B55,#REF!,3,0)</f>
        <v>#REF!</v>
      </c>
      <c r="B55" s="143">
        <v>955</v>
      </c>
      <c r="C55" s="150" t="e">
        <f>VLOOKUP(B55,#REF!,2,0)</f>
        <v>#REF!</v>
      </c>
      <c r="D55" s="134" t="s">
        <v>2482</v>
      </c>
      <c r="E55" s="138">
        <v>3335926030</v>
      </c>
    </row>
    <row r="56" spans="1:5" ht="18.75" customHeight="1" x14ac:dyDescent="0.25">
      <c r="A56" s="139" t="e">
        <f>VLOOKUP(B56,#REF!,3,0)</f>
        <v>#REF!</v>
      </c>
      <c r="B56" s="143">
        <v>730</v>
      </c>
      <c r="C56" s="150" t="e">
        <f>VLOOKUP(B56,#REF!,2,0)</f>
        <v>#REF!</v>
      </c>
      <c r="D56" s="134" t="s">
        <v>2482</v>
      </c>
      <c r="E56" s="138" t="s">
        <v>2604</v>
      </c>
    </row>
    <row r="57" spans="1:5" ht="18" x14ac:dyDescent="0.25">
      <c r="A57" s="139" t="e">
        <f>VLOOKUP(B57,#REF!,3,0)</f>
        <v>#REF!</v>
      </c>
      <c r="B57" s="143">
        <v>877</v>
      </c>
      <c r="C57" s="150" t="e">
        <f>VLOOKUP(B57,#REF!,2,0)</f>
        <v>#REF!</v>
      </c>
      <c r="D57" s="134" t="s">
        <v>2482</v>
      </c>
      <c r="E57" s="138">
        <v>3335927684</v>
      </c>
    </row>
    <row r="58" spans="1:5" ht="18.75" customHeight="1" x14ac:dyDescent="0.25">
      <c r="A58" s="139" t="e">
        <f>VLOOKUP(B58,#REF!,3,0)</f>
        <v>#REF!</v>
      </c>
      <c r="B58" s="143">
        <v>227</v>
      </c>
      <c r="C58" s="150" t="e">
        <f>VLOOKUP(B58,#REF!,2,0)</f>
        <v>#REF!</v>
      </c>
      <c r="D58" s="134" t="s">
        <v>2482</v>
      </c>
      <c r="E58" s="138" t="s">
        <v>2605</v>
      </c>
    </row>
    <row r="59" spans="1:5" ht="18.75" customHeight="1" x14ac:dyDescent="0.25">
      <c r="A59" s="139" t="e">
        <f>VLOOKUP(B59,#REF!,3,0)</f>
        <v>#REF!</v>
      </c>
      <c r="B59" s="143">
        <v>386</v>
      </c>
      <c r="C59" s="150" t="e">
        <f>VLOOKUP(B59,#REF!,2,0)</f>
        <v>#REF!</v>
      </c>
      <c r="D59" s="134" t="s">
        <v>2482</v>
      </c>
      <c r="E59" s="138" t="s">
        <v>2606</v>
      </c>
    </row>
    <row r="60" spans="1:5" ht="18.75" customHeight="1" x14ac:dyDescent="0.25">
      <c r="A60" s="139" t="e">
        <f>VLOOKUP(B60,#REF!,3,0)</f>
        <v>#REF!</v>
      </c>
      <c r="B60" s="143">
        <v>995</v>
      </c>
      <c r="C60" s="150" t="e">
        <f>VLOOKUP(B60,#REF!,2,0)</f>
        <v>#REF!</v>
      </c>
      <c r="D60" s="134" t="s">
        <v>2482</v>
      </c>
      <c r="E60" s="138">
        <v>3335927562</v>
      </c>
    </row>
    <row r="61" spans="1:5" ht="18.75" customHeight="1" x14ac:dyDescent="0.25">
      <c r="A61" s="137" t="s">
        <v>2473</v>
      </c>
      <c r="B61" s="144">
        <f>COUNT(B52:B60)</f>
        <v>9</v>
      </c>
      <c r="C61" s="128"/>
      <c r="D61" s="128"/>
      <c r="E61" s="128"/>
    </row>
    <row r="62" spans="1:5" ht="15.75" thickBot="1" x14ac:dyDescent="0.3">
      <c r="A62" s="118"/>
      <c r="B62" s="123"/>
      <c r="C62" s="118"/>
      <c r="D62" s="118"/>
      <c r="E62" s="123"/>
    </row>
    <row r="63" spans="1:5" ht="18" x14ac:dyDescent="0.25">
      <c r="A63" s="178" t="s">
        <v>2476</v>
      </c>
      <c r="B63" s="179"/>
      <c r="C63" s="179"/>
      <c r="D63" s="179"/>
      <c r="E63" s="180"/>
    </row>
    <row r="64" spans="1:5" ht="18.75" customHeight="1" x14ac:dyDescent="0.25">
      <c r="A64" s="120" t="s">
        <v>15</v>
      </c>
      <c r="B64" s="120" t="s">
        <v>2416</v>
      </c>
      <c r="C64" s="122" t="s">
        <v>46</v>
      </c>
      <c r="D64" s="132" t="s">
        <v>2419</v>
      </c>
      <c r="E64" s="132" t="s">
        <v>2417</v>
      </c>
    </row>
    <row r="65" spans="1:5" ht="18" x14ac:dyDescent="0.25">
      <c r="A65" s="133" t="e">
        <f>VLOOKUP(B65,#REF!,3,0)</f>
        <v>#REF!</v>
      </c>
      <c r="B65" s="134">
        <v>291</v>
      </c>
      <c r="C65" s="150" t="e">
        <f>VLOOKUP(B65,#REF!,2,0)</f>
        <v>#REF!</v>
      </c>
      <c r="D65" s="145" t="s">
        <v>2568</v>
      </c>
      <c r="E65" s="134">
        <v>3335925489</v>
      </c>
    </row>
    <row r="66" spans="1:5" ht="18" x14ac:dyDescent="0.25">
      <c r="A66" s="133" t="e">
        <f>VLOOKUP(B66,#REF!,3,0)</f>
        <v>#REF!</v>
      </c>
      <c r="B66" s="134">
        <v>39</v>
      </c>
      <c r="C66" s="150" t="e">
        <f>VLOOKUP(B66,#REF!,2,0)</f>
        <v>#REF!</v>
      </c>
      <c r="D66" s="147" t="s">
        <v>2566</v>
      </c>
      <c r="E66" s="134" t="s">
        <v>2607</v>
      </c>
    </row>
    <row r="67" spans="1:5" ht="18.75" customHeight="1" x14ac:dyDescent="0.25">
      <c r="A67" s="133" t="e">
        <f>VLOOKUP(B67,#REF!,3,0)</f>
        <v>#REF!</v>
      </c>
      <c r="B67" s="134">
        <v>957</v>
      </c>
      <c r="C67" s="150" t="e">
        <f>VLOOKUP(B67,#REF!,2,0)</f>
        <v>#REF!</v>
      </c>
      <c r="D67" s="147" t="s">
        <v>2566</v>
      </c>
      <c r="E67" s="134" t="s">
        <v>2608</v>
      </c>
    </row>
    <row r="68" spans="1:5" ht="18" customHeight="1" x14ac:dyDescent="0.25">
      <c r="A68" s="133" t="e">
        <f>VLOOKUP(B68,#REF!,3,0)</f>
        <v>#REF!</v>
      </c>
      <c r="B68" s="134">
        <v>431</v>
      </c>
      <c r="C68" s="150" t="e">
        <f>VLOOKUP(B68,#REF!,2,0)</f>
        <v>#REF!</v>
      </c>
      <c r="D68" s="145" t="s">
        <v>2568</v>
      </c>
      <c r="E68" s="134">
        <v>3335927584</v>
      </c>
    </row>
    <row r="69" spans="1:5" ht="18.75" customHeight="1" x14ac:dyDescent="0.25">
      <c r="A69" s="133" t="e">
        <f>VLOOKUP(B69,#REF!,3,0)</f>
        <v>#REF!</v>
      </c>
      <c r="B69" s="134">
        <v>101</v>
      </c>
      <c r="C69" s="150" t="e">
        <f>VLOOKUP(B69,#REF!,2,0)</f>
        <v>#REF!</v>
      </c>
      <c r="D69" s="145" t="s">
        <v>2568</v>
      </c>
      <c r="E69" s="134">
        <v>3335927705</v>
      </c>
    </row>
    <row r="70" spans="1:5" ht="18" x14ac:dyDescent="0.25">
      <c r="A70" s="134" t="e">
        <f>VLOOKUP(B70,#REF!,3,0)</f>
        <v>#REF!</v>
      </c>
      <c r="B70" s="134">
        <v>793</v>
      </c>
      <c r="C70" s="150" t="e">
        <f>VLOOKUP(B70,#REF!,2,0)</f>
        <v>#REF!</v>
      </c>
      <c r="D70" s="145" t="s">
        <v>2568</v>
      </c>
      <c r="E70" s="134">
        <v>3335927519</v>
      </c>
    </row>
    <row r="71" spans="1:5" ht="18" x14ac:dyDescent="0.25">
      <c r="A71" s="137" t="s">
        <v>2473</v>
      </c>
      <c r="B71" s="144">
        <f>COUNT(B65:B70)</f>
        <v>6</v>
      </c>
      <c r="C71" s="128"/>
      <c r="D71" s="131"/>
      <c r="E71" s="131"/>
    </row>
    <row r="72" spans="1:5" ht="15.75" thickBot="1" x14ac:dyDescent="0.3">
      <c r="A72" s="118"/>
      <c r="B72" s="123"/>
      <c r="C72" s="118"/>
      <c r="D72" s="118"/>
      <c r="E72" s="123"/>
    </row>
    <row r="73" spans="1:5" ht="18.75" thickBot="1" x14ac:dyDescent="0.3">
      <c r="A73" s="181" t="s">
        <v>2477</v>
      </c>
      <c r="B73" s="182"/>
      <c r="C73" s="118" t="s">
        <v>2412</v>
      </c>
      <c r="D73" s="123"/>
      <c r="E73" s="123"/>
    </row>
    <row r="74" spans="1:5" ht="18.75" customHeight="1" thickBot="1" x14ac:dyDescent="0.3">
      <c r="A74" s="140">
        <f>+B48+B61+B71</f>
        <v>44</v>
      </c>
      <c r="B74" s="141"/>
      <c r="C74" s="118"/>
      <c r="D74" s="118"/>
      <c r="E74" s="118"/>
    </row>
    <row r="75" spans="1:5" ht="15.75" thickBot="1" x14ac:dyDescent="0.3">
      <c r="A75" s="118"/>
      <c r="B75" s="123"/>
      <c r="C75" s="118"/>
      <c r="D75" s="118"/>
      <c r="E75" s="123"/>
    </row>
    <row r="76" spans="1:5" ht="18.75" thickBot="1" x14ac:dyDescent="0.3">
      <c r="A76" s="169" t="s">
        <v>2478</v>
      </c>
      <c r="B76" s="170"/>
      <c r="C76" s="170"/>
      <c r="D76" s="170"/>
      <c r="E76" s="171"/>
    </row>
    <row r="77" spans="1:5" ht="18" x14ac:dyDescent="0.25">
      <c r="A77" s="124" t="s">
        <v>15</v>
      </c>
      <c r="B77" s="124" t="s">
        <v>2416</v>
      </c>
      <c r="C77" s="122" t="s">
        <v>46</v>
      </c>
      <c r="D77" s="183" t="s">
        <v>2419</v>
      </c>
      <c r="E77" s="184"/>
    </row>
    <row r="78" spans="1:5" ht="18" customHeight="1" x14ac:dyDescent="0.25">
      <c r="A78" s="134" t="e">
        <f>VLOOKUP(B78,#REF!,3,0)</f>
        <v>#REF!</v>
      </c>
      <c r="B78" s="134">
        <v>561</v>
      </c>
      <c r="C78" s="134" t="e">
        <f>VLOOKUP(B78,#REF!,2,0)</f>
        <v>#REF!</v>
      </c>
      <c r="D78" s="165" t="s">
        <v>2571</v>
      </c>
      <c r="E78" s="166"/>
    </row>
    <row r="79" spans="1:5" ht="18" x14ac:dyDescent="0.25">
      <c r="A79" s="134" t="e">
        <f>VLOOKUP(B79,#REF!,3,0)</f>
        <v>#REF!</v>
      </c>
      <c r="B79" s="134">
        <v>823</v>
      </c>
      <c r="C79" s="134" t="e">
        <f>VLOOKUP(B79,#REF!,2,0)</f>
        <v>#REF!</v>
      </c>
      <c r="D79" s="165" t="s">
        <v>2549</v>
      </c>
      <c r="E79" s="166"/>
    </row>
    <row r="80" spans="1:5" ht="18" x14ac:dyDescent="0.25">
      <c r="A80" s="134" t="e">
        <f>VLOOKUP(B80,#REF!,3,0)</f>
        <v>#REF!</v>
      </c>
      <c r="B80" s="134">
        <v>293</v>
      </c>
      <c r="C80" s="134" t="e">
        <f>VLOOKUP(B80,#REF!,2,0)</f>
        <v>#REF!</v>
      </c>
      <c r="D80" s="165" t="s">
        <v>2571</v>
      </c>
      <c r="E80" s="166"/>
    </row>
    <row r="81" spans="1:5" ht="18" x14ac:dyDescent="0.25">
      <c r="A81" s="134" t="e">
        <f>VLOOKUP(B81,#REF!,3,0)</f>
        <v>#REF!</v>
      </c>
      <c r="B81" s="134">
        <v>568</v>
      </c>
      <c r="C81" s="134" t="e">
        <f>VLOOKUP(B81,#REF!,2,0)</f>
        <v>#REF!</v>
      </c>
      <c r="D81" s="165" t="s">
        <v>2571</v>
      </c>
      <c r="E81" s="166"/>
    </row>
    <row r="82" spans="1:5" ht="18.75" customHeight="1" x14ac:dyDescent="0.25">
      <c r="A82" s="134" t="e">
        <f>VLOOKUP(B82,#REF!,3,0)</f>
        <v>#REF!</v>
      </c>
      <c r="B82" s="134">
        <v>575</v>
      </c>
      <c r="C82" s="134" t="e">
        <f>VLOOKUP(B82,#REF!,2,0)</f>
        <v>#REF!</v>
      </c>
      <c r="D82" s="165" t="s">
        <v>2571</v>
      </c>
      <c r="E82" s="166"/>
    </row>
    <row r="83" spans="1:5" ht="18" x14ac:dyDescent="0.25">
      <c r="A83" s="134" t="e">
        <f>VLOOKUP(B83,#REF!,3,0)</f>
        <v>#REF!</v>
      </c>
      <c r="B83" s="134">
        <v>637</v>
      </c>
      <c r="C83" s="134" t="e">
        <f>VLOOKUP(B83,#REF!,2,0)</f>
        <v>#REF!</v>
      </c>
      <c r="D83" s="165" t="s">
        <v>2549</v>
      </c>
      <c r="E83" s="166"/>
    </row>
    <row r="84" spans="1:5" ht="18" x14ac:dyDescent="0.25">
      <c r="A84" s="134" t="e">
        <f>VLOOKUP(B84,#REF!,3,0)</f>
        <v>#REF!</v>
      </c>
      <c r="B84" s="134">
        <v>649</v>
      </c>
      <c r="C84" s="134" t="e">
        <f>VLOOKUP(B84,#REF!,2,0)</f>
        <v>#REF!</v>
      </c>
      <c r="D84" s="165" t="s">
        <v>2571</v>
      </c>
      <c r="E84" s="166"/>
    </row>
    <row r="85" spans="1:5" ht="18.75" customHeight="1" x14ac:dyDescent="0.25">
      <c r="A85" s="134" t="e">
        <f>VLOOKUP(B85,#REF!,3,0)</f>
        <v>#REF!</v>
      </c>
      <c r="B85" s="134">
        <v>842</v>
      </c>
      <c r="C85" s="134" t="e">
        <f>VLOOKUP(B85,#REF!,2,0)</f>
        <v>#REF!</v>
      </c>
      <c r="D85" s="165" t="s">
        <v>2549</v>
      </c>
      <c r="E85" s="166"/>
    </row>
    <row r="86" spans="1:5" ht="18" x14ac:dyDescent="0.25">
      <c r="A86" s="134" t="e">
        <f>VLOOKUP(B86,#REF!,3,0)</f>
        <v>#REF!</v>
      </c>
      <c r="B86" s="134">
        <v>524</v>
      </c>
      <c r="C86" s="134" t="e">
        <f>VLOOKUP(B86,#REF!,2,0)</f>
        <v>#REF!</v>
      </c>
      <c r="D86" s="165" t="s">
        <v>2549</v>
      </c>
      <c r="E86" s="166"/>
    </row>
    <row r="87" spans="1:5" ht="18" x14ac:dyDescent="0.25">
      <c r="A87" s="134" t="e">
        <f>VLOOKUP(B87,#REF!,3,0)</f>
        <v>#REF!</v>
      </c>
      <c r="B87" s="134">
        <v>3</v>
      </c>
      <c r="C87" s="134" t="e">
        <f>VLOOKUP(B87,#REF!,2,0)</f>
        <v>#REF!</v>
      </c>
      <c r="D87" s="165" t="s">
        <v>2549</v>
      </c>
      <c r="E87" s="166"/>
    </row>
    <row r="88" spans="1:5" ht="18" x14ac:dyDescent="0.25">
      <c r="A88" s="134" t="e">
        <f>VLOOKUP(B88,#REF!,3,0)</f>
        <v>#REF!</v>
      </c>
      <c r="B88" s="134">
        <v>181</v>
      </c>
      <c r="C88" s="134" t="e">
        <f>VLOOKUP(B88,#REF!,2,0)</f>
        <v>#REF!</v>
      </c>
      <c r="D88" s="165" t="s">
        <v>2549</v>
      </c>
      <c r="E88" s="166"/>
    </row>
    <row r="89" spans="1:5" ht="18" x14ac:dyDescent="0.25">
      <c r="A89" s="134" t="e">
        <f>VLOOKUP(B89,#REF!,3,0)</f>
        <v>#REF!</v>
      </c>
      <c r="B89" s="134">
        <v>219</v>
      </c>
      <c r="C89" s="134" t="e">
        <f>VLOOKUP(B89,#REF!,2,0)</f>
        <v>#REF!</v>
      </c>
      <c r="D89" s="165" t="s">
        <v>2549</v>
      </c>
      <c r="E89" s="166"/>
    </row>
    <row r="90" spans="1:5" ht="18" x14ac:dyDescent="0.25">
      <c r="A90" s="134" t="e">
        <f>VLOOKUP(B90,#REF!,3,0)</f>
        <v>#REF!</v>
      </c>
      <c r="B90" s="134">
        <v>294</v>
      </c>
      <c r="C90" s="134" t="e">
        <f>VLOOKUP(B90,#REF!,2,0)</f>
        <v>#REF!</v>
      </c>
      <c r="D90" s="165" t="s">
        <v>2549</v>
      </c>
      <c r="E90" s="166"/>
    </row>
    <row r="91" spans="1:5" ht="18" customHeight="1" x14ac:dyDescent="0.25">
      <c r="A91" s="134" t="e">
        <f>VLOOKUP(B91,#REF!,3,0)</f>
        <v>#REF!</v>
      </c>
      <c r="B91" s="134">
        <v>8</v>
      </c>
      <c r="C91" s="134" t="e">
        <f>VLOOKUP(B91,#REF!,2,0)</f>
        <v>#REF!</v>
      </c>
      <c r="D91" s="165" t="s">
        <v>2549</v>
      </c>
      <c r="E91" s="166"/>
    </row>
    <row r="92" spans="1:5" ht="18.75" customHeight="1" thickBot="1" x14ac:dyDescent="0.3">
      <c r="A92" s="137" t="s">
        <v>2473</v>
      </c>
      <c r="B92" s="142">
        <f>COUNT(B78:B91)</f>
        <v>14</v>
      </c>
      <c r="C92" s="135"/>
      <c r="D92" s="135"/>
      <c r="E92" s="136"/>
    </row>
    <row r="93" spans="1:5" x14ac:dyDescent="0.25">
      <c r="A93" s="118"/>
      <c r="B93" s="123"/>
      <c r="C93" s="118"/>
      <c r="D93" s="118"/>
      <c r="E93" s="123"/>
    </row>
    <row r="94" spans="1:5" ht="18.75" customHeight="1" x14ac:dyDescent="0.25"/>
    <row r="95" spans="1:5" ht="18.75" customHeight="1" x14ac:dyDescent="0.25"/>
    <row r="101" ht="18.75" customHeight="1" x14ac:dyDescent="0.25"/>
    <row r="104" ht="18.75" customHeight="1" x14ac:dyDescent="0.25"/>
    <row r="107" ht="18" customHeight="1" x14ac:dyDescent="0.25"/>
    <row r="116" ht="18.75" customHeight="1" x14ac:dyDescent="0.25"/>
    <row r="119" ht="18.75" customHeight="1" x14ac:dyDescent="0.25"/>
    <row r="169" spans="1:5" x14ac:dyDescent="0.25">
      <c r="A169" s="118"/>
      <c r="B169" s="75"/>
      <c r="C169" s="118"/>
      <c r="D169" s="118"/>
      <c r="E169" s="118"/>
    </row>
    <row r="170" spans="1:5" x14ac:dyDescent="0.25">
      <c r="A170" s="118"/>
      <c r="B170" s="75"/>
      <c r="C170" s="118"/>
      <c r="D170" s="118"/>
      <c r="E170" s="118"/>
    </row>
    <row r="171" spans="1:5" x14ac:dyDescent="0.25">
      <c r="A171" s="118"/>
      <c r="B171" s="75"/>
      <c r="C171" s="118"/>
      <c r="D171" s="118"/>
      <c r="E171" s="118"/>
    </row>
    <row r="172" spans="1:5" x14ac:dyDescent="0.25">
      <c r="A172" s="118"/>
      <c r="B172" s="75"/>
      <c r="C172" s="118"/>
      <c r="D172" s="118"/>
      <c r="E172" s="118"/>
    </row>
    <row r="173" spans="1:5" x14ac:dyDescent="0.25">
      <c r="A173" s="118"/>
      <c r="B173" s="75"/>
      <c r="C173" s="118"/>
      <c r="D173" s="118"/>
      <c r="E173" s="118"/>
    </row>
    <row r="174" spans="1:5" x14ac:dyDescent="0.25">
      <c r="A174" s="118"/>
      <c r="B174" s="75"/>
      <c r="C174" s="118"/>
      <c r="D174" s="118"/>
      <c r="E174" s="118"/>
    </row>
    <row r="175" spans="1:5" x14ac:dyDescent="0.25">
      <c r="A175" s="118"/>
      <c r="B175" s="75"/>
      <c r="C175" s="118"/>
      <c r="D175" s="118"/>
      <c r="E175" s="118"/>
    </row>
    <row r="176" spans="1:5" x14ac:dyDescent="0.25">
      <c r="A176" s="118"/>
      <c r="B176" s="75"/>
      <c r="C176" s="118"/>
      <c r="D176" s="118"/>
      <c r="E176" s="118"/>
    </row>
    <row r="177" spans="1:5" x14ac:dyDescent="0.25">
      <c r="A177" s="118"/>
      <c r="B177" s="75"/>
      <c r="C177" s="118"/>
      <c r="D177" s="118"/>
      <c r="E177" s="118"/>
    </row>
    <row r="178" spans="1:5" x14ac:dyDescent="0.25">
      <c r="A178" s="118"/>
      <c r="B178" s="75"/>
      <c r="C178" s="118"/>
      <c r="D178" s="118"/>
      <c r="E178" s="118"/>
    </row>
    <row r="179" spans="1:5" x14ac:dyDescent="0.25">
      <c r="A179" s="118"/>
      <c r="B179" s="75"/>
      <c r="C179" s="118"/>
      <c r="D179" s="118"/>
      <c r="E179" s="118"/>
    </row>
    <row r="180" spans="1:5" x14ac:dyDescent="0.25">
      <c r="A180" s="118"/>
      <c r="B180" s="75"/>
      <c r="C180" s="118"/>
      <c r="D180" s="118"/>
      <c r="E180" s="118"/>
    </row>
    <row r="181" spans="1:5" x14ac:dyDescent="0.25">
      <c r="A181" s="118"/>
      <c r="B181" s="75"/>
      <c r="C181" s="118"/>
      <c r="D181" s="118"/>
      <c r="E181" s="118"/>
    </row>
    <row r="182" spans="1:5" x14ac:dyDescent="0.25">
      <c r="A182" s="118"/>
      <c r="B182" s="75"/>
      <c r="C182" s="118"/>
      <c r="D182" s="118"/>
      <c r="E182" s="118"/>
    </row>
    <row r="183" spans="1:5" x14ac:dyDescent="0.25">
      <c r="A183" s="118"/>
      <c r="B183" s="75"/>
      <c r="C183" s="118"/>
      <c r="D183" s="118"/>
      <c r="E183" s="118"/>
    </row>
    <row r="184" spans="1:5" x14ac:dyDescent="0.25">
      <c r="A184" s="118"/>
      <c r="B184" s="75"/>
      <c r="C184" s="118"/>
      <c r="D184" s="118"/>
      <c r="E184" s="118"/>
    </row>
    <row r="185" spans="1:5" x14ac:dyDescent="0.25">
      <c r="A185" s="118"/>
      <c r="B185" s="75"/>
      <c r="C185" s="118"/>
      <c r="D185" s="118"/>
      <c r="E185" s="118"/>
    </row>
    <row r="186" spans="1:5" x14ac:dyDescent="0.25">
      <c r="A186" s="118"/>
      <c r="B186" s="75"/>
      <c r="C186" s="118"/>
      <c r="D186" s="118"/>
      <c r="E186" s="118"/>
    </row>
    <row r="187" spans="1:5" x14ac:dyDescent="0.25">
      <c r="A187" s="118"/>
      <c r="B187" s="75"/>
      <c r="C187" s="118"/>
      <c r="D187" s="118"/>
      <c r="E187" s="118"/>
    </row>
    <row r="188" spans="1:5" x14ac:dyDescent="0.25">
      <c r="A188" s="118"/>
      <c r="B188" s="75"/>
      <c r="C188" s="118"/>
      <c r="D188" s="118"/>
      <c r="E188" s="118"/>
    </row>
    <row r="189" spans="1:5" x14ac:dyDescent="0.25">
      <c r="A189" s="118"/>
      <c r="B189" s="75"/>
      <c r="C189" s="118"/>
      <c r="D189" s="118"/>
      <c r="E189" s="118"/>
    </row>
    <row r="190" spans="1:5" x14ac:dyDescent="0.25">
      <c r="A190" s="118"/>
      <c r="B190" s="75"/>
      <c r="C190" s="118"/>
      <c r="D190" s="118"/>
      <c r="E190" s="118"/>
    </row>
    <row r="191" spans="1:5" x14ac:dyDescent="0.25">
      <c r="A191" s="118"/>
      <c r="B191" s="75"/>
      <c r="C191" s="118"/>
      <c r="D191" s="118"/>
      <c r="E191" s="118"/>
    </row>
    <row r="192" spans="1:5" x14ac:dyDescent="0.25">
      <c r="A192" s="118"/>
      <c r="B192" s="75"/>
      <c r="C192" s="118"/>
      <c r="D192" s="118"/>
      <c r="E192" s="118"/>
    </row>
    <row r="193" spans="1:5" x14ac:dyDescent="0.25">
      <c r="A193" s="118"/>
      <c r="B193" s="75"/>
      <c r="C193" s="118"/>
      <c r="D193" s="118"/>
      <c r="E193" s="118"/>
    </row>
    <row r="194" spans="1:5" x14ac:dyDescent="0.25">
      <c r="A194" s="118"/>
      <c r="B194" s="75"/>
      <c r="C194" s="118"/>
      <c r="D194" s="118"/>
      <c r="E194" s="118"/>
    </row>
    <row r="195" spans="1:5" x14ac:dyDescent="0.25">
      <c r="A195" s="118"/>
      <c r="B195" s="75"/>
      <c r="C195" s="118"/>
      <c r="D195" s="118"/>
      <c r="E195" s="118"/>
    </row>
    <row r="196" spans="1:5" x14ac:dyDescent="0.25">
      <c r="A196" s="118"/>
      <c r="B196" s="75"/>
      <c r="C196" s="118"/>
      <c r="D196" s="118"/>
      <c r="E196" s="118"/>
    </row>
    <row r="197" spans="1:5" x14ac:dyDescent="0.25">
      <c r="A197" s="118"/>
      <c r="B197" s="75"/>
      <c r="C197" s="118"/>
      <c r="D197" s="118"/>
      <c r="E197" s="118"/>
    </row>
    <row r="198" spans="1:5" x14ac:dyDescent="0.25">
      <c r="A198" s="118"/>
      <c r="B198" s="75"/>
      <c r="C198" s="118"/>
      <c r="D198" s="118"/>
      <c r="E198" s="118"/>
    </row>
    <row r="199" spans="1:5" x14ac:dyDescent="0.25">
      <c r="A199" s="118"/>
      <c r="B199" s="75"/>
      <c r="C199" s="118"/>
      <c r="D199" s="118"/>
      <c r="E199" s="118"/>
    </row>
    <row r="200" spans="1:5" x14ac:dyDescent="0.25">
      <c r="A200" s="118"/>
      <c r="B200" s="75"/>
      <c r="C200" s="118"/>
      <c r="D200" s="118"/>
      <c r="E200" s="118"/>
    </row>
    <row r="201" spans="1:5" x14ac:dyDescent="0.25">
      <c r="A201" s="118"/>
      <c r="B201" s="75"/>
      <c r="C201" s="118"/>
      <c r="D201" s="118"/>
      <c r="E201" s="118"/>
    </row>
    <row r="202" spans="1:5" x14ac:dyDescent="0.25">
      <c r="A202" s="118"/>
      <c r="B202" s="75"/>
      <c r="C202" s="118"/>
      <c r="D202" s="118"/>
      <c r="E202" s="118"/>
    </row>
    <row r="203" spans="1:5" x14ac:dyDescent="0.25">
      <c r="A203" s="118"/>
      <c r="B203" s="75"/>
      <c r="C203" s="118"/>
      <c r="D203" s="118"/>
      <c r="E203" s="118"/>
    </row>
    <row r="204" spans="1:5" x14ac:dyDescent="0.25">
      <c r="A204" s="118"/>
      <c r="B204" s="75"/>
      <c r="C204" s="118"/>
      <c r="D204" s="118"/>
      <c r="E204" s="118"/>
    </row>
    <row r="205" spans="1:5" x14ac:dyDescent="0.25">
      <c r="A205" s="118"/>
      <c r="B205" s="75"/>
      <c r="C205" s="118"/>
      <c r="D205" s="118"/>
      <c r="E205" s="118"/>
    </row>
    <row r="206" spans="1:5" x14ac:dyDescent="0.25">
      <c r="A206" s="118"/>
      <c r="B206" s="75"/>
      <c r="C206" s="118"/>
      <c r="D206" s="118"/>
      <c r="E206" s="118"/>
    </row>
    <row r="207" spans="1:5" x14ac:dyDescent="0.25">
      <c r="A207" s="118"/>
      <c r="B207" s="75"/>
      <c r="C207" s="118"/>
      <c r="D207" s="118"/>
      <c r="E207" s="118"/>
    </row>
    <row r="208" spans="1:5" x14ac:dyDescent="0.25">
      <c r="A208" s="118"/>
      <c r="B208" s="75"/>
      <c r="C208" s="118"/>
      <c r="D208" s="118"/>
      <c r="E208" s="118"/>
    </row>
    <row r="209" spans="1:5" x14ac:dyDescent="0.25">
      <c r="A209" s="118"/>
      <c r="B209" s="75"/>
      <c r="C209" s="118"/>
      <c r="D209" s="118"/>
      <c r="E209" s="118"/>
    </row>
    <row r="210" spans="1:5" x14ac:dyDescent="0.25">
      <c r="A210" s="118"/>
      <c r="B210" s="75"/>
      <c r="C210" s="118"/>
      <c r="D210" s="118"/>
      <c r="E210" s="118"/>
    </row>
    <row r="211" spans="1:5" x14ac:dyDescent="0.25">
      <c r="A211" s="118"/>
      <c r="B211" s="75"/>
      <c r="C211" s="118"/>
      <c r="D211" s="118"/>
      <c r="E211" s="118"/>
    </row>
    <row r="212" spans="1:5" x14ac:dyDescent="0.25">
      <c r="A212" s="118"/>
      <c r="B212" s="75"/>
      <c r="C212" s="118"/>
      <c r="D212" s="118"/>
      <c r="E212" s="118"/>
    </row>
    <row r="213" spans="1:5" x14ac:dyDescent="0.25">
      <c r="A213" s="118"/>
      <c r="B213" s="75"/>
      <c r="C213" s="118"/>
      <c r="D213" s="118"/>
      <c r="E213" s="118"/>
    </row>
    <row r="214" spans="1:5" x14ac:dyDescent="0.25">
      <c r="A214" s="118"/>
      <c r="B214" s="75"/>
      <c r="C214" s="118"/>
      <c r="D214" s="118"/>
      <c r="E214" s="118"/>
    </row>
    <row r="215" spans="1:5" x14ac:dyDescent="0.25">
      <c r="A215" s="118"/>
      <c r="B215" s="75"/>
      <c r="C215" s="118"/>
      <c r="D215" s="118"/>
      <c r="E215" s="118"/>
    </row>
    <row r="216" spans="1:5" x14ac:dyDescent="0.25">
      <c r="A216" s="118"/>
      <c r="B216" s="75"/>
      <c r="C216" s="118"/>
      <c r="D216" s="118"/>
      <c r="E216" s="118"/>
    </row>
    <row r="217" spans="1:5" x14ac:dyDescent="0.25">
      <c r="A217" s="118"/>
      <c r="B217" s="75"/>
      <c r="C217" s="118"/>
      <c r="D217" s="118"/>
      <c r="E217" s="118"/>
    </row>
    <row r="218" spans="1:5" x14ac:dyDescent="0.25">
      <c r="A218" s="118"/>
      <c r="B218" s="75"/>
      <c r="C218" s="118"/>
      <c r="D218" s="118"/>
      <c r="E218" s="118"/>
    </row>
    <row r="219" spans="1:5" x14ac:dyDescent="0.25">
      <c r="A219" s="118"/>
      <c r="B219" s="75"/>
      <c r="C219" s="118"/>
      <c r="D219" s="118"/>
      <c r="E219" s="118"/>
    </row>
    <row r="220" spans="1:5" x14ac:dyDescent="0.25">
      <c r="A220" s="118"/>
      <c r="B220" s="75"/>
      <c r="C220" s="118"/>
      <c r="D220" s="118"/>
      <c r="E220" s="118"/>
    </row>
    <row r="221" spans="1:5" x14ac:dyDescent="0.25">
      <c r="A221" s="118"/>
      <c r="B221" s="75"/>
      <c r="C221" s="118"/>
      <c r="D221" s="118"/>
      <c r="E221" s="118"/>
    </row>
    <row r="222" spans="1:5" x14ac:dyDescent="0.25">
      <c r="A222" s="118"/>
      <c r="B222" s="75"/>
      <c r="C222" s="118"/>
      <c r="D222" s="118"/>
      <c r="E222" s="118"/>
    </row>
    <row r="223" spans="1:5" x14ac:dyDescent="0.25">
      <c r="A223" s="118"/>
      <c r="B223" s="75"/>
      <c r="C223" s="118"/>
      <c r="D223" s="118"/>
      <c r="E223" s="118"/>
    </row>
    <row r="224" spans="1:5" x14ac:dyDescent="0.25">
      <c r="A224" s="118"/>
      <c r="B224" s="75"/>
      <c r="C224" s="118"/>
      <c r="D224" s="118"/>
      <c r="E224" s="118"/>
    </row>
    <row r="225" spans="1:5" x14ac:dyDescent="0.25">
      <c r="A225" s="118"/>
      <c r="B225" s="75"/>
      <c r="C225" s="118"/>
      <c r="D225" s="118"/>
      <c r="E225" s="118"/>
    </row>
    <row r="226" spans="1:5" x14ac:dyDescent="0.25">
      <c r="A226" s="118"/>
      <c r="B226" s="75"/>
      <c r="C226" s="118"/>
      <c r="D226" s="118"/>
      <c r="E226" s="118"/>
    </row>
    <row r="227" spans="1:5" x14ac:dyDescent="0.25">
      <c r="A227" s="118"/>
      <c r="B227" s="75"/>
      <c r="C227" s="118"/>
      <c r="D227" s="118"/>
      <c r="E227" s="118"/>
    </row>
    <row r="228" spans="1:5" x14ac:dyDescent="0.25">
      <c r="A228" s="118"/>
      <c r="B228" s="75"/>
      <c r="C228" s="118"/>
      <c r="D228" s="118"/>
      <c r="E228" s="118"/>
    </row>
    <row r="229" spans="1:5" x14ac:dyDescent="0.25">
      <c r="A229" s="118"/>
      <c r="B229" s="75"/>
      <c r="C229" s="118"/>
      <c r="D229" s="118"/>
      <c r="E229" s="118"/>
    </row>
    <row r="230" spans="1:5" x14ac:dyDescent="0.25">
      <c r="A230" s="118"/>
      <c r="B230" s="75"/>
      <c r="C230" s="118"/>
      <c r="D230" s="118"/>
      <c r="E230" s="118"/>
    </row>
    <row r="231" spans="1:5" x14ac:dyDescent="0.25">
      <c r="A231" s="118"/>
      <c r="B231" s="75"/>
      <c r="C231" s="118"/>
      <c r="D231" s="118"/>
      <c r="E231" s="118"/>
    </row>
    <row r="232" spans="1:5" x14ac:dyDescent="0.25">
      <c r="A232" s="118"/>
      <c r="B232" s="75"/>
      <c r="C232" s="118"/>
      <c r="D232" s="118"/>
      <c r="E232" s="118"/>
    </row>
    <row r="233" spans="1:5" x14ac:dyDescent="0.25">
      <c r="A233" s="118"/>
      <c r="B233" s="75"/>
      <c r="C233" s="118"/>
      <c r="D233" s="118"/>
      <c r="E233" s="118"/>
    </row>
    <row r="234" spans="1:5" x14ac:dyDescent="0.25">
      <c r="A234" s="118"/>
      <c r="B234" s="75"/>
      <c r="C234" s="118"/>
      <c r="D234" s="118"/>
      <c r="E234" s="118"/>
    </row>
    <row r="235" spans="1:5" x14ac:dyDescent="0.25">
      <c r="A235" s="118"/>
      <c r="B235" s="75"/>
      <c r="C235" s="118"/>
      <c r="D235" s="118"/>
      <c r="E235" s="118"/>
    </row>
    <row r="236" spans="1:5" x14ac:dyDescent="0.25">
      <c r="A236" s="118"/>
      <c r="B236" s="75"/>
      <c r="C236" s="118"/>
      <c r="D236" s="118"/>
      <c r="E236" s="118"/>
    </row>
    <row r="237" spans="1:5" x14ac:dyDescent="0.25">
      <c r="A237" s="118"/>
      <c r="B237" s="75"/>
      <c r="C237" s="118"/>
      <c r="D237" s="118"/>
      <c r="E237" s="118"/>
    </row>
    <row r="238" spans="1:5" x14ac:dyDescent="0.25">
      <c r="A238" s="118"/>
      <c r="B238" s="75"/>
      <c r="C238" s="118"/>
      <c r="D238" s="118"/>
      <c r="E238" s="118"/>
    </row>
    <row r="239" spans="1:5" x14ac:dyDescent="0.25">
      <c r="A239" s="118"/>
      <c r="B239" s="75"/>
      <c r="C239" s="118"/>
      <c r="D239" s="118"/>
      <c r="E239" s="118"/>
    </row>
    <row r="240" spans="1:5" x14ac:dyDescent="0.25">
      <c r="A240" s="118"/>
      <c r="B240" s="75"/>
      <c r="C240" s="118"/>
      <c r="D240" s="118"/>
      <c r="E240" s="118"/>
    </row>
    <row r="241" spans="1:5" x14ac:dyDescent="0.25">
      <c r="A241" s="118"/>
      <c r="B241" s="75"/>
      <c r="C241" s="118"/>
      <c r="D241" s="118"/>
      <c r="E241" s="118"/>
    </row>
    <row r="242" spans="1:5" x14ac:dyDescent="0.25">
      <c r="A242" s="118"/>
      <c r="B242" s="75"/>
      <c r="C242" s="118"/>
      <c r="D242" s="118"/>
      <c r="E242" s="118"/>
    </row>
    <row r="243" spans="1:5" x14ac:dyDescent="0.25">
      <c r="A243" s="118"/>
      <c r="B243" s="75"/>
      <c r="C243" s="118"/>
      <c r="D243" s="118"/>
      <c r="E243" s="118"/>
    </row>
    <row r="244" spans="1:5" x14ac:dyDescent="0.25">
      <c r="A244" s="118"/>
      <c r="B244" s="75"/>
      <c r="C244" s="118"/>
      <c r="D244" s="118"/>
      <c r="E244" s="118"/>
    </row>
    <row r="245" spans="1:5" x14ac:dyDescent="0.25">
      <c r="A245" s="118"/>
      <c r="B245" s="75"/>
      <c r="C245" s="118"/>
      <c r="D245" s="118"/>
      <c r="E245" s="118"/>
    </row>
    <row r="246" spans="1:5" x14ac:dyDescent="0.25">
      <c r="A246" s="118"/>
      <c r="B246" s="75"/>
      <c r="C246" s="118"/>
      <c r="D246" s="118"/>
      <c r="E246" s="118"/>
    </row>
    <row r="247" spans="1:5" x14ac:dyDescent="0.25">
      <c r="A247" s="118"/>
      <c r="B247" s="75"/>
      <c r="C247" s="118"/>
      <c r="D247" s="118"/>
      <c r="E247" s="118"/>
    </row>
    <row r="248" spans="1:5" x14ac:dyDescent="0.25">
      <c r="A248" s="118"/>
      <c r="B248" s="75"/>
      <c r="C248" s="118"/>
      <c r="D248" s="118"/>
      <c r="E248" s="118"/>
    </row>
    <row r="249" spans="1:5" x14ac:dyDescent="0.25">
      <c r="A249" s="118"/>
      <c r="B249" s="75"/>
      <c r="C249" s="118"/>
      <c r="D249" s="118"/>
      <c r="E249" s="118"/>
    </row>
    <row r="250" spans="1:5" x14ac:dyDescent="0.25">
      <c r="A250" s="118"/>
      <c r="B250" s="75"/>
      <c r="C250" s="118"/>
      <c r="D250" s="118"/>
      <c r="E250" s="118"/>
    </row>
    <row r="251" spans="1:5" x14ac:dyDescent="0.25">
      <c r="A251" s="118"/>
      <c r="B251" s="75"/>
      <c r="C251" s="118"/>
      <c r="D251" s="118"/>
      <c r="E251" s="118"/>
    </row>
    <row r="252" spans="1:5" x14ac:dyDescent="0.25">
      <c r="A252" s="118"/>
      <c r="B252" s="75"/>
      <c r="C252" s="118"/>
      <c r="D252" s="118"/>
      <c r="E252" s="118"/>
    </row>
    <row r="253" spans="1:5" x14ac:dyDescent="0.25">
      <c r="A253" s="118"/>
      <c r="B253" s="75"/>
      <c r="C253" s="118"/>
      <c r="D253" s="118"/>
      <c r="E253" s="118"/>
    </row>
    <row r="254" spans="1:5" x14ac:dyDescent="0.25">
      <c r="A254" s="118"/>
      <c r="B254" s="75"/>
      <c r="C254" s="118"/>
      <c r="D254" s="118"/>
      <c r="E254" s="118"/>
    </row>
    <row r="255" spans="1:5" x14ac:dyDescent="0.25">
      <c r="A255" s="118"/>
      <c r="B255" s="75"/>
      <c r="C255" s="118"/>
      <c r="D255" s="118"/>
      <c r="E255" s="118"/>
    </row>
    <row r="256" spans="1:5" x14ac:dyDescent="0.25">
      <c r="A256" s="118"/>
      <c r="B256" s="75"/>
      <c r="C256" s="118"/>
      <c r="D256" s="118"/>
      <c r="E256" s="118"/>
    </row>
    <row r="257" spans="1:5" x14ac:dyDescent="0.25">
      <c r="A257" s="118"/>
      <c r="B257" s="75"/>
      <c r="C257" s="118"/>
      <c r="D257" s="118"/>
      <c r="E257" s="118"/>
    </row>
    <row r="258" spans="1:5" x14ac:dyDescent="0.25">
      <c r="A258" s="118"/>
      <c r="B258" s="75"/>
      <c r="C258" s="118"/>
      <c r="D258" s="118"/>
      <c r="E258" s="118"/>
    </row>
    <row r="259" spans="1:5" x14ac:dyDescent="0.25">
      <c r="A259" s="118"/>
      <c r="B259" s="75"/>
      <c r="C259" s="118"/>
      <c r="D259" s="118"/>
      <c r="E259" s="118"/>
    </row>
    <row r="260" spans="1:5" x14ac:dyDescent="0.25">
      <c r="A260" s="118"/>
      <c r="B260" s="75"/>
      <c r="C260" s="118"/>
      <c r="D260" s="118"/>
      <c r="E260" s="118"/>
    </row>
    <row r="261" spans="1:5" x14ac:dyDescent="0.25">
      <c r="A261" s="118"/>
      <c r="B261" s="75"/>
      <c r="C261" s="118"/>
      <c r="D261" s="118"/>
      <c r="E261" s="118"/>
    </row>
    <row r="262" spans="1:5" x14ac:dyDescent="0.25">
      <c r="A262" s="118"/>
      <c r="B262" s="75"/>
      <c r="C262" s="118"/>
      <c r="D262" s="118"/>
      <c r="E262" s="118"/>
    </row>
    <row r="263" spans="1:5" x14ac:dyDescent="0.25">
      <c r="A263" s="118"/>
      <c r="B263" s="75"/>
      <c r="C263" s="118"/>
      <c r="D263" s="118"/>
      <c r="E263" s="118"/>
    </row>
    <row r="264" spans="1:5" x14ac:dyDescent="0.25">
      <c r="A264" s="118"/>
      <c r="B264" s="75"/>
      <c r="C264" s="118"/>
      <c r="D264" s="118"/>
      <c r="E264" s="118"/>
    </row>
    <row r="265" spans="1:5" x14ac:dyDescent="0.25">
      <c r="A265" s="118"/>
      <c r="B265" s="75"/>
      <c r="C265" s="118"/>
      <c r="D265" s="118"/>
      <c r="E265" s="118"/>
    </row>
    <row r="266" spans="1:5" x14ac:dyDescent="0.25">
      <c r="A266" s="118"/>
      <c r="B266" s="75"/>
      <c r="C266" s="118"/>
      <c r="D266" s="118"/>
      <c r="E266" s="118"/>
    </row>
    <row r="267" spans="1:5" x14ac:dyDescent="0.25">
      <c r="A267" s="118"/>
      <c r="B267" s="75"/>
      <c r="C267" s="118"/>
      <c r="D267" s="118"/>
      <c r="E267" s="118"/>
    </row>
    <row r="268" spans="1:5" x14ac:dyDescent="0.25">
      <c r="A268" s="118"/>
      <c r="B268" s="75"/>
      <c r="C268" s="118"/>
      <c r="D268" s="118"/>
      <c r="E268" s="118"/>
    </row>
    <row r="269" spans="1:5" x14ac:dyDescent="0.25">
      <c r="A269" s="118"/>
      <c r="B269" s="75"/>
      <c r="C269" s="118"/>
      <c r="D269" s="118"/>
      <c r="E269" s="118"/>
    </row>
    <row r="270" spans="1:5" x14ac:dyDescent="0.25">
      <c r="A270" s="118"/>
      <c r="B270" s="75"/>
      <c r="C270" s="118"/>
      <c r="D270" s="118"/>
      <c r="E270" s="118"/>
    </row>
    <row r="271" spans="1:5" x14ac:dyDescent="0.25">
      <c r="A271" s="118"/>
      <c r="B271" s="75"/>
      <c r="C271" s="118"/>
      <c r="D271" s="118"/>
      <c r="E271" s="118"/>
    </row>
    <row r="272" spans="1:5" x14ac:dyDescent="0.25">
      <c r="A272" s="118"/>
      <c r="B272" s="75"/>
      <c r="C272" s="118"/>
      <c r="D272" s="118"/>
      <c r="E272" s="118"/>
    </row>
    <row r="273" spans="1:5" x14ac:dyDescent="0.25">
      <c r="A273" s="118"/>
      <c r="B273" s="75"/>
      <c r="C273" s="118"/>
      <c r="D273" s="118"/>
      <c r="E273" s="118"/>
    </row>
    <row r="274" spans="1:5" x14ac:dyDescent="0.25">
      <c r="A274" s="118"/>
      <c r="B274" s="75"/>
      <c r="C274" s="118"/>
      <c r="D274" s="118"/>
      <c r="E274" s="118"/>
    </row>
    <row r="275" spans="1:5" x14ac:dyDescent="0.25">
      <c r="A275" s="118"/>
      <c r="B275" s="75"/>
      <c r="C275" s="118"/>
      <c r="D275" s="118"/>
      <c r="E275" s="118"/>
    </row>
    <row r="276" spans="1:5" x14ac:dyDescent="0.25">
      <c r="A276" s="118"/>
      <c r="B276" s="75"/>
      <c r="C276" s="118"/>
      <c r="D276" s="118"/>
      <c r="E276" s="118"/>
    </row>
    <row r="277" spans="1:5" x14ac:dyDescent="0.25">
      <c r="A277" s="118"/>
      <c r="B277" s="75"/>
      <c r="C277" s="118"/>
      <c r="D277" s="118"/>
      <c r="E277" s="118"/>
    </row>
    <row r="278" spans="1:5" x14ac:dyDescent="0.25">
      <c r="A278" s="118"/>
      <c r="B278" s="75"/>
      <c r="C278" s="118"/>
      <c r="D278" s="118"/>
      <c r="E278" s="118"/>
    </row>
    <row r="279" spans="1:5" x14ac:dyDescent="0.25">
      <c r="A279" s="118"/>
      <c r="B279" s="75"/>
      <c r="C279" s="118"/>
      <c r="D279" s="118"/>
      <c r="E279" s="118"/>
    </row>
    <row r="280" spans="1:5" x14ac:dyDescent="0.25">
      <c r="A280" s="118"/>
      <c r="B280" s="75"/>
      <c r="C280" s="118"/>
      <c r="D280" s="118"/>
      <c r="E280" s="118"/>
    </row>
    <row r="281" spans="1:5" x14ac:dyDescent="0.25">
      <c r="A281" s="118"/>
      <c r="B281" s="75"/>
      <c r="C281" s="118"/>
      <c r="D281" s="118"/>
      <c r="E281" s="118"/>
    </row>
    <row r="282" spans="1:5" x14ac:dyDescent="0.25">
      <c r="A282" s="118"/>
      <c r="B282" s="75"/>
      <c r="C282" s="118"/>
      <c r="D282" s="118"/>
      <c r="E282" s="118"/>
    </row>
    <row r="283" spans="1:5" x14ac:dyDescent="0.25">
      <c r="A283" s="118"/>
      <c r="B283" s="75"/>
      <c r="C283" s="118"/>
      <c r="D283" s="118"/>
      <c r="E283" s="118"/>
    </row>
    <row r="284" spans="1:5" x14ac:dyDescent="0.25">
      <c r="A284" s="118"/>
      <c r="B284" s="75"/>
      <c r="C284" s="118"/>
      <c r="D284" s="118"/>
      <c r="E284" s="118"/>
    </row>
    <row r="285" spans="1:5" x14ac:dyDescent="0.25">
      <c r="A285" s="118"/>
      <c r="B285" s="75"/>
      <c r="C285" s="118"/>
      <c r="D285" s="118"/>
      <c r="E285" s="118"/>
    </row>
    <row r="286" spans="1:5" x14ac:dyDescent="0.25">
      <c r="A286" s="118"/>
      <c r="B286" s="75"/>
      <c r="C286" s="118"/>
      <c r="D286" s="118"/>
      <c r="E286" s="118"/>
    </row>
    <row r="287" spans="1:5" x14ac:dyDescent="0.25">
      <c r="A287" s="118"/>
      <c r="B287" s="75"/>
      <c r="C287" s="118"/>
      <c r="D287" s="118"/>
      <c r="E287" s="118"/>
    </row>
    <row r="288" spans="1:5" x14ac:dyDescent="0.25">
      <c r="A288" s="118"/>
      <c r="B288" s="75"/>
      <c r="C288" s="118"/>
      <c r="D288" s="118"/>
      <c r="E288" s="118"/>
    </row>
    <row r="289" spans="1:5" x14ac:dyDescent="0.25">
      <c r="A289" s="118"/>
      <c r="B289" s="75"/>
      <c r="C289" s="118"/>
      <c r="D289" s="118"/>
      <c r="E289" s="118"/>
    </row>
    <row r="290" spans="1:5" x14ac:dyDescent="0.25">
      <c r="A290" s="118"/>
      <c r="B290" s="75"/>
      <c r="C290" s="118"/>
      <c r="D290" s="118"/>
      <c r="E290" s="118"/>
    </row>
    <row r="291" spans="1:5" x14ac:dyDescent="0.25">
      <c r="A291" s="118"/>
      <c r="B291" s="75"/>
      <c r="C291" s="118"/>
      <c r="D291" s="118"/>
      <c r="E291" s="118"/>
    </row>
    <row r="292" spans="1:5" x14ac:dyDescent="0.25">
      <c r="A292" s="118"/>
      <c r="B292" s="75"/>
      <c r="C292" s="118"/>
      <c r="D292" s="118"/>
      <c r="E292" s="118"/>
    </row>
    <row r="293" spans="1:5" x14ac:dyDescent="0.25">
      <c r="A293" s="118"/>
      <c r="B293" s="75"/>
      <c r="C293" s="118"/>
      <c r="D293" s="118"/>
      <c r="E293" s="118"/>
    </row>
    <row r="294" spans="1:5" x14ac:dyDescent="0.25">
      <c r="A294" s="118"/>
      <c r="B294" s="75"/>
      <c r="C294" s="118"/>
      <c r="D294" s="118"/>
      <c r="E294" s="118"/>
    </row>
    <row r="295" spans="1:5" x14ac:dyDescent="0.25">
      <c r="A295" s="118"/>
      <c r="B295" s="75"/>
      <c r="C295" s="118"/>
      <c r="D295" s="118"/>
      <c r="E295" s="118"/>
    </row>
    <row r="296" spans="1:5" x14ac:dyDescent="0.25">
      <c r="A296" s="118"/>
      <c r="B296" s="75"/>
      <c r="C296" s="118"/>
      <c r="D296" s="118"/>
      <c r="E296" s="118"/>
    </row>
    <row r="297" spans="1:5" x14ac:dyDescent="0.25">
      <c r="A297" s="118"/>
      <c r="B297" s="75"/>
      <c r="C297" s="118"/>
      <c r="D297" s="118"/>
      <c r="E297" s="118"/>
    </row>
    <row r="298" spans="1:5" x14ac:dyDescent="0.25">
      <c r="A298" s="118"/>
      <c r="B298" s="75"/>
      <c r="C298" s="118"/>
      <c r="D298" s="118"/>
      <c r="E298" s="118"/>
    </row>
    <row r="299" spans="1:5" x14ac:dyDescent="0.25">
      <c r="A299" s="118"/>
      <c r="B299" s="75"/>
      <c r="C299" s="118"/>
      <c r="D299" s="118"/>
      <c r="E299" s="118"/>
    </row>
    <row r="300" spans="1:5" x14ac:dyDescent="0.25">
      <c r="A300" s="118"/>
      <c r="B300" s="75"/>
      <c r="C300" s="118"/>
      <c r="D300" s="118"/>
      <c r="E300" s="118"/>
    </row>
    <row r="301" spans="1:5" x14ac:dyDescent="0.25">
      <c r="A301" s="118"/>
      <c r="B301" s="75"/>
      <c r="C301" s="118"/>
      <c r="D301" s="118"/>
      <c r="E301" s="118"/>
    </row>
    <row r="302" spans="1:5" x14ac:dyDescent="0.25">
      <c r="A302" s="118"/>
      <c r="B302" s="75"/>
      <c r="C302" s="118"/>
      <c r="D302" s="118"/>
      <c r="E302" s="118"/>
    </row>
    <row r="303" spans="1:5" x14ac:dyDescent="0.25">
      <c r="A303" s="118"/>
      <c r="B303" s="75"/>
      <c r="C303" s="118"/>
      <c r="D303" s="118"/>
      <c r="E303" s="118"/>
    </row>
    <row r="304" spans="1:5" x14ac:dyDescent="0.25">
      <c r="A304" s="118"/>
      <c r="B304" s="75"/>
      <c r="C304" s="118"/>
      <c r="D304" s="118"/>
      <c r="E304" s="118"/>
    </row>
    <row r="305" spans="1:5" x14ac:dyDescent="0.25">
      <c r="A305" s="118"/>
      <c r="B305" s="75"/>
      <c r="C305" s="118"/>
      <c r="D305" s="118"/>
      <c r="E305" s="118"/>
    </row>
    <row r="306" spans="1:5" x14ac:dyDescent="0.25">
      <c r="A306" s="118"/>
      <c r="B306" s="75"/>
      <c r="C306" s="118"/>
      <c r="D306" s="118"/>
      <c r="E306" s="118"/>
    </row>
    <row r="307" spans="1:5" x14ac:dyDescent="0.25">
      <c r="A307" s="118"/>
      <c r="B307" s="75"/>
      <c r="C307" s="118"/>
      <c r="D307" s="118"/>
      <c r="E307" s="118"/>
    </row>
    <row r="308" spans="1:5" x14ac:dyDescent="0.25">
      <c r="A308" s="118"/>
      <c r="B308" s="75"/>
      <c r="C308" s="118"/>
      <c r="D308" s="118"/>
      <c r="E308" s="118"/>
    </row>
  </sheetData>
  <mergeCells count="27">
    <mergeCell ref="D91:E91"/>
    <mergeCell ref="D83:E83"/>
    <mergeCell ref="D84:E84"/>
    <mergeCell ref="D85:E85"/>
    <mergeCell ref="D86:E86"/>
    <mergeCell ref="D87:E87"/>
    <mergeCell ref="A17:E17"/>
    <mergeCell ref="A50:E50"/>
    <mergeCell ref="D88:E88"/>
    <mergeCell ref="D89:E89"/>
    <mergeCell ref="D90:E90"/>
    <mergeCell ref="D79:E79"/>
    <mergeCell ref="D80:E80"/>
    <mergeCell ref="D81:E81"/>
    <mergeCell ref="D82:E82"/>
    <mergeCell ref="F1:G1"/>
    <mergeCell ref="A7:E7"/>
    <mergeCell ref="A1:E1"/>
    <mergeCell ref="A2:E2"/>
    <mergeCell ref="A63:E63"/>
    <mergeCell ref="A73:B73"/>
    <mergeCell ref="A76:E76"/>
    <mergeCell ref="D77:E77"/>
    <mergeCell ref="D78:E78"/>
    <mergeCell ref="C10:E10"/>
    <mergeCell ref="A12:E12"/>
    <mergeCell ref="C15:E15"/>
  </mergeCells>
  <phoneticPr fontId="46" type="noConversion"/>
  <conditionalFormatting sqref="E309:E1048576">
    <cfRule type="duplicateValues" dxfId="130" priority="871"/>
  </conditionalFormatting>
  <conditionalFormatting sqref="B309:B1048576">
    <cfRule type="duplicateValues" dxfId="129" priority="566"/>
  </conditionalFormatting>
  <conditionalFormatting sqref="B190:B308">
    <cfRule type="duplicateValues" dxfId="128" priority="529"/>
  </conditionalFormatting>
  <conditionalFormatting sqref="E190:E308">
    <cfRule type="duplicateValues" dxfId="127" priority="532"/>
    <cfRule type="duplicateValues" dxfId="126" priority="533"/>
  </conditionalFormatting>
  <conditionalFormatting sqref="B190:B308">
    <cfRule type="duplicateValues" dxfId="125" priority="515"/>
  </conditionalFormatting>
  <conditionalFormatting sqref="B190:B308">
    <cfRule type="duplicateValues" dxfId="124" priority="513"/>
    <cfRule type="duplicateValues" dxfId="123" priority="514"/>
  </conditionalFormatting>
  <conditionalFormatting sqref="B190:B308">
    <cfRule type="duplicateValues" dxfId="122" priority="464"/>
  </conditionalFormatting>
  <conditionalFormatting sqref="B190:B308">
    <cfRule type="duplicateValues" dxfId="121" priority="129777"/>
  </conditionalFormatting>
  <conditionalFormatting sqref="E190:E308">
    <cfRule type="duplicateValues" dxfId="120" priority="129780"/>
  </conditionalFormatting>
  <conditionalFormatting sqref="B175:B189">
    <cfRule type="duplicateValues" dxfId="119" priority="251"/>
  </conditionalFormatting>
  <conditionalFormatting sqref="B175:B189">
    <cfRule type="duplicateValues" dxfId="118" priority="235"/>
    <cfRule type="duplicateValues" dxfId="117" priority="245"/>
  </conditionalFormatting>
  <conditionalFormatting sqref="E175:E189">
    <cfRule type="duplicateValues" dxfId="116" priority="236"/>
  </conditionalFormatting>
  <conditionalFormatting sqref="B175:B189">
    <cfRule type="duplicateValues" dxfId="115" priority="202"/>
    <cfRule type="duplicateValues" dxfId="114" priority="205"/>
  </conditionalFormatting>
  <conditionalFormatting sqref="B92 B61:B65 B70:B90 B1:B55">
    <cfRule type="duplicateValues" dxfId="113" priority="22"/>
    <cfRule type="duplicateValues" dxfId="112" priority="24"/>
  </conditionalFormatting>
  <conditionalFormatting sqref="E28">
    <cfRule type="duplicateValues" dxfId="111" priority="25"/>
  </conditionalFormatting>
  <conditionalFormatting sqref="E92 E48:E55 E61:E65 E71:E79 E1:E28">
    <cfRule type="duplicateValues" dxfId="110" priority="23"/>
  </conditionalFormatting>
  <conditionalFormatting sqref="B1:B92">
    <cfRule type="duplicateValues" dxfId="109" priority="10"/>
    <cfRule type="duplicateValues" dxfId="108" priority="21"/>
  </conditionalFormatting>
  <conditionalFormatting sqref="B70 B28:B47">
    <cfRule type="duplicateValues" dxfId="107" priority="26"/>
  </conditionalFormatting>
  <conditionalFormatting sqref="B70 B28:B47">
    <cfRule type="duplicateValues" dxfId="106" priority="27"/>
    <cfRule type="duplicateValues" dxfId="105" priority="28"/>
  </conditionalFormatting>
  <conditionalFormatting sqref="E70">
    <cfRule type="duplicateValues" dxfId="104" priority="20"/>
  </conditionalFormatting>
  <conditionalFormatting sqref="E91">
    <cfRule type="duplicateValues" dxfId="103" priority="19"/>
  </conditionalFormatting>
  <conditionalFormatting sqref="B92 B65 B1:B7 B52:B55 B61:B63 B19:B50 B70:B90 B14:B17 B9:B12">
    <cfRule type="duplicateValues" dxfId="102" priority="29"/>
  </conditionalFormatting>
  <conditionalFormatting sqref="E80">
    <cfRule type="duplicateValues" dxfId="101" priority="18"/>
  </conditionalFormatting>
  <conditionalFormatting sqref="E86">
    <cfRule type="duplicateValues" dxfId="100" priority="17"/>
  </conditionalFormatting>
  <conditionalFormatting sqref="E81">
    <cfRule type="duplicateValues" dxfId="99" priority="16"/>
  </conditionalFormatting>
  <conditionalFormatting sqref="E82">
    <cfRule type="duplicateValues" dxfId="98" priority="15"/>
  </conditionalFormatting>
  <conditionalFormatting sqref="E83">
    <cfRule type="duplicateValues" dxfId="97" priority="14"/>
  </conditionalFormatting>
  <conditionalFormatting sqref="E84">
    <cfRule type="duplicateValues" dxfId="96" priority="13"/>
  </conditionalFormatting>
  <conditionalFormatting sqref="B56:B60">
    <cfRule type="duplicateValues" dxfId="95" priority="30"/>
  </conditionalFormatting>
  <conditionalFormatting sqref="B56:B60">
    <cfRule type="duplicateValues" dxfId="94" priority="31"/>
    <cfRule type="duplicateValues" dxfId="93" priority="32"/>
  </conditionalFormatting>
  <conditionalFormatting sqref="E56 E59">
    <cfRule type="duplicateValues" dxfId="92" priority="33"/>
  </conditionalFormatting>
  <conditionalFormatting sqref="E60">
    <cfRule type="duplicateValues" dxfId="91" priority="12"/>
  </conditionalFormatting>
  <conditionalFormatting sqref="B66:B69">
    <cfRule type="duplicateValues" dxfId="90" priority="34"/>
  </conditionalFormatting>
  <conditionalFormatting sqref="B66:B69">
    <cfRule type="duplicateValues" dxfId="89" priority="35"/>
    <cfRule type="duplicateValues" dxfId="88" priority="36"/>
  </conditionalFormatting>
  <conditionalFormatting sqref="E66:E67">
    <cfRule type="duplicateValues" dxfId="87" priority="37"/>
  </conditionalFormatting>
  <conditionalFormatting sqref="E85">
    <cfRule type="duplicateValues" dxfId="86" priority="38"/>
  </conditionalFormatting>
  <conditionalFormatting sqref="E68">
    <cfRule type="duplicateValues" dxfId="85" priority="11"/>
  </conditionalFormatting>
  <conditionalFormatting sqref="E35:E36 E46:E47">
    <cfRule type="duplicateValues" dxfId="84" priority="39"/>
  </conditionalFormatting>
  <conditionalFormatting sqref="E29:E34">
    <cfRule type="duplicateValues" dxfId="83" priority="40"/>
  </conditionalFormatting>
  <conditionalFormatting sqref="B91">
    <cfRule type="duplicateValues" dxfId="82" priority="41"/>
  </conditionalFormatting>
  <conditionalFormatting sqref="B91">
    <cfRule type="duplicateValues" dxfId="81" priority="42"/>
    <cfRule type="duplicateValues" dxfId="80" priority="43"/>
  </conditionalFormatting>
  <conditionalFormatting sqref="E37 E43:E44">
    <cfRule type="duplicateValues" dxfId="79" priority="9"/>
  </conditionalFormatting>
  <conditionalFormatting sqref="E57:E58">
    <cfRule type="duplicateValues" dxfId="78" priority="8"/>
  </conditionalFormatting>
  <conditionalFormatting sqref="E38:E42">
    <cfRule type="duplicateValues" dxfId="77" priority="7"/>
  </conditionalFormatting>
  <conditionalFormatting sqref="E45">
    <cfRule type="duplicateValues" dxfId="76" priority="6"/>
  </conditionalFormatting>
  <conditionalFormatting sqref="E69">
    <cfRule type="duplicateValues" dxfId="75" priority="5"/>
  </conditionalFormatting>
  <conditionalFormatting sqref="E87">
    <cfRule type="duplicateValues" dxfId="74" priority="4"/>
  </conditionalFormatting>
  <conditionalFormatting sqref="E88">
    <cfRule type="duplicateValues" dxfId="73" priority="3"/>
  </conditionalFormatting>
  <conditionalFormatting sqref="E89">
    <cfRule type="duplicateValues" dxfId="72" priority="2"/>
  </conditionalFormatting>
  <conditionalFormatting sqref="E90">
    <cfRule type="duplicateValues" dxfId="71" priority="1"/>
  </conditionalFormatting>
  <conditionalFormatting sqref="B169:B174">
    <cfRule type="duplicateValues" dxfId="70" priority="130051"/>
  </conditionalFormatting>
  <conditionalFormatting sqref="B169:B174">
    <cfRule type="duplicateValues" dxfId="69" priority="130052"/>
    <cfRule type="duplicateValues" dxfId="68" priority="130053"/>
  </conditionalFormatting>
  <conditionalFormatting sqref="E169:E174">
    <cfRule type="duplicateValues" dxfId="67" priority="130054"/>
  </conditionalFormatting>
  <conditionalFormatting sqref="B169:B1048576">
    <cfRule type="duplicateValues" dxfId="66" priority="130055"/>
  </conditionalFormatting>
  <conditionalFormatting sqref="B93">
    <cfRule type="duplicateValues" dxfId="65" priority="130057"/>
    <cfRule type="duplicateValues" dxfId="64" priority="130058"/>
  </conditionalFormatting>
  <conditionalFormatting sqref="B93">
    <cfRule type="duplicateValues" dxfId="63" priority="130059"/>
    <cfRule type="duplicateValues" dxfId="62" priority="130060"/>
  </conditionalFormatting>
  <conditionalFormatting sqref="E93">
    <cfRule type="duplicateValues" dxfId="61" priority="130061"/>
  </conditionalFormatting>
  <conditionalFormatting sqref="B93">
    <cfRule type="duplicateValues" dxfId="60" priority="13006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9"/>
  <sheetViews>
    <sheetView zoomScale="110" zoomScaleNormal="110" workbookViewId="0">
      <pane ySplit="1" topLeftCell="A809" activePane="bottomLeft" state="frozen"/>
      <selection pane="bottomLeft" activeCell="A829" sqref="A829:XFD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2573</v>
      </c>
      <c r="C829" s="38" t="s">
        <v>1273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0:A1048576 A1:A826">
    <cfRule type="duplicateValues" dxfId="59" priority="4"/>
  </conditionalFormatting>
  <conditionalFormatting sqref="A827">
    <cfRule type="duplicateValues" dxfId="58" priority="3"/>
  </conditionalFormatting>
  <conditionalFormatting sqref="A828">
    <cfRule type="duplicateValues" dxfId="57" priority="2"/>
  </conditionalFormatting>
  <conditionalFormatting sqref="A829">
    <cfRule type="duplicateValues" dxfId="56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1" t="s">
        <v>2421</v>
      </c>
      <c r="B1" s="192"/>
      <c r="C1" s="192"/>
      <c r="D1" s="192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2585</v>
      </c>
      <c r="C3" s="51" t="s">
        <v>2576</v>
      </c>
      <c r="D3" s="63" t="s">
        <v>2553</v>
      </c>
      <c r="E3" s="65"/>
    </row>
    <row r="4" spans="1:5" ht="15.75" x14ac:dyDescent="0.25">
      <c r="A4" s="51">
        <v>3335925995</v>
      </c>
      <c r="B4" s="51" t="s">
        <v>2586</v>
      </c>
      <c r="C4" s="51" t="s">
        <v>2576</v>
      </c>
      <c r="D4" s="63" t="s">
        <v>2553</v>
      </c>
      <c r="E4" s="65"/>
    </row>
    <row r="5" spans="1:5" ht="15.75" x14ac:dyDescent="0.25">
      <c r="A5" s="51">
        <v>3335926016</v>
      </c>
      <c r="B5" s="51" t="s">
        <v>2588</v>
      </c>
      <c r="C5" s="51" t="s">
        <v>2576</v>
      </c>
      <c r="D5" s="63" t="s">
        <v>2550</v>
      </c>
    </row>
    <row r="6" spans="1:5" ht="15.75" x14ac:dyDescent="0.25">
      <c r="A6" s="51">
        <v>3335926017</v>
      </c>
      <c r="B6" s="51" t="s">
        <v>2589</v>
      </c>
      <c r="C6" s="51" t="s">
        <v>2576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1" t="s">
        <v>2430</v>
      </c>
      <c r="B18" s="192"/>
      <c r="C18" s="192"/>
      <c r="D18" s="192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2578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2577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2580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2581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2582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2583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2584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2579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55" priority="18"/>
  </conditionalFormatting>
  <conditionalFormatting sqref="B7:B8">
    <cfRule type="duplicateValues" dxfId="54" priority="17"/>
  </conditionalFormatting>
  <conditionalFormatting sqref="A7:A8">
    <cfRule type="duplicateValues" dxfId="53" priority="15"/>
    <cfRule type="duplicateValues" dxfId="52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2021-06-22T18:07:11Z</dcterms:modified>
</cp:coreProperties>
</file>