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3\"/>
    </mc:Choice>
  </mc:AlternateContent>
  <bookViews>
    <workbookView xWindow="0" yWindow="0" windowWidth="28740" windowHeight="11970" tabRatio="596" firstSheet="2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REPORTE!$A$4:$Q$57</definedName>
    <definedName name="_xlnm._FilterDatabase" localSheetId="6" hidden="1">'Sin Efectivo'!$A$78:$E$88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0" i="1" l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F80" i="1" l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G4" i="3"/>
  <c r="F4" i="3"/>
  <c r="J4" i="3"/>
  <c r="I4" i="3"/>
  <c r="H4" i="3"/>
  <c r="B117" i="16" l="1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B100" i="16"/>
  <c r="C99" i="16"/>
  <c r="A99" i="16"/>
  <c r="C98" i="16"/>
  <c r="A98" i="16"/>
  <c r="C97" i="16"/>
  <c r="A97" i="16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A103" i="16" s="1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4" i="16"/>
  <c r="C63" i="16"/>
  <c r="A63" i="16"/>
  <c r="C62" i="16"/>
  <c r="A62" i="16"/>
  <c r="C61" i="16"/>
  <c r="A61" i="16"/>
  <c r="B57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7" i="1" l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30" i="1" l="1"/>
  <c r="F30" i="1"/>
  <c r="G30" i="1"/>
  <c r="H30" i="1"/>
  <c r="I30" i="1"/>
  <c r="J30" i="1"/>
  <c r="K30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42" i="1"/>
  <c r="A41" i="1"/>
  <c r="A40" i="1"/>
  <c r="A39" i="1"/>
  <c r="A38" i="1"/>
  <c r="A37" i="1"/>
  <c r="A36" i="1"/>
  <c r="A35" i="1"/>
  <c r="A34" i="1"/>
  <c r="A33" i="1"/>
  <c r="A32" i="1"/>
  <c r="A31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9" i="1"/>
  <c r="A28" i="1"/>
  <c r="A27" i="1"/>
  <c r="A26" i="1"/>
  <c r="A25" i="1"/>
  <c r="A24" i="1"/>
  <c r="A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8" i="1"/>
  <c r="G18" i="1"/>
  <c r="H18" i="1"/>
  <c r="I18" i="1"/>
  <c r="J18" i="1"/>
  <c r="K18" i="1"/>
  <c r="A22" i="1"/>
  <c r="A21" i="1"/>
  <c r="A20" i="1"/>
  <c r="A18" i="1"/>
  <c r="A17" i="1" l="1"/>
  <c r="F17" i="1"/>
  <c r="G17" i="1"/>
  <c r="H17" i="1"/>
  <c r="I17" i="1"/>
  <c r="J17" i="1"/>
  <c r="K17" i="1"/>
  <c r="A13" i="1" l="1"/>
  <c r="F13" i="1"/>
  <c r="G13" i="1"/>
  <c r="H13" i="1"/>
  <c r="I13" i="1"/>
  <c r="J13" i="1"/>
  <c r="K13" i="1"/>
  <c r="F16" i="1" l="1"/>
  <c r="G16" i="1"/>
  <c r="H16" i="1"/>
  <c r="I16" i="1"/>
  <c r="J16" i="1"/>
  <c r="K16" i="1"/>
  <c r="F19" i="1"/>
  <c r="G19" i="1"/>
  <c r="H19" i="1"/>
  <c r="I19" i="1"/>
  <c r="J19" i="1"/>
  <c r="K19" i="1"/>
  <c r="A16" i="1"/>
  <c r="A19" i="1"/>
  <c r="F15" i="1" l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A11" i="1"/>
  <c r="F10" i="1" l="1"/>
  <c r="G10" i="1"/>
  <c r="H10" i="1"/>
  <c r="I10" i="1"/>
  <c r="J10" i="1"/>
  <c r="K10" i="1"/>
  <c r="A10" i="1"/>
  <c r="G6" i="1" l="1"/>
  <c r="G8" i="1"/>
  <c r="H7" i="1"/>
  <c r="I7" i="1"/>
  <c r="J7" i="1"/>
  <c r="K7" i="1"/>
  <c r="H5" i="1"/>
  <c r="I5" i="1"/>
  <c r="J5" i="1"/>
  <c r="K5" i="1"/>
  <c r="H9" i="1"/>
  <c r="I9" i="1"/>
  <c r="J9" i="1"/>
  <c r="K9" i="1"/>
  <c r="H6" i="1"/>
  <c r="I6" i="1"/>
  <c r="J6" i="1"/>
  <c r="K6" i="1"/>
  <c r="H8" i="1"/>
  <c r="I8" i="1"/>
  <c r="J8" i="1"/>
  <c r="K8" i="1"/>
  <c r="A9" i="1" l="1"/>
  <c r="F9" i="1"/>
  <c r="G9" i="1"/>
  <c r="A8" i="1"/>
  <c r="F8" i="1"/>
  <c r="F7" i="1" l="1"/>
  <c r="G7" i="1"/>
  <c r="A7" i="1"/>
  <c r="F6" i="1" l="1"/>
  <c r="A6" i="1"/>
  <c r="F5" i="1" l="1"/>
  <c r="G5" i="1"/>
  <c r="A5" i="1"/>
  <c r="J1" i="16" l="1"/>
  <c r="H1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<sst xmlns="http://schemas.openxmlformats.org/spreadsheetml/2006/main" count="13892" uniqueCount="2711">
  <si>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</si>
  <si>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</si>
  <si>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</si>
  <si>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</si>
  <si>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</si>
  <si>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</si>
  <si>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</si>
  <si>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</si>
  <si>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</si>
  <si>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</si>
  <si>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</si>
  <si>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</si>
  <si>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</si>
  <si>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</si>
  <si>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</si>
  <si>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</si>
  <si>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</si>
  <si>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</si>
  <si>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</si>
  <si>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</si>
  <si>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</si>
  <si>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</si>
  <si>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</si>
  <si>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</si>
  <si>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</si>
  <si>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</si>
  <si>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</si>
  <si>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</si>
  <si>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</si>
  <si>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</si>
  <si>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</si>
  <si>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</si>
  <si>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</si>
  <si>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</si>
  <si>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</si>
  <si>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</si>
  <si>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</si>
  <si>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</si>
  <si>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</si>
  <si>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</si>
  <si>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</si>
  <si>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</si>
  <si>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</si>
  <si>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</si>
  <si>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</si>
  <si>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</si>
  <si>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</si>
  <si>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</si>
  <si>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</si>
  <si>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</si>
  <si>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</si>
  <si>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</si>
  <si>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</si>
  <si>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</si>
  <si>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</si>
  <si>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</si>
  <si>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</si>
  <si>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</si>
  <si>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</si>
  <si>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</si>
  <si>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</si>
  <si>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</si>
  <si>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</si>
  <si>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</si>
  <si>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</si>
  <si>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</si>
  <si>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</si>
  <si>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</si>
  <si>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</si>
  <si>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</si>
  <si>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</si>
  <si>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</si>
  <si>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</si>
  <si>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</si>
  <si>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</si>
  <si>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</si>
  <si>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</si>
  <si>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</si>
  <si>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</si>
  <si>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</si>
  <si>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</si>
  <si>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</si>
  <si>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</si>
  <si>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</si>
  <si>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</si>
  <si>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</si>
  <si>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</si>
  <si>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</si>
  <si>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</si>
  <si>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</si>
  <si>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</si>
  <si>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</si>
  <si>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</si>
  <si>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</si>
  <si>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</si>
  <si>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</si>
  <si>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</si>
  <si>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</si>
  <si>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</si>
  <si>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</si>
  <si>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</si>
  <si>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</si>
  <si>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</si>
  <si>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</si>
  <si>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</si>
  <si>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</si>
  <si>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</si>
  <si>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</si>
  <si>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</si>
  <si>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</si>
  <si>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</si>
  <si>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</si>
  <si>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</si>
  <si>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</si>
  <si>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</si>
  <si>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</si>
  <si>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</si>
  <si>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</si>
  <si>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</si>
  <si>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</si>
  <si>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</si>
  <si>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</si>
  <si>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</si>
  <si>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</si>
  <si>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</si>
  <si>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</si>
  <si>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</si>
  <si>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</si>
  <si>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</si>
  <si>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</si>
  <si>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</si>
  <si>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</si>
  <si>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</si>
  <si>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</si>
  <si>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</si>
  <si>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</si>
  <si>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</si>
  <si>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</si>
  <si>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</si>
  <si>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</si>
  <si>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</si>
  <si>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</si>
  <si>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</si>
  <si>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</si>
  <si>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</si>
  <si>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</si>
  <si>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</si>
  <si>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</si>
  <si>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</si>
  <si>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</si>
  <si>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</si>
  <si>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</si>
  <si>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</si>
  <si>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</si>
  <si>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</si>
  <si>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</si>
  <si>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</si>
  <si>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</si>
  <si>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</si>
  <si>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</si>
  <si>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</si>
  <si>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</si>
  <si>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</si>
  <si>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</si>
  <si>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</si>
  <si>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</si>
  <si>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</si>
  <si>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</si>
  <si>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</si>
  <si>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</si>
  <si>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</si>
  <si>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</si>
  <si>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</si>
  <si>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</si>
  <si>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</si>
  <si>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</si>
  <si>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</si>
  <si>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</si>
  <si>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</si>
  <si>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</si>
  <si>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</si>
  <si>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</si>
  <si>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</si>
  <si>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</si>
  <si>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</si>
  <si>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</si>
  <si>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</si>
  <si>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</si>
  <si>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</si>
  <si>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</si>
  <si>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</si>
  <si>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</si>
  <si>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</si>
  <si>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</si>
  <si>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</si>
  <si>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</si>
  <si>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</si>
  <si>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</si>
  <si>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</si>
  <si>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</si>
  <si>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</si>
  <si>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</si>
  <si>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</si>
  <si>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</si>
  <si>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</si>
  <si>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</si>
  <si>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</si>
  <si>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</si>
  <si>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</si>
  <si>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</si>
  <si>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</si>
  <si>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</si>
  <si>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</si>
  <si>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</si>
  <si>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</si>
  <si>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</si>
  <si>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</si>
  <si>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</si>
  <si>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</si>
  <si>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</si>
  <si>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</si>
  <si>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</si>
  <si>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</si>
  <si>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</si>
  <si>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</si>
  <si>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</si>
  <si>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</si>
  <si>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</si>
  <si>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</si>
  <si>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</si>
  <si>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</si>
  <si>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</si>
  <si>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</si>
  <si>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</si>
  <si>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</si>
  <si>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</si>
  <si>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</si>
  <si>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</si>
  <si>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</si>
  <si>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</si>
  <si>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</si>
  <si>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</si>
  <si>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</si>
  <si>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</si>
  <si>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</si>
  <si>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</si>
  <si>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</si>
  <si>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</si>
  <si>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</si>
  <si>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</si>
  <si>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</si>
  <si>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</si>
  <si>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</si>
  <si>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</si>
  <si>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</si>
  <si>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</si>
  <si>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</si>
  <si>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</si>
  <si>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</si>
  <si>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</si>
  <si>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</si>
  <si>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</si>
  <si>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</si>
  <si>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</si>
  <si>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</si>
  <si>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</si>
  <si>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</si>
  <si>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</si>
  <si>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</si>
  <si>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</si>
  <si>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</si>
  <si>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</si>
  <si>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</si>
  <si>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</si>
  <si>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</si>
  <si>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</si>
  <si>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</si>
  <si>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</si>
  <si>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</si>
  <si>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</si>
  <si>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</si>
  <si>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</si>
  <si>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</si>
  <si>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</si>
  <si>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</si>
  <si>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</si>
  <si>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</si>
  <si>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</si>
  <si>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</si>
  <si>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</si>
  <si>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</si>
  <si>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</si>
  <si>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</si>
  <si>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</si>
  <si>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</si>
  <si>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</si>
  <si>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</si>
  <si>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</si>
  <si>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</si>
  <si>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</si>
  <si>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</si>
  <si>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</si>
  <si>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</si>
  <si>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</si>
  <si>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</si>
  <si>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</si>
  <si>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</si>
  <si>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</si>
  <si>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</si>
  <si>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</si>
  <si>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</si>
  <si>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</si>
  <si>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</si>
  <si>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</si>
  <si>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</si>
  <si>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</si>
  <si>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</si>
  <si>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</si>
  <si>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</si>
  <si>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</si>
  <si>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</si>
  <si>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</si>
  <si>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</si>
  <si>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</si>
  <si>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</si>
  <si>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</si>
  <si>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</si>
  <si>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</si>
  <si>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</si>
  <si>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</si>
  <si>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</si>
  <si>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</si>
  <si>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</si>
  <si>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</si>
  <si>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</si>
  <si>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</si>
  <si>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</si>
  <si>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</si>
  <si>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</si>
  <si>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</si>
  <si>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</si>
  <si>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</si>
  <si>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</si>
  <si>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</si>
  <si>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</si>
  <si>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</si>
  <si>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</si>
  <si>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</si>
  <si>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</si>
  <si>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</si>
  <si>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</si>
  <si>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</si>
  <si>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</si>
  <si>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</si>
  <si>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</si>
  <si>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</si>
  <si>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</si>
  <si>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</si>
  <si>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</si>
  <si>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</si>
  <si>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</si>
  <si>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</si>
  <si>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</si>
  <si>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</si>
  <si>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</si>
  <si>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</si>
  <si>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</si>
  <si>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</si>
  <si>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</si>
  <si>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</si>
  <si>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</si>
  <si>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</si>
  <si>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</si>
  <si>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</si>
  <si>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</si>
  <si>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</si>
  <si>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</si>
  <si>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</si>
  <si>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</si>
  <si>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</si>
  <si>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</si>
  <si>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</si>
  <si>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</si>
  <si>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</si>
  <si>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</si>
  <si>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</si>
  <si>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</si>
  <si>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</si>
  <si>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</si>
  <si>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</si>
  <si>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</si>
  <si>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</si>
  <si>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</si>
  <si>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</si>
  <si>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</si>
  <si>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</si>
  <si>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</si>
  <si>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</si>
  <si>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</si>
  <si>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</si>
  <si>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</si>
  <si>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</si>
  <si>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</si>
  <si>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</si>
  <si>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</si>
  <si>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</si>
  <si>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</si>
  <si>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</si>
  <si>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</si>
  <si>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</si>
  <si>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</si>
  <si>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</si>
  <si>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</si>
  <si>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</si>
  <si>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</si>
  <si>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</si>
  <si>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</si>
  <si>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</si>
  <si>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</si>
  <si>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</si>
  <si>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</si>
  <si>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</si>
  <si>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</si>
  <si>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</si>
  <si>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</si>
  <si>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</si>
  <si>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</si>
  <si>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</si>
  <si>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</si>
  <si>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</si>
  <si>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</si>
  <si>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</si>
  <si>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</si>
  <si>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</si>
  <si>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</si>
  <si>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</si>
  <si>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</si>
  <si>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</si>
  <si>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</si>
  <si>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</si>
  <si>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</si>
  <si>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</si>
  <si>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</si>
  <si>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</si>
  <si>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</si>
  <si>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</si>
  <si>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</si>
  <si>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</si>
  <si>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</si>
  <si>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</si>
  <si>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</si>
  <si>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</si>
  <si>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</si>
  <si>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</si>
  <si>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</si>
  <si>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</si>
  <si>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</si>
  <si>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</si>
  <si>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</si>
  <si>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</si>
  <si>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</si>
  <si>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</si>
  <si>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</si>
  <si>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</si>
  <si>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</si>
  <si>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</si>
  <si>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</si>
  <si>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</si>
  <si>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</si>
  <si>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</si>
  <si>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</si>
  <si>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</si>
  <si>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</si>
  <si>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</si>
  <si>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</si>
  <si>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</si>
  <si>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</si>
  <si>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</si>
  <si>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</si>
  <si>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</si>
  <si>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</si>
  <si>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</si>
  <si>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</si>
  <si>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</si>
  <si>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</si>
  <si>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</si>
  <si>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</si>
  <si>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</si>
  <si>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</si>
  <si>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</si>
  <si>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</si>
  <si>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</si>
  <si>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</si>
  <si>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</si>
  <si>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</si>
  <si>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</si>
  <si>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</si>
  <si>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</si>
  <si>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</si>
  <si>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</si>
  <si>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</si>
  <si>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</si>
  <si>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</si>
  <si>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</si>
  <si>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</si>
  <si>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</si>
  <si>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</si>
  <si>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</si>
  <si>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</si>
  <si>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</si>
  <si>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</si>
  <si>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</si>
  <si>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</si>
  <si>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</si>
  <si>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</si>
  <si>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</si>
  <si>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</si>
  <si>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</si>
  <si>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</si>
  <si>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</si>
  <si>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</si>
  <si>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</si>
  <si>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</si>
  <si>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</si>
  <si>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</si>
  <si>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</si>
  <si>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</si>
  <si>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</si>
  <si>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</si>
  <si>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</si>
  <si>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</si>
  <si>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</si>
  <si>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</si>
  <si>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</si>
  <si>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</si>
  <si>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</si>
  <si>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</si>
  <si>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</si>
  <si>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</si>
  <si>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</si>
  <si>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</si>
  <si>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</si>
  <si>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</si>
  <si>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</si>
  <si>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</si>
  <si>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</si>
  <si>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</si>
  <si>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</si>
  <si>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</si>
  <si>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</si>
  <si>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</si>
  <si>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</si>
  <si>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</si>
  <si>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</si>
  <si>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</si>
  <si>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</si>
  <si>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</si>
  <si>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</si>
  <si>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</si>
  <si>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</si>
  <si>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</si>
  <si>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</si>
  <si>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</si>
  <si>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</si>
  <si>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</si>
  <si>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</si>
  <si>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</si>
  <si>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</si>
  <si>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</si>
  <si>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</si>
  <si>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</si>
  <si>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</si>
  <si>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</si>
  <si>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</si>
  <si>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</si>
  <si>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</si>
  <si>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</si>
  <si>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</si>
  <si>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</si>
  <si>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</si>
  <si>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</si>
  <si>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</si>
  <si>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</si>
  <si>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</si>
  <si>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</si>
  <si>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</si>
  <si>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</si>
  <si>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</si>
  <si>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</si>
  <si>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</si>
  <si>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</si>
  <si>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</si>
  <si>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</si>
  <si>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</si>
  <si>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</si>
  <si>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</si>
  <si>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</si>
  <si>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</si>
  <si>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</si>
  <si>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</si>
  <si>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</si>
  <si>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</si>
  <si>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</si>
  <si>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</si>
  <si>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</si>
  <si>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</si>
  <si>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</si>
  <si>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</si>
  <si>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</si>
  <si>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</si>
  <si>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</si>
  <si>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</si>
  <si>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</si>
  <si>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</si>
  <si>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</si>
  <si>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</si>
  <si>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</si>
  <si>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</si>
  <si>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</si>
  <si>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</si>
  <si>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</si>
  <si>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</si>
  <si>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</si>
  <si>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</si>
  <si>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</si>
  <si>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</si>
  <si>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</si>
  <si>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</si>
  <si>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</si>
  <si>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</si>
  <si>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</si>
  <si>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</si>
  <si>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</si>
  <si>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</si>
  <si>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</si>
  <si>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</si>
  <si>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</si>
  <si>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</si>
  <si>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</si>
  <si>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</si>
  <si>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</si>
  <si>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</si>
  <si>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</si>
  <si>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</si>
  <si>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</si>
  <si>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</si>
  <si>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</si>
  <si>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</si>
  <si>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</si>
  <si>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</si>
  <si>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</si>
  <si>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</si>
  <si>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</si>
  <si>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</si>
  <si>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</si>
  <si>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</si>
  <si>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</si>
  <si>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</si>
  <si>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</si>
  <si>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</si>
  <si>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</si>
  <si>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</si>
  <si>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</si>
  <si>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</si>
  <si>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</si>
  <si>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</si>
  <si>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</si>
  <si>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</si>
  <si>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</si>
  <si>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</si>
  <si>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</si>
  <si>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</si>
  <si>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</si>
  <si>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</si>
  <si>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</si>
  <si>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</si>
  <si>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</si>
  <si>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</si>
  <si>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</si>
  <si>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</si>
  <si>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</si>
  <si>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</si>
  <si>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</si>
  <si>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</si>
  <si>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</si>
  <si>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</si>
  <si>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</si>
  <si>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</si>
  <si>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</si>
  <si>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</si>
  <si>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</si>
  <si>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</si>
  <si>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</si>
  <si>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</si>
  <si>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</si>
  <si>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</si>
  <si>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</si>
  <si>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</si>
  <si>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</si>
  <si>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</si>
  <si>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</si>
  <si>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</si>
  <si>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</si>
  <si>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</si>
  <si>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</si>
  <si>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</si>
  <si>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</si>
  <si>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</si>
  <si>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</si>
  <si>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</si>
  <si>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</si>
  <si>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</si>
  <si>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</si>
  <si>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</si>
  <si>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</si>
  <si>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</si>
  <si>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</si>
  <si>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</si>
  <si>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</si>
  <si>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</si>
  <si>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</si>
  <si>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</si>
  <si>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</si>
  <si>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</si>
  <si>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</si>
  <si>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</si>
  <si>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</si>
  <si>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</si>
  <si>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</si>
  <si>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</si>
  <si>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</si>
  <si>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</si>
  <si>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</si>
  <si>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</si>
  <si>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</si>
  <si>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</si>
  <si>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</si>
  <si>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</si>
  <si>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</si>
  <si>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</si>
  <si>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</si>
  <si>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</si>
  <si>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</si>
  <si>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</si>
  <si>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</si>
  <si>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</si>
  <si>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</si>
  <si>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</si>
  <si>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</si>
  <si>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</si>
  <si>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</si>
  <si>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</si>
  <si>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</si>
  <si>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</si>
  <si>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</si>
  <si>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</si>
  <si>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</si>
  <si>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</si>
  <si>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</si>
  <si>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</si>
  <si>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</si>
  <si>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</si>
  <si>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</si>
  <si>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</si>
  <si>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</si>
  <si>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</si>
  <si>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</si>
  <si>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</si>
  <si>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</si>
  <si>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</si>
  <si>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</si>
  <si>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</si>
  <si>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</si>
  <si>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</si>
  <si>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</si>
  <si>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</si>
  <si>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</si>
  <si>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</si>
  <si>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</si>
  <si>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</si>
  <si>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</si>
  <si>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</si>
  <si>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</si>
  <si>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</si>
  <si>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</si>
  <si>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</si>
  <si>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</si>
  <si>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</si>
  <si>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</si>
  <si>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</si>
  <si>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</si>
  <si>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</si>
  <si>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</si>
  <si>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</si>
  <si>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</si>
  <si>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</si>
  <si>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</si>
  <si>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</si>
  <si>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</si>
  <si>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</si>
  <si>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</si>
  <si>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</si>
  <si>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</si>
  <si>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</si>
  <si>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</si>
  <si>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</si>
  <si>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</si>
  <si>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</si>
  <si>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</si>
  <si>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</si>
  <si>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</si>
  <si>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</si>
  <si>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</si>
  <si>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</si>
  <si>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</si>
  <si>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</si>
  <si>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</si>
  <si>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</si>
  <si>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</si>
  <si>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</si>
  <si>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</si>
  <si>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</si>
  <si>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</si>
  <si>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</si>
  <si>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</si>
  <si>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</si>
  <si>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</si>
  <si>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</si>
  <si>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</si>
  <si>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</si>
  <si>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</si>
  <si>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</si>
  <si>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</si>
  <si>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</si>
  <si>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</si>
  <si>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</si>
  <si>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</si>
  <si>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</si>
  <si>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</si>
  <si>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</si>
  <si>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</si>
  <si>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</si>
  <si>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</si>
  <si>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</si>
  <si>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</si>
  <si>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</si>
  <si>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</si>
  <si>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</si>
  <si>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</si>
  <si>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</si>
  <si>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</si>
  <si>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</si>
  <si>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</si>
  <si>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</si>
  <si>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</si>
  <si>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</si>
  <si>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</si>
  <si>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</si>
  <si>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</si>
  <si>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</si>
  <si>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</si>
  <si>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</si>
  <si>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</si>
  <si>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</si>
  <si>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</si>
  <si>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</si>
  <si>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</si>
  <si>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</si>
  <si>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</si>
  <si>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</si>
  <si>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</si>
  <si>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</si>
  <si>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</si>
  <si>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</si>
  <si>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</si>
  <si>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</si>
  <si>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</si>
  <si>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</si>
  <si>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</si>
  <si>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</si>
  <si>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</si>
  <si>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</si>
  <si>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</si>
  <si>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</si>
  <si>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</si>
  <si>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</si>
  <si>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</si>
  <si>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</si>
  <si>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</si>
  <si>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</si>
  <si>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</si>
  <si>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</si>
  <si>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</si>
  <si>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</si>
  <si>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</si>
  <si>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</si>
  <si>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</si>
  <si>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</si>
  <si>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</si>
  <si>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</si>
  <si>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</si>
  <si>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</si>
  <si>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</si>
  <si>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</si>
  <si>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</si>
  <si>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</si>
  <si>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</si>
  <si>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</si>
  <si>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</si>
  <si>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</si>
  <si>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</si>
  <si>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</si>
  <si>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</si>
  <si>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</si>
  <si>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</si>
  <si>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</si>
  <si>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</si>
  <si>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</si>
  <si>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</si>
  <si>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</si>
  <si>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</si>
  <si>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</si>
  <si>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</si>
  <si>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</si>
  <si>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</si>
  <si>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</si>
  <si>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</si>
  <si>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</si>
  <si>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</si>
  <si>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</si>
  <si>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</si>
  <si>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</si>
  <si>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</si>
  <si>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</si>
  <si>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</si>
  <si>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</si>
  <si>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</si>
  <si>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</si>
  <si>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</si>
  <si>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</si>
  <si>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</si>
  <si>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</si>
  <si>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</si>
  <si>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</si>
  <si>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</si>
  <si>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</si>
  <si>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</si>
  <si>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</si>
  <si>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</si>
  <si>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</si>
  <si>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</si>
  <si>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</si>
  <si>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</si>
  <si>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</si>
  <si>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</si>
  <si>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</si>
  <si>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</si>
  <si>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</si>
  <si>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</si>
  <si>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</si>
  <si>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</si>
  <si>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</si>
  <si>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</si>
  <si>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</si>
  <si>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</si>
  <si>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</si>
  <si>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</si>
  <si>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</si>
  <si>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</si>
  <si>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</si>
  <si>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</si>
  <si>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</si>
  <si>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</si>
  <si>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</si>
  <si>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</si>
  <si>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</si>
  <si>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</si>
  <si>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</si>
  <si>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</si>
  <si>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</si>
  <si>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</si>
  <si>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</si>
  <si>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</si>
  <si>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</si>
  <si>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</si>
  <si>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</si>
  <si>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</si>
  <si>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</si>
  <si>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</si>
  <si>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</si>
  <si>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</si>
  <si>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</si>
  <si>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</si>
  <si>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</si>
  <si>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</si>
  <si>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</si>
  <si>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</si>
  <si>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</si>
  <si>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</si>
  <si>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</si>
  <si>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</si>
  <si>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</si>
  <si>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</si>
  <si>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</si>
  <si>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</si>
  <si>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</si>
  <si>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</si>
  <si>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</si>
  <si>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</si>
  <si>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</si>
  <si>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</si>
  <si>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</si>
  <si>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</si>
  <si>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</si>
  <si>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</si>
  <si>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</si>
  <si>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</si>
  <si>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</si>
  <si>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</si>
  <si>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</si>
  <si>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</si>
  <si>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</si>
  <si>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</si>
  <si>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</si>
  <si>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</si>
  <si>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</si>
  <si>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</si>
  <si>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</si>
  <si>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</si>
  <si>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</si>
  <si>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</si>
  <si>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</si>
  <si>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</si>
  <si>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</si>
  <si>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</si>
  <si>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</si>
  <si>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</si>
  <si>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</si>
  <si>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</si>
  <si>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</si>
  <si>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</si>
  <si>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</si>
  <si>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</si>
  <si>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</si>
  <si>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</si>
  <si>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</si>
  <si>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</si>
  <si>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</si>
  <si>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</si>
  <si>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</si>
  <si>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</si>
  <si>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</si>
  <si>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</si>
  <si>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</si>
  <si>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</si>
  <si>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</si>
  <si>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</si>
  <si>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</si>
  <si>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</si>
  <si>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</si>
  <si>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</si>
  <si>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</si>
  <si>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</si>
  <si>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</si>
  <si>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</si>
  <si>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</si>
  <si>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</si>
  <si>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</si>
  <si>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</si>
  <si>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</si>
  <si>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</si>
  <si>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</si>
  <si>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</si>
  <si>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</si>
  <si>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</si>
  <si>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</si>
  <si>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</si>
  <si>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</si>
  <si>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</si>
  <si>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</si>
  <si>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</si>
  <si>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</si>
  <si>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</si>
  <si>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</si>
  <si>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</si>
  <si>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</si>
  <si>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</si>
  <si>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</si>
  <si>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</si>
  <si>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</si>
  <si>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</si>
  <si>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</si>
  <si>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</si>
  <si>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</si>
  <si>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</si>
  <si>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</si>
  <si>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</si>
  <si>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</si>
  <si>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</si>
  <si>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</si>
  <si>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</si>
  <si>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</si>
  <si>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</si>
  <si>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</si>
  <si>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</si>
  <si>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</si>
  <si>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</si>
  <si>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</si>
  <si>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</si>
  <si>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</si>
  <si>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</si>
  <si>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</si>
  <si>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</si>
  <si>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</si>
  <si>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</si>
  <si>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</si>
  <si>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</si>
  <si>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</si>
  <si>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</si>
  <si>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</si>
  <si>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</si>
  <si>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</si>
  <si>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</si>
  <si>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</si>
  <si>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</si>
  <si>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</si>
  <si>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</si>
  <si>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</si>
  <si>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</si>
  <si>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</si>
  <si>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</si>
  <si>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</si>
  <si>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</si>
  <si>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</si>
  <si>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</si>
  <si>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</si>
  <si>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</si>
  <si>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</si>
  <si>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</si>
  <si>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</si>
  <si>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</si>
  <si>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</si>
  <si>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</si>
  <si>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</si>
  <si>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</si>
  <si>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</si>
  <si>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</si>
  <si>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</si>
  <si>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</si>
  <si>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</si>
  <si>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</si>
  <si>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</si>
  <si>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</si>
  <si>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</si>
  <si>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</si>
  <si>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</si>
  <si>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</si>
  <si>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</si>
  <si>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</si>
  <si>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</si>
  <si>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</si>
  <si>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</si>
  <si>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</si>
  <si>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</si>
  <si>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</si>
  <si>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</si>
  <si>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</si>
  <si>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</si>
  <si>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</si>
  <si>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</si>
  <si>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</si>
  <si>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</si>
  <si>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</si>
  <si>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</si>
  <si>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</si>
  <si>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</si>
  <si>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</si>
  <si>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</si>
  <si>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</si>
  <si>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</si>
  <si>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</si>
  <si>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</si>
  <si>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</si>
  <si>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</si>
  <si>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</si>
  <si>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</si>
  <si>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</si>
  <si>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</si>
  <si>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</si>
  <si>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</si>
  <si>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</si>
  <si>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</si>
  <si>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</si>
  <si>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</si>
  <si>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</si>
  <si>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</si>
  <si>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</si>
  <si>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</si>
  <si>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</si>
  <si>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</si>
  <si>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</si>
  <si>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</si>
  <si>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</si>
  <si>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</si>
  <si>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</si>
  <si>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</si>
  <si>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</si>
  <si>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</si>
  <si>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</si>
  <si>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</si>
  <si>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</si>
  <si>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</si>
  <si>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</si>
  <si>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</si>
  <si>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</si>
  <si>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</si>
  <si>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</si>
  <si>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</si>
  <si>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</si>
  <si>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</si>
  <si>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</si>
  <si>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</si>
  <si>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</si>
  <si>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</si>
  <si>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</si>
  <si>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</si>
  <si>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</si>
  <si>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</si>
  <si>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</si>
  <si>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</si>
  <si>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</si>
  <si>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</si>
  <si>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</si>
  <si>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</si>
  <si>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</si>
  <si>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</si>
  <si>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</si>
  <si>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</si>
  <si>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</si>
  <si>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</si>
  <si>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</si>
  <si>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</si>
  <si>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</si>
  <si>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</si>
  <si>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</si>
  <si>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</si>
  <si>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</si>
  <si>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</si>
  <si>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</si>
  <si>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</si>
  <si>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</si>
  <si>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</si>
  <si>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</si>
  <si>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</si>
  <si>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</si>
  <si>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</si>
  <si>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</si>
  <si>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</si>
  <si>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</si>
  <si>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</si>
  <si>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</si>
  <si>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</si>
  <si>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</si>
  <si>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</si>
  <si>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</si>
  <si>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</si>
  <si>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</si>
  <si>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</si>
  <si>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</si>
  <si>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</si>
  <si>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</si>
  <si>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</si>
  <si>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</si>
  <si>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</si>
  <si>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</si>
  <si>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</si>
  <si>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</si>
  <si>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</si>
  <si>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</si>
  <si>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</si>
  <si>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</si>
  <si>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</si>
  <si>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</si>
  <si>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</si>
  <si>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</si>
  <si>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</si>
  <si>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</si>
  <si>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</si>
  <si>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</si>
  <si>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</si>
  <si>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</si>
  <si>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</si>
  <si>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</si>
  <si>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</si>
  <si>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</si>
  <si>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</si>
  <si>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</si>
  <si>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</si>
  <si>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</si>
  <si>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</si>
  <si>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</si>
  <si>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</si>
  <si>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</si>
  <si>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</si>
  <si>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</si>
  <si>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</si>
  <si>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</si>
  <si>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</si>
  <si>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</si>
  <si>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</si>
  <si>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</si>
  <si>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</si>
  <si>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</si>
  <si>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</si>
  <si>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</si>
  <si>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</si>
  <si>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</si>
  <si>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</si>
  <si>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</si>
  <si>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</si>
  <si>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</si>
  <si>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</si>
  <si>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</si>
  <si>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</si>
  <si>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</si>
  <si>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</si>
  <si>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</si>
  <si>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</si>
  <si>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</si>
  <si>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</si>
  <si>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</si>
  <si>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</si>
  <si>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</si>
  <si>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</si>
  <si>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</si>
  <si>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</si>
  <si>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</si>
  <si>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</si>
  <si>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</si>
  <si>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</si>
  <si>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</si>
  <si>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</si>
  <si>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</si>
  <si>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</si>
  <si>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</si>
  <si>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</si>
  <si>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</si>
  <si>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</si>
  <si>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</si>
  <si>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</si>
  <si>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</si>
  <si>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</si>
  <si>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</si>
  <si>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</si>
  <si>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</si>
  <si>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</si>
  <si>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</si>
  <si>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</si>
  <si>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</si>
  <si>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</si>
  <si>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</si>
  <si>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</si>
  <si>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</si>
  <si>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</si>
  <si>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</si>
  <si>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</si>
  <si>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</si>
  <si>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</si>
  <si>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</si>
  <si>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</si>
  <si>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</si>
  <si>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</si>
  <si>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</si>
  <si>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</si>
  <si>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</si>
  <si>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</si>
  <si>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</si>
  <si>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</si>
  <si>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</si>
  <si>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</si>
  <si>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</si>
  <si>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</si>
  <si>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</si>
  <si>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</si>
  <si>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</si>
  <si>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</si>
  <si>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</si>
  <si>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</si>
  <si>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</si>
  <si>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</si>
  <si>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</si>
  <si>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</si>
  <si>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</si>
  <si>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</si>
  <si>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</si>
  <si>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</si>
  <si>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</si>
  <si>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</si>
  <si>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</si>
  <si>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</si>
  <si>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</si>
  <si>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</si>
  <si>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</si>
  <si>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</si>
  <si>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</si>
  <si>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</si>
  <si>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</si>
  <si>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</si>
  <si>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</si>
  <si>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</si>
  <si>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</si>
  <si>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</si>
  <si>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</si>
  <si>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</si>
  <si>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</si>
  <si>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</si>
  <si>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</si>
  <si>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</si>
  <si>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</si>
  <si>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</si>
  <si>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</si>
  <si>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</si>
  <si>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</si>
  <si>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</si>
  <si>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</si>
  <si>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</si>
  <si>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</si>
  <si>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</si>
  <si>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</si>
  <si>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</si>
  <si>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</si>
  <si>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</si>
  <si>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</si>
  <si>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</si>
  <si>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</si>
  <si>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</si>
  <si>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</si>
  <si>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</si>
  <si>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</si>
  <si>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</si>
  <si>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</si>
  <si>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</si>
  <si>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</si>
  <si>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</si>
  <si>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</si>
  <si>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</si>
  <si>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</si>
  <si>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</si>
  <si>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</si>
  <si>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</si>
  <si>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</si>
  <si>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</si>
  <si>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</si>
  <si>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</si>
  <si>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</si>
  <si>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</si>
  <si>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</si>
  <si>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</si>
  <si>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</si>
  <si>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</si>
  <si>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</si>
  <si>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</si>
  <si>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</si>
  <si>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</si>
  <si>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</si>
  <si>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</si>
  <si>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</si>
  <si>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</si>
  <si>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</si>
  <si>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</si>
  <si>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</si>
  <si>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</si>
  <si>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</si>
  <si>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</si>
  <si>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</si>
  <si>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</si>
  <si>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</si>
  <si>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</si>
  <si>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</si>
  <si>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</si>
  <si>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</si>
  <si>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</si>
  <si>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</si>
  <si>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</si>
  <si>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</si>
  <si>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</si>
  <si>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</si>
  <si>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</si>
  <si>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</si>
  <si>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</si>
  <si>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</si>
  <si>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</si>
  <si>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</si>
  <si>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</si>
  <si>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</si>
  <si>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</si>
  <si>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</si>
  <si>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</si>
  <si>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</si>
  <si>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</si>
  <si>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</si>
  <si>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</si>
  <si>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</si>
  <si>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</si>
  <si>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</si>
  <si>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</si>
  <si>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</si>
  <si>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</si>
  <si>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</si>
  <si>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</si>
  <si>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</si>
  <si>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</si>
  <si>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</si>
  <si>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</si>
  <si>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</si>
  <si>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</si>
  <si>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</si>
  <si>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</si>
  <si>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</si>
  <si>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</si>
  <si>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</si>
  <si>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</si>
  <si>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</si>
  <si>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</si>
  <si>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</si>
  <si>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</si>
  <si>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</si>
  <si>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</si>
  <si>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</si>
  <si>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</si>
  <si>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</si>
  <si>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</si>
  <si>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</si>
  <si>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</si>
  <si>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</si>
  <si>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</si>
  <si>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</si>
  <si>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</si>
  <si>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</si>
  <si>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</si>
  <si>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</si>
  <si>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</si>
  <si>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</si>
  <si>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</si>
  <si>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</si>
  <si>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</si>
  <si>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</si>
  <si>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</si>
  <si>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</si>
  <si>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</si>
  <si>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</si>
  <si>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</si>
  <si>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</si>
  <si>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</si>
  <si>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</si>
  <si>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</si>
  <si>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</si>
  <si>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</si>
  <si>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</si>
  <si>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</si>
  <si>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</si>
  <si>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</si>
  <si>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</si>
  <si>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</si>
  <si>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</si>
  <si>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</si>
  <si>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</si>
  <si>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</si>
  <si>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</si>
  <si>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</si>
  <si>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</si>
  <si>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</si>
  <si>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</si>
  <si>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</si>
  <si>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</si>
  <si>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</si>
  <si>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</si>
  <si>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</si>
  <si>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</si>
  <si>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</si>
  <si>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</si>
  <si>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</si>
  <si>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</si>
  <si>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</si>
  <si>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</si>
  <si>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</si>
  <si>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</si>
  <si>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</si>
  <si>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</si>
  <si>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</si>
  <si>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</si>
  <si>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</si>
  <si>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</si>
  <si>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</si>
  <si>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</si>
  <si>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</si>
  <si>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</si>
  <si>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</si>
  <si>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</si>
  <si>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</si>
  <si>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</si>
  <si>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</si>
  <si>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</si>
  <si>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</si>
  <si>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</si>
  <si>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</si>
  <si>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</si>
  <si>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</si>
  <si>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</si>
  <si>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</si>
  <si>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</si>
  <si>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</si>
  <si>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</si>
  <si>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</si>
  <si>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</si>
  <si>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</si>
  <si>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</si>
  <si>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</si>
  <si>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</si>
  <si>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</si>
  <si>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</si>
  <si>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</si>
  <si>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</si>
  <si>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</si>
  <si>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</si>
  <si>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</si>
  <si>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</si>
  <si>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</si>
  <si>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</si>
  <si>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</si>
  <si>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</si>
  <si>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</si>
  <si>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</si>
  <si>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</si>
  <si>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</si>
  <si>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</si>
  <si>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</si>
  <si>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</si>
  <si>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</si>
  <si>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</si>
  <si>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</si>
  <si>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</si>
  <si>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</si>
  <si>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</si>
  <si>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</si>
  <si>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</si>
  <si>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</si>
  <si>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</si>
  <si>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</si>
  <si>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</si>
  <si>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</si>
  <si>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</si>
  <si>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</si>
  <si>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</si>
  <si>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</si>
  <si>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</si>
  <si>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</si>
  <si>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</si>
  <si>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</si>
  <si>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</si>
  <si>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</si>
  <si>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</si>
  <si>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</si>
  <si>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</si>
  <si>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</si>
  <si>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</si>
  <si>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</si>
  <si>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</si>
  <si>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</si>
  <si>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</si>
  <si>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</si>
  <si>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</si>
  <si>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</si>
  <si>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</si>
  <si>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</si>
  <si>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</si>
  <si>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</si>
  <si>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</si>
  <si>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</si>
  <si>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</si>
  <si>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</si>
  <si>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</si>
  <si>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</si>
  <si>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</si>
  <si>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</si>
  <si>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</si>
  <si>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</si>
  <si>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</si>
  <si>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</si>
  <si>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</si>
  <si>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</si>
  <si>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</si>
  <si>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</si>
  <si>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</si>
  <si>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</si>
  <si>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</si>
  <si>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</si>
  <si>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</si>
  <si>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</si>
  <si>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</si>
  <si>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</si>
  <si>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</si>
  <si>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</si>
  <si>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</si>
  <si>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</si>
  <si>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</si>
  <si>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</si>
  <si>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</si>
  <si>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</si>
  <si>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</si>
  <si>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</si>
  <si>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</si>
  <si>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</si>
  <si>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</si>
  <si>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</si>
  <si>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</si>
  <si>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</si>
  <si>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</si>
  <si>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</si>
  <si>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</si>
  <si>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</si>
  <si>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</si>
  <si>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</si>
  <si>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</si>
  <si>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</si>
  <si>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</si>
  <si>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</si>
  <si>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</si>
  <si>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</si>
  <si>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</si>
  <si>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</si>
  <si>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</si>
  <si>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</si>
  <si>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</si>
  <si>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</si>
  <si>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</si>
  <si>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</si>
  <si>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</si>
  <si>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</si>
  <si>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</si>
  <si>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</si>
  <si>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</si>
  <si>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</si>
  <si>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</si>
  <si>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</si>
  <si>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</si>
  <si>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</si>
  <si>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</si>
  <si>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</si>
  <si>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</si>
  <si>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</si>
  <si>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</si>
  <si>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</si>
  <si>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</si>
  <si>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</si>
  <si>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</si>
  <si>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</si>
  <si>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</si>
  <si>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</si>
  <si>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</si>
  <si>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</si>
  <si>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</si>
  <si>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</si>
  <si>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</si>
  <si>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</si>
  <si>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</si>
  <si>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</si>
  <si>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</si>
  <si>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</si>
  <si>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</si>
  <si>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</si>
  <si>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</si>
  <si>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</si>
  <si>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</si>
  <si>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</si>
  <si>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</si>
  <si>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</si>
  <si>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</si>
  <si>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</si>
  <si>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</si>
  <si>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</si>
  <si>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</si>
  <si>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</si>
  <si>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</si>
  <si>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</si>
  <si>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</si>
  <si>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</si>
  <si>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</si>
  <si>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</si>
  <si>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</si>
  <si>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</si>
  <si>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</si>
  <si>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</si>
  <si>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</si>
  <si>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</si>
  <si>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</si>
  <si>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</si>
  <si>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</si>
  <si>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</si>
  <si>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</si>
  <si>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</si>
  <si>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</si>
  <si>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</si>
  <si>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</si>
  <si>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</si>
  <si>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</si>
  <si>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</si>
  <si>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</si>
  <si>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</si>
  <si>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</si>
  <si>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</si>
  <si>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</si>
  <si>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</si>
  <si>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</si>
  <si>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</si>
  <si>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</si>
  <si>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</si>
  <si>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</si>
  <si>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</si>
  <si>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</si>
  <si>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</si>
  <si>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</si>
  <si>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</si>
  <si>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</si>
  <si>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</si>
  <si>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</si>
  <si>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</si>
  <si>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</si>
  <si>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</si>
  <si>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</si>
  <si>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</si>
  <si>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</si>
  <si>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</si>
  <si>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</si>
  <si>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</si>
  <si>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</si>
  <si>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</si>
  <si>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</si>
  <si>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</si>
  <si>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</si>
  <si>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</si>
  <si>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</si>
  <si>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</si>
  <si>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</si>
  <si>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</si>
  <si>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</si>
  <si>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</si>
  <si>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</si>
  <si>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</si>
  <si>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</si>
  <si>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</si>
  <si>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</si>
  <si>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</si>
  <si>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</si>
  <si>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</si>
  <si>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</si>
  <si>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</si>
  <si>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</si>
  <si>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</si>
  <si>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</si>
  <si>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</si>
  <si>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</si>
  <si>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</si>
  <si>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</si>
  <si>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</si>
  <si>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</si>
  <si>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</si>
  <si>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</si>
  <si>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</si>
  <si>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</si>
  <si>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</si>
  <si>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</si>
  <si>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</si>
  <si>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</si>
  <si>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</si>
  <si>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</si>
  <si>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</si>
  <si>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</si>
  <si>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</si>
  <si>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</si>
  <si>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</si>
  <si>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</si>
  <si>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</si>
  <si>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</si>
  <si>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</si>
  <si>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</si>
  <si>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</si>
  <si>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</si>
  <si>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</si>
  <si>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</si>
  <si>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</si>
  <si>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</si>
  <si>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</si>
  <si>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</si>
  <si>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</si>
  <si>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</si>
  <si>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</si>
  <si>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</si>
  <si>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</si>
  <si>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</si>
  <si>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</si>
  <si>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</si>
  <si>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</si>
  <si>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</si>
  <si>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</si>
  <si>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</si>
  <si>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</si>
  <si>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</si>
  <si>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</si>
  <si>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</si>
  <si>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</si>
  <si>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</si>
  <si>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</si>
  <si>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</si>
  <si>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</si>
  <si>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</si>
  <si>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</si>
  <si>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</si>
  <si>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</si>
  <si>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</si>
  <si>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</si>
  <si>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</si>
  <si>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</si>
  <si>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</si>
  <si>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</si>
  <si>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</si>
  <si>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</si>
  <si>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</si>
  <si>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</si>
  <si>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</si>
  <si>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</si>
  <si>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</si>
  <si>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</si>
  <si>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</si>
  <si>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</si>
  <si>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</si>
  <si>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</si>
  <si>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</si>
  <si>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</si>
  <si>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</si>
  <si>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</si>
  <si>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</si>
  <si>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</si>
  <si>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</si>
  <si>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</si>
  <si>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</si>
  <si>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</si>
  <si>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</si>
  <si>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</si>
  <si>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</si>
  <si>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</si>
  <si>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</si>
  <si>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</si>
  <si>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</si>
  <si>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</si>
  <si>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</si>
  <si>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</si>
  <si>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</si>
  <si>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</si>
  <si>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</si>
  <si>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</si>
  <si>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</si>
  <si>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</si>
  <si>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</si>
  <si>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</si>
  <si>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</si>
  <si>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</si>
  <si>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</si>
  <si>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</si>
  <si>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</si>
  <si>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</si>
  <si>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</si>
  <si>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</si>
  <si>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</si>
  <si>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</si>
  <si>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</si>
  <si>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</si>
  <si>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</si>
  <si>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</si>
  <si>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</si>
  <si>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</si>
  <si>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</si>
  <si>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</si>
  <si>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</si>
  <si>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</si>
  <si>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</si>
  <si>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</si>
  <si>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</si>
  <si>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</si>
  <si>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</si>
  <si>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</si>
  <si>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</si>
  <si>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</si>
  <si>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</si>
  <si>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</si>
  <si>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</si>
  <si>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</si>
  <si>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</si>
  <si>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</si>
  <si>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</si>
  <si>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</si>
  <si>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</si>
  <si>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</si>
  <si>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</si>
  <si>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</si>
  <si>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</si>
  <si>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</si>
  <si>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</si>
  <si>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</si>
  <si>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</si>
  <si>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</si>
  <si>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</si>
  <si>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</si>
  <si>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</si>
  <si>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</si>
  <si>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</si>
  <si>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</si>
  <si>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</si>
  <si>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</si>
  <si>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</si>
  <si>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</si>
  <si>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</si>
  <si>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</si>
  <si>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</si>
  <si>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</si>
  <si>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</si>
  <si>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</si>
  <si>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</si>
  <si>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</si>
  <si>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</si>
  <si>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</si>
  <si>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</si>
  <si>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</si>
  <si>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</si>
  <si>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</si>
  <si>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</si>
  <si>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</si>
  <si>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</si>
  <si>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</si>
  <si>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</si>
  <si>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</si>
  <si>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</si>
  <si>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</si>
  <si>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</si>
  <si>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</si>
  <si>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</si>
  <si>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</si>
  <si>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</si>
  <si>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</si>
  <si>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</si>
  <si>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</si>
  <si>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</si>
  <si>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</si>
  <si>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</si>
  <si>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</si>
  <si>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</si>
  <si>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</si>
  <si>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</si>
  <si>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</si>
  <si>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</si>
  <si>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</si>
  <si>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</si>
  <si>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</si>
  <si>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</si>
  <si>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</si>
  <si>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</si>
  <si>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</si>
  <si>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</si>
  <si>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</si>
  <si>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</si>
  <si>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</si>
  <si>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</si>
  <si>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</si>
  <si>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</si>
  <si>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</si>
  <si>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</si>
  <si>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</si>
  <si>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</si>
  <si>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</si>
  <si>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</si>
  <si>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</si>
  <si>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</si>
  <si>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</si>
  <si>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</si>
  <si>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</si>
  <si>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</si>
  <si>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</si>
  <si>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</si>
  <si>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</si>
  <si>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</si>
  <si>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</si>
  <si>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</si>
  <si>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</si>
  <si>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</si>
  <si>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</si>
  <si>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</si>
  <si>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</si>
  <si>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</si>
  <si>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</si>
  <si>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</si>
  <si>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</si>
  <si>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</si>
  <si>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</si>
  <si>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</si>
  <si>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</si>
  <si>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</si>
  <si>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</si>
  <si>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</si>
  <si>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</si>
  <si>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</si>
  <si>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</si>
  <si>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</si>
  <si>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</si>
  <si>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</si>
  <si>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</si>
  <si>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</si>
  <si>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</si>
  <si>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</si>
  <si>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</si>
  <si>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</si>
  <si>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</si>
  <si>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</si>
  <si>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</si>
  <si>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</si>
  <si>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</si>
  <si>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</si>
  <si>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</si>
  <si>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</si>
  <si>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</si>
  <si>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</si>
  <si>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</si>
  <si>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</si>
  <si>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</si>
  <si>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</si>
  <si>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</si>
  <si>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</si>
  <si>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</si>
  <si>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</si>
  <si>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</si>
  <si>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</si>
  <si>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</si>
  <si>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</si>
  <si>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</si>
  <si>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</si>
  <si>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</si>
  <si>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</si>
  <si>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</si>
  <si>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</si>
  <si>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</si>
  <si>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</si>
  <si>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</si>
  <si>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</si>
  <si>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</si>
  <si>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</si>
  <si>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</si>
  <si>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</si>
  <si>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</si>
  <si>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</si>
  <si>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</si>
  <si>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</si>
  <si>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</si>
  <si>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</si>
  <si>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</si>
  <si>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</si>
  <si>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</si>
  <si>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</si>
  <si>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</si>
  <si>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</si>
  <si>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</si>
  <si>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</si>
  <si>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</si>
  <si>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</si>
  <si>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</si>
  <si>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</si>
  <si>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</si>
  <si>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</si>
  <si>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</si>
  <si>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</si>
  <si>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</si>
  <si>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</si>
  <si>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</si>
  <si>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</si>
  <si>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</si>
  <si>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</si>
  <si>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</si>
  <si>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</si>
  <si>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</si>
  <si>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</si>
  <si>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</si>
  <si>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</si>
  <si>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</si>
  <si>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</si>
  <si>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</si>
  <si>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</si>
  <si>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</si>
  <si>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</si>
  <si>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</si>
  <si>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</si>
  <si>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</si>
  <si>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</si>
  <si>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</si>
  <si>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</si>
  <si>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</si>
  <si>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</si>
  <si>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</si>
  <si>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</si>
  <si>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</si>
  <si>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</si>
  <si>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</si>
  <si>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</si>
  <si>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</si>
  <si>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</si>
  <si>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</si>
  <si>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</si>
  <si>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</si>
  <si>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</si>
  <si>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</si>
  <si>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</si>
  <si>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</si>
  <si>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</si>
  <si>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</si>
  <si>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</si>
  <si>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</si>
  <si>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</si>
  <si>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</si>
  <si>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</si>
  <si>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</si>
  <si>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</si>
  <si>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</si>
  <si>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</si>
  <si>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</si>
  <si>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</si>
  <si>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</si>
  <si>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</si>
  <si>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</si>
  <si>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</si>
  <si>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</si>
  <si>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</si>
  <si>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</si>
  <si>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</si>
  <si>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</si>
  <si>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</si>
  <si>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</si>
  <si>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</si>
  <si>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</si>
  <si>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</si>
  <si>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</si>
  <si>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</si>
  <si>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</si>
  <si>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</si>
  <si>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</si>
  <si>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</si>
  <si>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</si>
  <si>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</si>
  <si>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</si>
  <si>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</si>
  <si>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</si>
  <si>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</si>
  <si>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</si>
  <si>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</si>
  <si>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</si>
  <si>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</si>
  <si>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</si>
  <si>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</si>
  <si>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</si>
  <si>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</si>
  <si>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</si>
  <si>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</si>
  <si>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</si>
  <si>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</si>
  <si>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</si>
  <si>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</si>
  <si>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</si>
  <si>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</si>
  <si>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</si>
  <si>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</si>
  <si>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</si>
  <si>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</si>
  <si>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</si>
  <si>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</si>
  <si>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</si>
  <si>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</si>
  <si>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</si>
  <si>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</si>
  <si>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</si>
  <si>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</si>
  <si>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</si>
  <si>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</si>
  <si>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</si>
  <si>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</si>
  <si>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</si>
  <si>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</si>
  <si>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</si>
  <si>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</si>
  <si>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</si>
  <si>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</si>
  <si>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</si>
  <si>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</si>
  <si>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</si>
  <si>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</si>
  <si>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</si>
  <si>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</si>
  <si>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</si>
  <si>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</si>
  <si>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</si>
  <si>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</si>
  <si>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</si>
  <si>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</si>
  <si>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</si>
  <si>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</si>
  <si>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</si>
  <si>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</si>
  <si>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</si>
  <si>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</si>
  <si>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</si>
  <si>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</si>
  <si>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</si>
  <si>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</si>
  <si>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</si>
  <si>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</si>
  <si>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</si>
  <si>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</si>
  <si>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</si>
  <si>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</si>
  <si>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</si>
  <si>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</si>
  <si>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</si>
  <si>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</si>
  <si>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</si>
  <si>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</si>
  <si>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</si>
  <si>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</si>
  <si>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</si>
  <si>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</si>
  <si>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</si>
  <si>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</si>
  <si>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</si>
  <si>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</si>
  <si>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</si>
  <si>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</si>
  <si>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</si>
  <si>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</si>
  <si>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</si>
  <si>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</si>
  <si>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</si>
  <si>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</si>
  <si>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</si>
  <si>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</si>
  <si>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</si>
  <si>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</si>
  <si>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</si>
  <si>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</si>
  <si>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</si>
  <si>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</si>
  <si>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</si>
  <si>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</si>
  <si>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</si>
  <si>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</si>
  <si>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</si>
  <si>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</si>
  <si>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</si>
  <si>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</si>
  <si>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</si>
  <si>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</si>
  <si>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</si>
  <si>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</si>
  <si>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</si>
  <si>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</si>
  <si>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</si>
  <si>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</si>
  <si>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</si>
  <si>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</si>
  <si>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</si>
  <si>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</si>
  <si>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</si>
  <si>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</si>
  <si>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</si>
  <si>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</si>
  <si>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</si>
  <si>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</si>
  <si>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</si>
  <si>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</si>
  <si>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</si>
  <si>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</si>
  <si>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</si>
  <si>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</si>
  <si>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</si>
  <si>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</si>
  <si>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</si>
  <si>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</si>
  <si>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</si>
  <si>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</si>
  <si>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</si>
  <si>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</si>
  <si>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</si>
  <si>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</si>
  <si>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</si>
  <si>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</si>
  <si>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</si>
  <si>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</si>
  <si>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</si>
  <si>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</si>
  <si>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</si>
  <si>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</si>
  <si>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</si>
  <si>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</si>
  <si>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</si>
  <si>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</si>
  <si>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</si>
  <si>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</si>
  <si>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</si>
  <si>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</si>
  <si>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</si>
  <si>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</si>
  <si>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</si>
  <si>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</si>
  <si>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</si>
  <si>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</si>
  <si>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</si>
  <si>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</si>
  <si>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</si>
  <si>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</si>
  <si>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</si>
  <si>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</si>
  <si>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</si>
  <si>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</si>
  <si>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</si>
  <si>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</si>
  <si>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</si>
  <si>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</si>
  <si>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</si>
  <si>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</si>
  <si>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</si>
  <si>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</si>
  <si>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</si>
  <si>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</si>
  <si>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</si>
  <si>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</si>
  <si>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</si>
  <si>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</si>
  <si>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</si>
  <si>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</si>
  <si>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</si>
  <si>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</si>
  <si>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</si>
  <si>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</si>
  <si>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</si>
  <si>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</si>
  <si>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</si>
  <si>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</si>
  <si>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</si>
  <si>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</si>
  <si>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</si>
  <si>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</si>
  <si>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</si>
  <si>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</si>
  <si>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</si>
  <si>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</si>
  <si>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</si>
  <si>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</si>
  <si>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</si>
  <si>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</si>
  <si>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</si>
  <si>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</si>
  <si>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</si>
  <si>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</si>
  <si>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</si>
  <si>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</si>
  <si>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</si>
  <si>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</si>
  <si>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</si>
  <si>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</si>
  <si>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</si>
  <si>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</si>
  <si>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</si>
  <si>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</si>
  <si>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</si>
  <si>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</si>
  <si>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</si>
  <si>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</si>
  <si>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</si>
  <si>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</si>
  <si>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</si>
  <si>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</si>
  <si>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</si>
  <si>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</si>
  <si>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</si>
  <si>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</si>
  <si>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</si>
  <si>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</si>
  <si>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</si>
  <si>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</si>
  <si>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</si>
  <si>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</si>
  <si>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</si>
  <si>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</si>
  <si>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</si>
  <si>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</si>
  <si>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</si>
  <si>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</si>
  <si>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</si>
  <si>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</si>
  <si>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</si>
  <si>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</si>
  <si>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</si>
  <si>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</si>
  <si>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</si>
  <si>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</si>
  <si>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</si>
  <si>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</si>
  <si>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</si>
  <si>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</si>
  <si>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</si>
  <si>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</si>
  <si>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</si>
  <si>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</si>
  <si>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</si>
  <si>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</si>
  <si>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</si>
  <si>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</si>
  <si>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</si>
  <si>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</si>
  <si>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</si>
  <si>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</si>
  <si>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</si>
  <si>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</si>
  <si>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</si>
  <si>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</si>
  <si>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</si>
  <si>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</si>
  <si>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</si>
  <si>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</si>
  <si>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</si>
  <si>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</si>
  <si>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</si>
  <si>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</si>
  <si>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</si>
  <si>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</si>
  <si>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</si>
  <si>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</si>
  <si>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</si>
  <si>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</si>
  <si>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</si>
  <si>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</si>
  <si>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</si>
  <si>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</si>
  <si>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</si>
  <si>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</si>
  <si>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</si>
  <si>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</si>
  <si>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</si>
  <si>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</si>
  <si>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</si>
  <si>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</si>
  <si>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</si>
  <si>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</si>
  <si>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</si>
  <si>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</si>
  <si>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</si>
  <si>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</si>
  <si>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</si>
  <si>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</si>
  <si>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</si>
  <si>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</si>
  <si>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</si>
  <si>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</si>
  <si>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</si>
  <si>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</si>
  <si>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</si>
  <si>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</si>
  <si>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LECTOR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</si>
  <si>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</si>
  <si>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</si>
  <si>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</si>
  <si>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</si>
  <si>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</si>
  <si>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</si>
  <si>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</si>
  <si>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</si>
  <si>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</si>
  <si>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</si>
  <si>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</si>
  <si>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</si>
  <si>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</si>
  <si>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</si>
  <si>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</si>
  <si>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Closed</t>
  </si>
  <si>
    <t>REINICIO FALLIDO POR INHIBIDO</t>
  </si>
  <si>
    <t>3335927360 </t>
  </si>
  <si>
    <t>3335927371 </t>
  </si>
  <si>
    <t>3335928329</t>
  </si>
  <si>
    <t>3335928324</t>
  </si>
  <si>
    <t>3335928082</t>
  </si>
  <si>
    <t>3335927851</t>
  </si>
  <si>
    <t>3335928779</t>
  </si>
  <si>
    <t>3335928775</t>
  </si>
  <si>
    <t>3335928752</t>
  </si>
  <si>
    <t>3335928615</t>
  </si>
  <si>
    <t>3335928609</t>
  </si>
  <si>
    <t>3335928519</t>
  </si>
  <si>
    <t>3335928497</t>
  </si>
  <si>
    <t>3335928486</t>
  </si>
  <si>
    <t>REINICIO FALLIDO</t>
  </si>
  <si>
    <t>3335929119</t>
  </si>
  <si>
    <t>3335929115</t>
  </si>
  <si>
    <t>REINICIO FALLIDO POR LECTOR</t>
  </si>
  <si>
    <t>3335929106</t>
  </si>
  <si>
    <t>3335929092</t>
  </si>
  <si>
    <t>3335929083</t>
  </si>
  <si>
    <t>3335929074</t>
  </si>
  <si>
    <t>3335929044</t>
  </si>
  <si>
    <t>3335929042</t>
  </si>
  <si>
    <t>3335929041</t>
  </si>
  <si>
    <t>3335929028</t>
  </si>
  <si>
    <t>3335929010</t>
  </si>
  <si>
    <t>3335928835</t>
  </si>
  <si>
    <t>ATM Oficina Occidental Mall</t>
  </si>
  <si>
    <t>3335928456 </t>
  </si>
  <si>
    <t>3335929143 </t>
  </si>
  <si>
    <t>3335928609 </t>
  </si>
  <si>
    <t>3335929167</t>
  </si>
  <si>
    <t>3335929166</t>
  </si>
  <si>
    <t>3335929165</t>
  </si>
  <si>
    <t>Morales Payano, Wilfredy Leandro</t>
  </si>
  <si>
    <t>3335929164</t>
  </si>
  <si>
    <t>3335929163</t>
  </si>
  <si>
    <t>3335929162</t>
  </si>
  <si>
    <t>3335929159</t>
  </si>
  <si>
    <t>3335929157</t>
  </si>
  <si>
    <t>3335929156</t>
  </si>
  <si>
    <t>3335929155</t>
  </si>
  <si>
    <t>3335929154</t>
  </si>
  <si>
    <t>3335929153</t>
  </si>
  <si>
    <t>3335929145</t>
  </si>
  <si>
    <t>3335929144</t>
  </si>
  <si>
    <t>3335929143</t>
  </si>
  <si>
    <t>3335929166 </t>
  </si>
  <si>
    <t>23 Junio de 2021</t>
  </si>
  <si>
    <t>3335929192</t>
  </si>
  <si>
    <t>3335929191</t>
  </si>
  <si>
    <t>3335929190</t>
  </si>
  <si>
    <t>3335929189</t>
  </si>
  <si>
    <t>3335929188</t>
  </si>
  <si>
    <t>3335929187</t>
  </si>
  <si>
    <t>3335929186</t>
  </si>
  <si>
    <t>3335929185</t>
  </si>
  <si>
    <t>3335929184</t>
  </si>
  <si>
    <t>3335929183</t>
  </si>
  <si>
    <t>3335929182</t>
  </si>
  <si>
    <t>3335929181</t>
  </si>
  <si>
    <t>3335929180</t>
  </si>
  <si>
    <t>3335929179</t>
  </si>
  <si>
    <t>3335929178</t>
  </si>
  <si>
    <t>3335929177</t>
  </si>
  <si>
    <t>3335929176</t>
  </si>
  <si>
    <t>3335929175</t>
  </si>
  <si>
    <t>3335929174</t>
  </si>
  <si>
    <t>3335929172</t>
  </si>
  <si>
    <t>3335929171</t>
  </si>
  <si>
    <t>3335929169</t>
  </si>
  <si>
    <t>3335929168</t>
  </si>
  <si>
    <t>Acevedo Dominguez, Victor Leonardo</t>
  </si>
  <si>
    <t>GAVETA DE DEPÓSITO LLENA</t>
  </si>
  <si>
    <t>3335929678</t>
  </si>
  <si>
    <t>3335929601</t>
  </si>
  <si>
    <t>3335929599</t>
  </si>
  <si>
    <t>3335929561</t>
  </si>
  <si>
    <t>3335929545</t>
  </si>
  <si>
    <t>3335929530</t>
  </si>
  <si>
    <t>3335929443</t>
  </si>
  <si>
    <t>3335929434</t>
  </si>
  <si>
    <t>3335929424</t>
  </si>
  <si>
    <t>3335929416</t>
  </si>
  <si>
    <t>3335929409</t>
  </si>
  <si>
    <t>3335929401</t>
  </si>
  <si>
    <t>3335929396</t>
  </si>
  <si>
    <t>3335929380</t>
  </si>
  <si>
    <t>3335929374</t>
  </si>
  <si>
    <t>3335929361</t>
  </si>
  <si>
    <t>3335929276</t>
  </si>
  <si>
    <t>3335929273</t>
  </si>
  <si>
    <t>3335929193</t>
  </si>
  <si>
    <t xml:space="preserve"> DISPENSADOR</t>
  </si>
  <si>
    <t>3335930077</t>
  </si>
  <si>
    <t>3335930072</t>
  </si>
  <si>
    <t>3335930067</t>
  </si>
  <si>
    <t>3335930062</t>
  </si>
  <si>
    <t>3335930057</t>
  </si>
  <si>
    <t>3335930053</t>
  </si>
  <si>
    <t>3335930049</t>
  </si>
  <si>
    <t>3335930042</t>
  </si>
  <si>
    <t>3335930040</t>
  </si>
  <si>
    <t>3335930032</t>
  </si>
  <si>
    <t>3335930026</t>
  </si>
  <si>
    <t>3335929939</t>
  </si>
  <si>
    <t>3335929936</t>
  </si>
  <si>
    <t>3335929933</t>
  </si>
  <si>
    <t>3335929930</t>
  </si>
  <si>
    <t>3335929923</t>
  </si>
  <si>
    <t>3335929914</t>
  </si>
  <si>
    <t>3335929829</t>
  </si>
  <si>
    <t>3335929823</t>
  </si>
  <si>
    <t>ReservaC Norte</t>
  </si>
  <si>
    <t>3335929819</t>
  </si>
  <si>
    <t>3335929815</t>
  </si>
  <si>
    <t>3335929807</t>
  </si>
  <si>
    <t>3335929803</t>
  </si>
  <si>
    <t>3335929782</t>
  </si>
  <si>
    <t>3335929737</t>
  </si>
  <si>
    <t>3335929689</t>
  </si>
  <si>
    <t>Maria Pichardo, Glaufo 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</si>
</sst>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22" fontId="7" fillId="0" borderId="67" xfId="0" applyNumberFormat="1" applyFont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0" fillId="40" borderId="0" xfId="0" applyFill="1"/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6"/>
      <tableStyleElement type="headerRow" dxfId="215"/>
      <tableStyleElement type="totalRow" dxfId="214"/>
      <tableStyleElement type="firstColumn" dxfId="213"/>
      <tableStyleElement type="lastColumn" dxfId="212"/>
      <tableStyleElement type="firstRowStripe" dxfId="211"/>
      <tableStyleElement type="firstColumnStripe" dxfId="21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44.8324421296275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18.3409722222204 días</v>
      </c>
      <c r="B4" s="138">
        <v>3335910002</v>
      </c>
      <c r="C4" s="110">
        <v>44351.65902777778</v>
      </c>
      <c r="D4" s="110" t="s">
        <v>2180</v>
      </c>
      <c r="E4" s="134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7" t="str">
        <f>VLOOKUP(E4,VIP!$A$2:$O18827,7,FALSE)</f>
        <v>Si</v>
      </c>
      <c r="I4" s="117" t="str">
        <f>VLOOKUP(E4,VIP!$A$2:$O10792,8,FALSE)</f>
        <v>Si</v>
      </c>
      <c r="J4" s="117" t="str">
        <f>VLOOKUP(E4,VIP!$A$2:$O10742,8,FALSE)</f>
        <v>Si</v>
      </c>
      <c r="K4" s="146" t="s">
        <v>2245</v>
      </c>
    </row>
    <row r="5" spans="1:11" ht="18" x14ac:dyDescent="0.25">
      <c r="A5" s="68" t="str">
        <f t="shared" ca="1" si="0"/>
        <v>7.4985879629603 días</v>
      </c>
      <c r="B5" s="138">
        <v>3335920777</v>
      </c>
      <c r="C5" s="110">
        <v>44362.50141203704</v>
      </c>
      <c r="D5" s="110" t="s">
        <v>2180</v>
      </c>
      <c r="E5" s="134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6" t="s">
        <v>2245</v>
      </c>
    </row>
    <row r="6" spans="1:11" ht="18" x14ac:dyDescent="0.25">
      <c r="A6" s="68" t="str">
        <f t="shared" ca="1" si="0"/>
        <v>44370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66" priority="99295"/>
  </conditionalFormatting>
  <conditionalFormatting sqref="B7">
    <cfRule type="duplicateValues" dxfId="65" priority="79"/>
    <cfRule type="duplicateValues" dxfId="64" priority="80"/>
    <cfRule type="duplicateValues" dxfId="63" priority="81"/>
  </conditionalFormatting>
  <conditionalFormatting sqref="B7">
    <cfRule type="duplicateValues" dxfId="62" priority="78"/>
  </conditionalFormatting>
  <conditionalFormatting sqref="B7">
    <cfRule type="duplicateValues" dxfId="61" priority="76"/>
    <cfRule type="duplicateValues" dxfId="60" priority="77"/>
  </conditionalFormatting>
  <conditionalFormatting sqref="B7">
    <cfRule type="duplicateValues" dxfId="59" priority="73"/>
    <cfRule type="duplicateValues" dxfId="58" priority="74"/>
    <cfRule type="duplicateValues" dxfId="57" priority="75"/>
  </conditionalFormatting>
  <conditionalFormatting sqref="B7">
    <cfRule type="duplicateValues" dxfId="56" priority="72"/>
  </conditionalFormatting>
  <conditionalFormatting sqref="B7">
    <cfRule type="duplicateValues" dxfId="55" priority="70"/>
    <cfRule type="duplicateValues" dxfId="54" priority="71"/>
  </conditionalFormatting>
  <conditionalFormatting sqref="B7">
    <cfRule type="duplicateValues" dxfId="53" priority="69"/>
  </conditionalFormatting>
  <conditionalFormatting sqref="B7">
    <cfRule type="duplicateValues" dxfId="52" priority="66"/>
    <cfRule type="duplicateValues" dxfId="51" priority="67"/>
    <cfRule type="duplicateValues" dxfId="50" priority="68"/>
  </conditionalFormatting>
  <conditionalFormatting sqref="B7">
    <cfRule type="duplicateValues" dxfId="49" priority="65"/>
  </conditionalFormatting>
  <conditionalFormatting sqref="B7">
    <cfRule type="duplicateValues" dxfId="48" priority="64"/>
  </conditionalFormatting>
  <conditionalFormatting sqref="B9">
    <cfRule type="duplicateValues" dxfId="47" priority="63"/>
  </conditionalFormatting>
  <conditionalFormatting sqref="B9">
    <cfRule type="duplicateValues" dxfId="46" priority="60"/>
    <cfRule type="duplicateValues" dxfId="45" priority="61"/>
    <cfRule type="duplicateValues" dxfId="44" priority="62"/>
  </conditionalFormatting>
  <conditionalFormatting sqref="B9">
    <cfRule type="duplicateValues" dxfId="43" priority="58"/>
    <cfRule type="duplicateValues" dxfId="42" priority="59"/>
  </conditionalFormatting>
  <conditionalFormatting sqref="B9">
    <cfRule type="duplicateValues" dxfId="41" priority="55"/>
    <cfRule type="duplicateValues" dxfId="40" priority="56"/>
    <cfRule type="duplicateValues" dxfId="39" priority="57"/>
  </conditionalFormatting>
  <conditionalFormatting sqref="B9">
    <cfRule type="duplicateValues" dxfId="38" priority="54"/>
  </conditionalFormatting>
  <conditionalFormatting sqref="B9">
    <cfRule type="duplicateValues" dxfId="37" priority="53"/>
  </conditionalFormatting>
  <conditionalFormatting sqref="B9">
    <cfRule type="duplicateValues" dxfId="36" priority="52"/>
  </conditionalFormatting>
  <conditionalFormatting sqref="B9">
    <cfRule type="duplicateValues" dxfId="35" priority="49"/>
    <cfRule type="duplicateValues" dxfId="34" priority="50"/>
    <cfRule type="duplicateValues" dxfId="33" priority="51"/>
  </conditionalFormatting>
  <conditionalFormatting sqref="B9">
    <cfRule type="duplicateValues" dxfId="32" priority="47"/>
    <cfRule type="duplicateValues" dxfId="31" priority="48"/>
  </conditionalFormatting>
  <conditionalFormatting sqref="C9">
    <cfRule type="duplicateValues" dxfId="30" priority="46"/>
  </conditionalFormatting>
  <conditionalFormatting sqref="E3">
    <cfRule type="duplicateValues" dxfId="29" priority="121658"/>
  </conditionalFormatting>
  <conditionalFormatting sqref="E3">
    <cfRule type="duplicateValues" dxfId="28" priority="121659"/>
    <cfRule type="duplicateValues" dxfId="27" priority="121660"/>
  </conditionalFormatting>
  <conditionalFormatting sqref="E3">
    <cfRule type="duplicateValues" dxfId="26" priority="121661"/>
    <cfRule type="duplicateValues" dxfId="25" priority="121662"/>
    <cfRule type="duplicateValues" dxfId="24" priority="121663"/>
    <cfRule type="duplicateValues" dxfId="23" priority="121664"/>
  </conditionalFormatting>
  <conditionalFormatting sqref="B3">
    <cfRule type="duplicateValues" dxfId="22" priority="121665"/>
  </conditionalFormatting>
  <conditionalFormatting sqref="E4">
    <cfRule type="duplicateValues" dxfId="21" priority="20"/>
  </conditionalFormatting>
  <conditionalFormatting sqref="E4">
    <cfRule type="duplicateValues" dxfId="20" priority="17"/>
    <cfRule type="duplicateValues" dxfId="19" priority="18"/>
    <cfRule type="duplicateValues" dxfId="18" priority="19"/>
  </conditionalFormatting>
  <conditionalFormatting sqref="E4">
    <cfRule type="duplicateValues" dxfId="17" priority="16"/>
  </conditionalFormatting>
  <conditionalFormatting sqref="E4">
    <cfRule type="duplicateValues" dxfId="16" priority="13"/>
    <cfRule type="duplicateValues" dxfId="15" priority="14"/>
    <cfRule type="duplicateValues" dxfId="14" priority="15"/>
  </conditionalFormatting>
  <conditionalFormatting sqref="B4">
    <cfRule type="duplicateValues" dxfId="13" priority="12"/>
  </conditionalFormatting>
  <conditionalFormatting sqref="E4">
    <cfRule type="duplicateValues" dxfId="12" priority="11"/>
  </conditionalFormatting>
  <conditionalFormatting sqref="E5">
    <cfRule type="duplicateValues" dxfId="11" priority="10"/>
  </conditionalFormatting>
  <conditionalFormatting sqref="E5">
    <cfRule type="duplicateValues" dxfId="10" priority="7"/>
    <cfRule type="duplicateValues" dxfId="9" priority="8"/>
    <cfRule type="duplicateValues" dxfId="8" priority="9"/>
  </conditionalFormatting>
  <conditionalFormatting sqref="E5">
    <cfRule type="duplicateValues" dxfId="7" priority="6"/>
  </conditionalFormatting>
  <conditionalFormatting sqref="E5">
    <cfRule type="duplicateValues" dxfId="6" priority="3"/>
    <cfRule type="duplicateValues" dxfId="5" priority="4"/>
    <cfRule type="duplicateValues" dxfId="4" priority="5"/>
  </conditionalFormatting>
  <conditionalFormatting sqref="B5">
    <cfRule type="duplicateValues" dxfId="3" priority="2"/>
  </conditionalFormatting>
  <conditionalFormatting sqref="E5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2572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0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25"/>
  <sheetViews>
    <sheetView tabSelected="1" topLeftCell="C1" zoomScale="70" zoomScaleNormal="70" workbookViewId="0">
      <pane ySplit="4" topLeftCell="A5" activePane="bottomLeft" state="frozen"/>
      <selection pane="bottomLeft" activeCell="A3" sqref="A3:Q3"/>
    </sheetView>
  </sheetViews>
  <sheetFormatPr baseColWidth="10" defaultColWidth="11.28515625" defaultRowHeight="15" x14ac:dyDescent="0.25"/>
  <cols>
    <col min="1" max="1" width="25.5703125" style="87" bestFit="1" customWidth="1"/>
    <col min="2" max="2" width="20.28515625" style="94" bestFit="1" customWidth="1"/>
    <col min="3" max="3" width="17.7109375" style="44" bestFit="1" customWidth="1"/>
    <col min="4" max="4" width="27.42578125" style="87" bestFit="1" customWidth="1"/>
    <col min="5" max="5" width="12.7109375" style="82" bestFit="1" customWidth="1"/>
    <col min="6" max="6" width="11.5703125" style="45" customWidth="1"/>
    <col min="7" max="7" width="60.28515625" style="45" customWidth="1"/>
    <col min="8" max="11" width="5.28515625" style="45" customWidth="1"/>
    <col min="12" max="12" width="52" style="45" customWidth="1"/>
    <col min="13" max="13" width="20.140625" style="87" bestFit="1" customWidth="1"/>
    <col min="14" max="14" width="17.85546875" style="87" customWidth="1"/>
    <col min="15" max="15" width="42.5703125" style="87" customWidth="1"/>
    <col min="16" max="16" width="22.42578125" style="89" customWidth="1"/>
    <col min="17" max="17" width="51.28515625" style="75" customWidth="1"/>
    <col min="18" max="18" width="11.28515625" style="43" bestFit="1" customWidth="1"/>
    <col min="19" max="16384" width="11.2851562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2637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DISTRITO NACIONAL</v>
      </c>
      <c r="B5" s="138">
        <v>3335922576</v>
      </c>
      <c r="C5" s="110">
        <v>44363.600219907406</v>
      </c>
      <c r="D5" s="110" t="s">
        <v>2180</v>
      </c>
      <c r="E5" s="134">
        <v>139</v>
      </c>
      <c r="F5" s="117" t="str">
        <f>VLOOKUP(E5,VIP!$A$2:$O13824,2,0)</f>
        <v>DRBR139</v>
      </c>
      <c r="G5" s="117" t="str">
        <f>VLOOKUP(E5,'LISTADO ATM'!$A$2:$B$897,2,0)</f>
        <v xml:space="preserve">ATM Oficina Plaza Lama Zona Oriental I </v>
      </c>
      <c r="H5" s="117" t="str">
        <f>VLOOKUP(E5,VIP!$A$2:$O18756,7,FALSE)</f>
        <v>Si</v>
      </c>
      <c r="I5" s="117" t="str">
        <f>VLOOKUP(E5,VIP!$A$2:$O10721,8,FALSE)</f>
        <v>Si</v>
      </c>
      <c r="J5" s="117" t="str">
        <f>VLOOKUP(E5,VIP!$A$2:$O10671,8,FALSE)</f>
        <v>Si</v>
      </c>
      <c r="K5" s="117" t="str">
        <f>VLOOKUP(E5,VIP!$A$2:$O14245,6,0)</f>
        <v>NO</v>
      </c>
      <c r="L5" s="146" t="s">
        <v>2219</v>
      </c>
      <c r="M5" s="200" t="s">
        <v>2550</v>
      </c>
      <c r="N5" s="109" t="s">
        <v>2558</v>
      </c>
      <c r="O5" s="117" t="s">
        <v>2455</v>
      </c>
      <c r="P5" s="117"/>
      <c r="Q5" s="201">
        <v>44370.611701388887</v>
      </c>
    </row>
    <row r="6" spans="1:17" s="118" customFormat="1" ht="18" x14ac:dyDescent="0.25">
      <c r="A6" s="117" t="str">
        <f>VLOOKUP(E6,'LISTADO ATM'!$A$2:$C$898,3,0)</f>
        <v>DISTRITO NACIONAL</v>
      </c>
      <c r="B6" s="138">
        <v>3335923938</v>
      </c>
      <c r="C6" s="110">
        <v>44364.625694444447</v>
      </c>
      <c r="D6" s="110" t="s">
        <v>2449</v>
      </c>
      <c r="E6" s="134">
        <v>394</v>
      </c>
      <c r="F6" s="117" t="str">
        <f>VLOOKUP(E6,VIP!$A$2:$O13836,2,0)</f>
        <v>DRBR394</v>
      </c>
      <c r="G6" s="117" t="str">
        <f>VLOOKUP(E6,'LISTADO ATM'!$A$2:$B$897,2,0)</f>
        <v xml:space="preserve">ATM Multicentro La Sirena Luperón </v>
      </c>
      <c r="H6" s="117" t="str">
        <f>VLOOKUP(E6,VIP!$A$2:$O18789,7,FALSE)</f>
        <v>Si</v>
      </c>
      <c r="I6" s="117" t="str">
        <f>VLOOKUP(E6,VIP!$A$2:$O10754,8,FALSE)</f>
        <v>Si</v>
      </c>
      <c r="J6" s="117" t="str">
        <f>VLOOKUP(E6,VIP!$A$2:$O10704,8,FALSE)</f>
        <v>Si</v>
      </c>
      <c r="K6" s="117" t="str">
        <f>VLOOKUP(E6,VIP!$A$2:$O14278,6,0)</f>
        <v>NO</v>
      </c>
      <c r="L6" s="146" t="s">
        <v>2418</v>
      </c>
      <c r="M6" s="200" t="s">
        <v>2550</v>
      </c>
      <c r="N6" s="109" t="s">
        <v>2586</v>
      </c>
      <c r="O6" s="117" t="s">
        <v>2454</v>
      </c>
      <c r="P6" s="117"/>
      <c r="Q6" s="201">
        <v>44370.616249999999</v>
      </c>
    </row>
    <row r="7" spans="1:17" s="118" customFormat="1" ht="18" x14ac:dyDescent="0.25">
      <c r="A7" s="117" t="str">
        <f>VLOOKUP(E7,'LISTADO ATM'!$A$2:$C$898,3,0)</f>
        <v>SUR</v>
      </c>
      <c r="B7" s="138">
        <v>3335924216</v>
      </c>
      <c r="C7" s="110">
        <v>44364.713842592595</v>
      </c>
      <c r="D7" s="110" t="s">
        <v>2180</v>
      </c>
      <c r="E7" s="134">
        <v>5</v>
      </c>
      <c r="F7" s="117" t="str">
        <f>VLOOKUP(E7,VIP!$A$2:$O13841,2,0)</f>
        <v>DRBR005</v>
      </c>
      <c r="G7" s="117" t="str">
        <f>VLOOKUP(E7,'LISTADO ATM'!$A$2:$B$897,2,0)</f>
        <v>ATM Oficina Autoservicio Villa Ofelia (San Juan)</v>
      </c>
      <c r="H7" s="117" t="str">
        <f>VLOOKUP(E7,VIP!$A$2:$O18744,7,FALSE)</f>
        <v>Si</v>
      </c>
      <c r="I7" s="117" t="str">
        <f>VLOOKUP(E7,VIP!$A$2:$O10709,8,FALSE)</f>
        <v>Si</v>
      </c>
      <c r="J7" s="117" t="str">
        <f>VLOOKUP(E7,VIP!$A$2:$O10659,8,FALSE)</f>
        <v>Si</v>
      </c>
      <c r="K7" s="117" t="str">
        <f>VLOOKUP(E7,VIP!$A$2:$O14233,6,0)</f>
        <v>NO</v>
      </c>
      <c r="L7" s="146" t="s">
        <v>2219</v>
      </c>
      <c r="M7" s="109" t="s">
        <v>2446</v>
      </c>
      <c r="N7" s="109" t="s">
        <v>2453</v>
      </c>
      <c r="O7" s="117" t="s">
        <v>2455</v>
      </c>
      <c r="P7" s="117"/>
      <c r="Q7" s="109" t="s">
        <v>2219</v>
      </c>
    </row>
    <row r="8" spans="1:17" s="118" customFormat="1" ht="18" x14ac:dyDescent="0.25">
      <c r="A8" s="117" t="str">
        <f>VLOOKUP(E8,'LISTADO ATM'!$A$2:$C$898,3,0)</f>
        <v>DISTRITO NACIONAL</v>
      </c>
      <c r="B8" s="138">
        <v>3335925842</v>
      </c>
      <c r="C8" s="110">
        <v>44366.649305555555</v>
      </c>
      <c r="D8" s="110" t="s">
        <v>2180</v>
      </c>
      <c r="E8" s="134">
        <v>545</v>
      </c>
      <c r="F8" s="117" t="str">
        <f>VLOOKUP(E8,VIP!$A$2:$O13922,2,0)</f>
        <v>DRBR995</v>
      </c>
      <c r="G8" s="117" t="str">
        <f>VLOOKUP(E8,'LISTADO ATM'!$A$2:$B$897,2,0)</f>
        <v xml:space="preserve">ATM Oficina Isabel La Católica II  </v>
      </c>
      <c r="H8" s="117" t="str">
        <f>VLOOKUP(E8,VIP!$A$2:$O18805,7,FALSE)</f>
        <v>Si</v>
      </c>
      <c r="I8" s="117" t="str">
        <f>VLOOKUP(E8,VIP!$A$2:$O10770,8,FALSE)</f>
        <v>Si</v>
      </c>
      <c r="J8" s="117" t="str">
        <f>VLOOKUP(E8,VIP!$A$2:$O10720,8,FALSE)</f>
        <v>Si</v>
      </c>
      <c r="K8" s="117" t="str">
        <f>VLOOKUP(E8,VIP!$A$2:$O14294,6,0)</f>
        <v>NO</v>
      </c>
      <c r="L8" s="146" t="s">
        <v>2219</v>
      </c>
      <c r="M8" s="109" t="s">
        <v>2446</v>
      </c>
      <c r="N8" s="109" t="s">
        <v>2453</v>
      </c>
      <c r="O8" s="117" t="s">
        <v>2455</v>
      </c>
      <c r="P8" s="117"/>
      <c r="Q8" s="116" t="s">
        <v>2219</v>
      </c>
    </row>
    <row r="9" spans="1:17" s="118" customFormat="1" ht="18" x14ac:dyDescent="0.25">
      <c r="A9" s="117" t="str">
        <f>VLOOKUP(E9,'LISTADO ATM'!$A$2:$C$898,3,0)</f>
        <v>DISTRITO NACIONAL</v>
      </c>
      <c r="B9" s="138">
        <v>3335925849</v>
      </c>
      <c r="C9" s="110">
        <v>44366.653298611112</v>
      </c>
      <c r="D9" s="110" t="s">
        <v>2180</v>
      </c>
      <c r="E9" s="134">
        <v>363</v>
      </c>
      <c r="F9" s="117" t="str">
        <f>VLOOKUP(E9,VIP!$A$2:$O13915,2,0)</f>
        <v>DRBR363</v>
      </c>
      <c r="G9" s="117" t="str">
        <f>VLOOKUP(E9,'LISTADO ATM'!$A$2:$B$897,2,0)</f>
        <v>ATM Sirena Villa Mella</v>
      </c>
      <c r="H9" s="117" t="str">
        <f>VLOOKUP(E9,VIP!$A$2:$O18785,7,FALSE)</f>
        <v>N/A</v>
      </c>
      <c r="I9" s="117" t="str">
        <f>VLOOKUP(E9,VIP!$A$2:$O10750,8,FALSE)</f>
        <v>N/A</v>
      </c>
      <c r="J9" s="117" t="str">
        <f>VLOOKUP(E9,VIP!$A$2:$O10700,8,FALSE)</f>
        <v>N/A</v>
      </c>
      <c r="K9" s="117" t="str">
        <f>VLOOKUP(E9,VIP!$A$2:$O14274,6,0)</f>
        <v>N/A</v>
      </c>
      <c r="L9" s="146" t="s">
        <v>2245</v>
      </c>
      <c r="M9" s="200" t="s">
        <v>2550</v>
      </c>
      <c r="N9" s="109" t="s">
        <v>2453</v>
      </c>
      <c r="O9" s="117" t="s">
        <v>2455</v>
      </c>
      <c r="P9" s="117"/>
      <c r="Q9" s="201">
        <v>44370.616574074076</v>
      </c>
    </row>
    <row r="10" spans="1:17" s="118" customFormat="1" ht="18" x14ac:dyDescent="0.25">
      <c r="A10" s="117" t="str">
        <f>VLOOKUP(E10,'LISTADO ATM'!$A$2:$C$898,3,0)</f>
        <v>DISTRITO NACIONAL</v>
      </c>
      <c r="B10" s="138">
        <v>3335926028</v>
      </c>
      <c r="C10" s="110">
        <v>44368.112372685187</v>
      </c>
      <c r="D10" s="110" t="s">
        <v>2449</v>
      </c>
      <c r="E10" s="134">
        <v>577</v>
      </c>
      <c r="F10" s="117" t="str">
        <f>VLOOKUP(E10,VIP!$A$2:$O13701,2,0)</f>
        <v>DRBR173</v>
      </c>
      <c r="G10" s="117" t="str">
        <f>VLOOKUP(E10,'LISTADO ATM'!$A$2:$B$897,2,0)</f>
        <v xml:space="preserve">ATM Olé Ave. Duarte </v>
      </c>
      <c r="H10" s="117" t="str">
        <f>VLOOKUP(E10,VIP!$A$2:$O18835,7,FALSE)</f>
        <v>Si</v>
      </c>
      <c r="I10" s="117" t="str">
        <f>VLOOKUP(E10,VIP!$A$2:$O10800,8,FALSE)</f>
        <v>Si</v>
      </c>
      <c r="J10" s="117" t="str">
        <f>VLOOKUP(E10,VIP!$A$2:$O10750,8,FALSE)</f>
        <v>Si</v>
      </c>
      <c r="K10" s="117" t="str">
        <f>VLOOKUP(E10,VIP!$A$2:$O14324,6,0)</f>
        <v>SI</v>
      </c>
      <c r="L10" s="110" t="s">
        <v>2442</v>
      </c>
      <c r="M10" s="109" t="s">
        <v>2446</v>
      </c>
      <c r="N10" s="109" t="s">
        <v>2453</v>
      </c>
      <c r="O10" s="117" t="s">
        <v>2454</v>
      </c>
      <c r="P10" s="117"/>
      <c r="Q10" s="109" t="s">
        <v>2442</v>
      </c>
    </row>
    <row r="11" spans="1:17" s="118" customFormat="1" ht="18" x14ac:dyDescent="0.25">
      <c r="A11" s="117" t="str">
        <f>VLOOKUP(E11,'LISTADO ATM'!$A$2:$C$898,3,0)</f>
        <v>DISTRITO NACIONAL</v>
      </c>
      <c r="B11" s="138">
        <v>3335927139</v>
      </c>
      <c r="C11" s="110">
        <v>44368.591620370367</v>
      </c>
      <c r="D11" s="110" t="s">
        <v>2180</v>
      </c>
      <c r="E11" s="134">
        <v>18</v>
      </c>
      <c r="F11" s="117" t="str">
        <f>VLOOKUP(E11,VIP!$A$2:$O13850,2,0)</f>
        <v>DRBR018</v>
      </c>
      <c r="G11" s="117" t="str">
        <f>VLOOKUP(E11,'LISTADO ATM'!$A$2:$B$897,2,0)</f>
        <v xml:space="preserve">ATM Oficina Haina Occidental I </v>
      </c>
      <c r="H11" s="117" t="str">
        <f>VLOOKUP(E11,VIP!$A$2:$O18811,7,FALSE)</f>
        <v>Si</v>
      </c>
      <c r="I11" s="117" t="str">
        <f>VLOOKUP(E11,VIP!$A$2:$O10776,8,FALSE)</f>
        <v>Si</v>
      </c>
      <c r="J11" s="117" t="str">
        <f>VLOOKUP(E11,VIP!$A$2:$O10726,8,FALSE)</f>
        <v>Si</v>
      </c>
      <c r="K11" s="117" t="str">
        <f>VLOOKUP(E11,VIP!$A$2:$O14300,6,0)</f>
        <v>SI</v>
      </c>
      <c r="L11" s="146" t="s">
        <v>2219</v>
      </c>
      <c r="M11" s="109" t="s">
        <v>2446</v>
      </c>
      <c r="N11" s="109" t="s">
        <v>2453</v>
      </c>
      <c r="O11" s="117" t="s">
        <v>2455</v>
      </c>
      <c r="P11" s="117"/>
      <c r="Q11" s="109" t="s">
        <v>2219</v>
      </c>
    </row>
    <row r="12" spans="1:17" s="118" customFormat="1" ht="18" x14ac:dyDescent="0.25">
      <c r="A12" s="117" t="str">
        <f>VLOOKUP(E12,'LISTADO ATM'!$A$2:$C$898,3,0)</f>
        <v>SUR</v>
      </c>
      <c r="B12" s="138">
        <v>3335927322</v>
      </c>
      <c r="C12" s="110">
        <v>44368.651296296295</v>
      </c>
      <c r="D12" s="110" t="s">
        <v>2470</v>
      </c>
      <c r="E12" s="134">
        <v>730</v>
      </c>
      <c r="F12" s="117" t="str">
        <f>VLOOKUP(E12,VIP!$A$2:$O13864,2,0)</f>
        <v>DRBR082</v>
      </c>
      <c r="G12" s="117" t="str">
        <f>VLOOKUP(E12,'LISTADO ATM'!$A$2:$B$897,2,0)</f>
        <v xml:space="preserve">ATM Palacio de Justicia Barahona </v>
      </c>
      <c r="H12" s="117" t="str">
        <f>VLOOKUP(E12,VIP!$A$2:$O18825,7,FALSE)</f>
        <v>Si</v>
      </c>
      <c r="I12" s="117" t="str">
        <f>VLOOKUP(E12,VIP!$A$2:$O10790,8,FALSE)</f>
        <v>Si</v>
      </c>
      <c r="J12" s="117" t="str">
        <f>VLOOKUP(E12,VIP!$A$2:$O10740,8,FALSE)</f>
        <v>Si</v>
      </c>
      <c r="K12" s="117" t="str">
        <f>VLOOKUP(E12,VIP!$A$2:$O14314,6,0)</f>
        <v>NO</v>
      </c>
      <c r="L12" s="146" t="s">
        <v>2442</v>
      </c>
      <c r="M12" s="109" t="s">
        <v>2446</v>
      </c>
      <c r="N12" s="109" t="s">
        <v>2453</v>
      </c>
      <c r="O12" s="117" t="s">
        <v>2471</v>
      </c>
      <c r="P12" s="117"/>
      <c r="Q12" s="109" t="s">
        <v>2442</v>
      </c>
    </row>
    <row r="13" spans="1:17" s="118" customFormat="1" ht="18" x14ac:dyDescent="0.25">
      <c r="A13" s="117" t="str">
        <f>VLOOKUP(E13,'LISTADO ATM'!$A$2:$C$898,3,0)</f>
        <v>DISTRITO NACIONAL</v>
      </c>
      <c r="B13" s="138">
        <v>3335927519</v>
      </c>
      <c r="C13" s="110">
        <v>44368.697916666664</v>
      </c>
      <c r="D13" s="110" t="s">
        <v>2449</v>
      </c>
      <c r="E13" s="134">
        <v>793</v>
      </c>
      <c r="F13" s="117" t="str">
        <f>VLOOKUP(E13,VIP!$A$2:$O13888,2,0)</f>
        <v>DRBR793</v>
      </c>
      <c r="G13" s="117" t="str">
        <f>VLOOKUP(E13,'LISTADO ATM'!$A$2:$B$897,2,0)</f>
        <v xml:space="preserve">ATM Centro de Caja Agora Mall </v>
      </c>
      <c r="H13" s="117" t="str">
        <f>VLOOKUP(E13,VIP!$A$2:$O18849,7,FALSE)</f>
        <v>Si</v>
      </c>
      <c r="I13" s="117" t="str">
        <f>VLOOKUP(E13,VIP!$A$2:$O10814,8,FALSE)</f>
        <v>Si</v>
      </c>
      <c r="J13" s="117" t="str">
        <f>VLOOKUP(E13,VIP!$A$2:$O10764,8,FALSE)</f>
        <v>Si</v>
      </c>
      <c r="K13" s="117" t="str">
        <f>VLOOKUP(E13,VIP!$A$2:$O14338,6,0)</f>
        <v>NO</v>
      </c>
      <c r="L13" s="146" t="s">
        <v>2662</v>
      </c>
      <c r="M13" s="200" t="s">
        <v>2550</v>
      </c>
      <c r="N13" s="109" t="s">
        <v>2453</v>
      </c>
      <c r="O13" s="117" t="s">
        <v>2454</v>
      </c>
      <c r="P13" s="117"/>
      <c r="Q13" s="201">
        <v>44370.616006944445</v>
      </c>
    </row>
    <row r="14" spans="1:17" s="118" customFormat="1" ht="18" x14ac:dyDescent="0.25">
      <c r="A14" s="117" t="str">
        <f>VLOOKUP(E14,'LISTADO ATM'!$A$2:$C$898,3,0)</f>
        <v>NORTE</v>
      </c>
      <c r="B14" s="138">
        <v>3335927584</v>
      </c>
      <c r="C14" s="110">
        <v>44368.732037037036</v>
      </c>
      <c r="D14" s="110" t="s">
        <v>2470</v>
      </c>
      <c r="E14" s="134">
        <v>431</v>
      </c>
      <c r="F14" s="117" t="str">
        <f>VLOOKUP(E14,VIP!$A$2:$O13878,2,0)</f>
        <v>DRBR583</v>
      </c>
      <c r="G14" s="117" t="str">
        <f>VLOOKUP(E14,'LISTADO ATM'!$A$2:$B$897,2,0)</f>
        <v xml:space="preserve">ATM Autoservicio Sol (Santiago) </v>
      </c>
      <c r="H14" s="117" t="str">
        <f>VLOOKUP(E14,VIP!$A$2:$O18839,7,FALSE)</f>
        <v>Si</v>
      </c>
      <c r="I14" s="117" t="str">
        <f>VLOOKUP(E14,VIP!$A$2:$O10804,8,FALSE)</f>
        <v>Si</v>
      </c>
      <c r="J14" s="117" t="str">
        <f>VLOOKUP(E14,VIP!$A$2:$O10754,8,FALSE)</f>
        <v>Si</v>
      </c>
      <c r="K14" s="117" t="str">
        <f>VLOOKUP(E14,VIP!$A$2:$O14328,6,0)</f>
        <v>SI</v>
      </c>
      <c r="L14" s="146" t="s">
        <v>2662</v>
      </c>
      <c r="M14" s="200" t="s">
        <v>2550</v>
      </c>
      <c r="N14" s="109" t="s">
        <v>2453</v>
      </c>
      <c r="O14" s="117" t="s">
        <v>2471</v>
      </c>
      <c r="P14" s="117"/>
      <c r="Q14" s="201">
        <v>44370.378645833334</v>
      </c>
    </row>
    <row r="15" spans="1:17" s="118" customFormat="1" ht="18" x14ac:dyDescent="0.25">
      <c r="A15" s="117" t="str">
        <f>VLOOKUP(E15,'LISTADO ATM'!$A$2:$C$898,3,0)</f>
        <v>DISTRITO NACIONAL</v>
      </c>
      <c r="B15" s="138">
        <v>3335927625</v>
      </c>
      <c r="C15" s="110">
        <v>44368.770694444444</v>
      </c>
      <c r="D15" s="110" t="s">
        <v>2180</v>
      </c>
      <c r="E15" s="134">
        <v>10</v>
      </c>
      <c r="F15" s="117" t="str">
        <f>VLOOKUP(E15,VIP!$A$2:$O13868,2,0)</f>
        <v>DRBR010</v>
      </c>
      <c r="G15" s="117" t="str">
        <f>VLOOKUP(E15,'LISTADO ATM'!$A$2:$B$897,2,0)</f>
        <v xml:space="preserve">ATM Ministerio Salud Pública </v>
      </c>
      <c r="H15" s="117" t="str">
        <f>VLOOKUP(E15,VIP!$A$2:$O18829,7,FALSE)</f>
        <v>Si</v>
      </c>
      <c r="I15" s="117" t="str">
        <f>VLOOKUP(E15,VIP!$A$2:$O10794,8,FALSE)</f>
        <v>Si</v>
      </c>
      <c r="J15" s="117" t="str">
        <f>VLOOKUP(E15,VIP!$A$2:$O10744,8,FALSE)</f>
        <v>Si</v>
      </c>
      <c r="K15" s="117" t="str">
        <f>VLOOKUP(E15,VIP!$A$2:$O14318,6,0)</f>
        <v>NO</v>
      </c>
      <c r="L15" s="146" t="s">
        <v>2245</v>
      </c>
      <c r="M15" s="109" t="s">
        <v>2446</v>
      </c>
      <c r="N15" s="109" t="s">
        <v>2453</v>
      </c>
      <c r="O15" s="117" t="s">
        <v>2455</v>
      </c>
      <c r="P15" s="117"/>
      <c r="Q15" s="109" t="s">
        <v>2245</v>
      </c>
    </row>
    <row r="16" spans="1:17" s="118" customFormat="1" ht="18" x14ac:dyDescent="0.25">
      <c r="A16" s="117" t="str">
        <f>VLOOKUP(E16,'LISTADO ATM'!$A$2:$C$898,3,0)</f>
        <v>NORTE</v>
      </c>
      <c r="B16" s="138">
        <v>3335927689</v>
      </c>
      <c r="C16" s="110">
        <v>44368.840405092589</v>
      </c>
      <c r="D16" s="110" t="s">
        <v>2470</v>
      </c>
      <c r="E16" s="134">
        <v>903</v>
      </c>
      <c r="F16" s="117" t="str">
        <f>VLOOKUP(E16,VIP!$A$2:$O13892,2,0)</f>
        <v>DRBR903</v>
      </c>
      <c r="G16" s="117" t="str">
        <f>VLOOKUP(E16,'LISTADO ATM'!$A$2:$B$897,2,0)</f>
        <v xml:space="preserve">ATM Oficina La Vega Real I </v>
      </c>
      <c r="H16" s="117" t="str">
        <f>VLOOKUP(E16,VIP!$A$2:$O18853,7,FALSE)</f>
        <v>Si</v>
      </c>
      <c r="I16" s="117" t="str">
        <f>VLOOKUP(E16,VIP!$A$2:$O10818,8,FALSE)</f>
        <v>Si</v>
      </c>
      <c r="J16" s="117" t="str">
        <f>VLOOKUP(E16,VIP!$A$2:$O10768,8,FALSE)</f>
        <v>Si</v>
      </c>
      <c r="K16" s="117" t="str">
        <f>VLOOKUP(E16,VIP!$A$2:$O14342,6,0)</f>
        <v>NO</v>
      </c>
      <c r="L16" s="146" t="s">
        <v>2418</v>
      </c>
      <c r="M16" s="200" t="s">
        <v>2550</v>
      </c>
      <c r="N16" s="109" t="s">
        <v>2453</v>
      </c>
      <c r="O16" s="117" t="s">
        <v>2471</v>
      </c>
      <c r="P16" s="117"/>
      <c r="Q16" s="201">
        <v>44370.437048611115</v>
      </c>
    </row>
    <row r="17" spans="1:22" s="118" customFormat="1" ht="18" x14ac:dyDescent="0.25">
      <c r="A17" s="117" t="str">
        <f>VLOOKUP(E17,'LISTADO ATM'!$A$2:$C$898,3,0)</f>
        <v>ESTE</v>
      </c>
      <c r="B17" s="138">
        <v>3335927713</v>
      </c>
      <c r="C17" s="110">
        <v>44369.174317129633</v>
      </c>
      <c r="D17" s="110" t="s">
        <v>2180</v>
      </c>
      <c r="E17" s="134">
        <v>213</v>
      </c>
      <c r="F17" s="117" t="str">
        <f>VLOOKUP(E17,VIP!$A$2:$O13879,2,0)</f>
        <v>DRBR213</v>
      </c>
      <c r="G17" s="117" t="str">
        <f>VLOOKUP(E17,'LISTADO ATM'!$A$2:$B$897,2,0)</f>
        <v xml:space="preserve">ATM Almacenes Iberia (La Romana) </v>
      </c>
      <c r="H17" s="117" t="str">
        <f>VLOOKUP(E17,VIP!$A$2:$O18840,7,FALSE)</f>
        <v>Si</v>
      </c>
      <c r="I17" s="117" t="str">
        <f>VLOOKUP(E17,VIP!$A$2:$O10805,8,FALSE)</f>
        <v>Si</v>
      </c>
      <c r="J17" s="117" t="str">
        <f>VLOOKUP(E17,VIP!$A$2:$O10755,8,FALSE)</f>
        <v>Si</v>
      </c>
      <c r="K17" s="117" t="str">
        <f>VLOOKUP(E17,VIP!$A$2:$O14329,6,0)</f>
        <v>NO</v>
      </c>
      <c r="L17" s="146" t="s">
        <v>2245</v>
      </c>
      <c r="M17" s="109" t="s">
        <v>2446</v>
      </c>
      <c r="N17" s="109" t="s">
        <v>2453</v>
      </c>
      <c r="O17" s="117" t="s">
        <v>2455</v>
      </c>
      <c r="P17" s="117"/>
      <c r="Q17" s="109" t="s">
        <v>2245</v>
      </c>
    </row>
    <row r="18" spans="1:22" s="118" customFormat="1" ht="18" x14ac:dyDescent="0.25">
      <c r="A18" s="117" t="str">
        <f>VLOOKUP(E18,'LISTADO ATM'!$A$2:$C$898,3,0)</f>
        <v>DISTRITO NACIONAL</v>
      </c>
      <c r="B18" s="138" t="s">
        <v>2593</v>
      </c>
      <c r="C18" s="110">
        <v>44369.352048611108</v>
      </c>
      <c r="D18" s="110" t="s">
        <v>2180</v>
      </c>
      <c r="E18" s="134">
        <v>149</v>
      </c>
      <c r="F18" s="117" t="str">
        <f>VLOOKUP(E18,VIP!$A$2:$O13899,2,0)</f>
        <v>DRBR149</v>
      </c>
      <c r="G18" s="117" t="str">
        <f>VLOOKUP(E18,'LISTADO ATM'!$A$2:$B$897,2,0)</f>
        <v>ATM Estación Metro Concepción</v>
      </c>
      <c r="H18" s="117" t="str">
        <f>VLOOKUP(E18,VIP!$A$2:$O18860,7,FALSE)</f>
        <v>N/A</v>
      </c>
      <c r="I18" s="117" t="str">
        <f>VLOOKUP(E18,VIP!$A$2:$O10825,8,FALSE)</f>
        <v>N/A</v>
      </c>
      <c r="J18" s="117" t="str">
        <f>VLOOKUP(E18,VIP!$A$2:$O10775,8,FALSE)</f>
        <v>N/A</v>
      </c>
      <c r="K18" s="117" t="str">
        <f>VLOOKUP(E18,VIP!$A$2:$O14349,6,0)</f>
        <v>N/A</v>
      </c>
      <c r="L18" s="146" t="s">
        <v>2219</v>
      </c>
      <c r="M18" s="109" t="s">
        <v>2446</v>
      </c>
      <c r="N18" s="109" t="s">
        <v>2558</v>
      </c>
      <c r="O18" s="117" t="s">
        <v>2455</v>
      </c>
      <c r="P18" s="117"/>
      <c r="Q18" s="109" t="s">
        <v>2219</v>
      </c>
    </row>
    <row r="19" spans="1:22" s="118" customFormat="1" ht="18" x14ac:dyDescent="0.25">
      <c r="A19" s="117" t="str">
        <f>VLOOKUP(E19,'LISTADO ATM'!$A$2:$C$898,3,0)</f>
        <v>SUR</v>
      </c>
      <c r="B19" s="138">
        <v>3335927687</v>
      </c>
      <c r="C19" s="110">
        <v>44369.399039351854</v>
      </c>
      <c r="D19" s="110" t="s">
        <v>2180</v>
      </c>
      <c r="E19" s="134">
        <v>783</v>
      </c>
      <c r="F19" s="117" t="str">
        <f>VLOOKUP(E19,VIP!$A$2:$O13893,2,0)</f>
        <v>DRBR303</v>
      </c>
      <c r="G19" s="117" t="str">
        <f>VLOOKUP(E19,'LISTADO ATM'!$A$2:$B$897,2,0)</f>
        <v xml:space="preserve">ATM Autobanco Alfa y Omega (Barahona) </v>
      </c>
      <c r="H19" s="117" t="str">
        <f>VLOOKUP(E19,VIP!$A$2:$O18854,7,FALSE)</f>
        <v>Si</v>
      </c>
      <c r="I19" s="117" t="str">
        <f>VLOOKUP(E19,VIP!$A$2:$O10819,8,FALSE)</f>
        <v>Si</v>
      </c>
      <c r="J19" s="117" t="str">
        <f>VLOOKUP(E19,VIP!$A$2:$O10769,8,FALSE)</f>
        <v>Si</v>
      </c>
      <c r="K19" s="117" t="str">
        <f>VLOOKUP(E19,VIP!$A$2:$O14343,6,0)</f>
        <v>NO</v>
      </c>
      <c r="L19" s="146" t="s">
        <v>2219</v>
      </c>
      <c r="M19" s="200" t="s">
        <v>2550</v>
      </c>
      <c r="N19" s="109" t="s">
        <v>2453</v>
      </c>
      <c r="O19" s="117" t="s">
        <v>2455</v>
      </c>
      <c r="P19" s="117"/>
      <c r="Q19" s="201">
        <v>44370.145613425928</v>
      </c>
    </row>
    <row r="20" spans="1:22" s="118" customFormat="1" ht="18" x14ac:dyDescent="0.25">
      <c r="A20" s="117" t="str">
        <f>VLOOKUP(E20,'LISTADO ATM'!$A$2:$C$898,3,0)</f>
        <v>ESTE</v>
      </c>
      <c r="B20" s="138" t="s">
        <v>2592</v>
      </c>
      <c r="C20" s="110">
        <v>44369.400671296295</v>
      </c>
      <c r="D20" s="110" t="s">
        <v>2180</v>
      </c>
      <c r="E20" s="134">
        <v>838</v>
      </c>
      <c r="F20" s="117" t="str">
        <f>VLOOKUP(E20,VIP!$A$2:$O13891,2,0)</f>
        <v>DRBR838</v>
      </c>
      <c r="G20" s="117" t="str">
        <f>VLOOKUP(E20,'LISTADO ATM'!$A$2:$B$897,2,0)</f>
        <v xml:space="preserve">ATM UNP Consuelo </v>
      </c>
      <c r="H20" s="117" t="str">
        <f>VLOOKUP(E20,VIP!$A$2:$O18852,7,FALSE)</f>
        <v>Si</v>
      </c>
      <c r="I20" s="117" t="str">
        <f>VLOOKUP(E20,VIP!$A$2:$O10817,8,FALSE)</f>
        <v>Si</v>
      </c>
      <c r="J20" s="117" t="str">
        <f>VLOOKUP(E20,VIP!$A$2:$O10767,8,FALSE)</f>
        <v>Si</v>
      </c>
      <c r="K20" s="117" t="str">
        <f>VLOOKUP(E20,VIP!$A$2:$O14341,6,0)</f>
        <v>NO</v>
      </c>
      <c r="L20" s="146" t="s">
        <v>2219</v>
      </c>
      <c r="M20" s="200" t="s">
        <v>2550</v>
      </c>
      <c r="N20" s="109" t="s">
        <v>2558</v>
      </c>
      <c r="O20" s="117" t="s">
        <v>2455</v>
      </c>
      <c r="P20" s="117"/>
      <c r="Q20" s="201">
        <v>44370.616400462961</v>
      </c>
    </row>
    <row r="21" spans="1:22" s="118" customFormat="1" ht="18" x14ac:dyDescent="0.25">
      <c r="A21" s="117" t="str">
        <f>VLOOKUP(E21,'LISTADO ATM'!$A$2:$C$898,3,0)</f>
        <v>DISTRITO NACIONAL</v>
      </c>
      <c r="B21" s="138" t="s">
        <v>2591</v>
      </c>
      <c r="C21" s="110">
        <v>44369.457592592589</v>
      </c>
      <c r="D21" s="110" t="s">
        <v>2180</v>
      </c>
      <c r="E21" s="134">
        <v>409</v>
      </c>
      <c r="F21" s="117" t="str">
        <f>VLOOKUP(E21,VIP!$A$2:$O13883,2,0)</f>
        <v>DRBR409</v>
      </c>
      <c r="G21" s="117" t="str">
        <f>VLOOKUP(E21,'LISTADO ATM'!$A$2:$B$897,2,0)</f>
        <v xml:space="preserve">ATM Oficina Las Palmas de Herrera I </v>
      </c>
      <c r="H21" s="117" t="str">
        <f>VLOOKUP(E21,VIP!$A$2:$O18844,7,FALSE)</f>
        <v>Si</v>
      </c>
      <c r="I21" s="117" t="str">
        <f>VLOOKUP(E21,VIP!$A$2:$O10809,8,FALSE)</f>
        <v>Si</v>
      </c>
      <c r="J21" s="117" t="str">
        <f>VLOOKUP(E21,VIP!$A$2:$O10759,8,FALSE)</f>
        <v>Si</v>
      </c>
      <c r="K21" s="117" t="str">
        <f>VLOOKUP(E21,VIP!$A$2:$O14333,6,0)</f>
        <v>NO</v>
      </c>
      <c r="L21" s="146" t="s">
        <v>2219</v>
      </c>
      <c r="M21" s="109" t="s">
        <v>2446</v>
      </c>
      <c r="N21" s="109" t="s">
        <v>2453</v>
      </c>
      <c r="O21" s="117" t="s">
        <v>2455</v>
      </c>
      <c r="P21" s="117"/>
      <c r="Q21" s="109" t="s">
        <v>2219</v>
      </c>
    </row>
    <row r="22" spans="1:22" s="118" customFormat="1" ht="18" x14ac:dyDescent="0.25">
      <c r="A22" s="117" t="str">
        <f>VLOOKUP(E22,'LISTADO ATM'!$A$2:$C$898,3,0)</f>
        <v>DISTRITO NACIONAL</v>
      </c>
      <c r="B22" s="138" t="s">
        <v>2590</v>
      </c>
      <c r="C22" s="110">
        <v>44369.458715277775</v>
      </c>
      <c r="D22" s="110" t="s">
        <v>2180</v>
      </c>
      <c r="E22" s="134">
        <v>698</v>
      </c>
      <c r="F22" s="117" t="str">
        <f>VLOOKUP(E22,VIP!$A$2:$O13881,2,0)</f>
        <v>DRBR698</v>
      </c>
      <c r="G22" s="117" t="str">
        <f>VLOOKUP(E22,'LISTADO ATM'!$A$2:$B$897,2,0)</f>
        <v>ATM Parador Bellamar</v>
      </c>
      <c r="H22" s="117" t="str">
        <f>VLOOKUP(E22,VIP!$A$2:$O18842,7,FALSE)</f>
        <v>Si</v>
      </c>
      <c r="I22" s="117" t="str">
        <f>VLOOKUP(E22,VIP!$A$2:$O10807,8,FALSE)</f>
        <v>Si</v>
      </c>
      <c r="J22" s="117" t="str">
        <f>VLOOKUP(E22,VIP!$A$2:$O10757,8,FALSE)</f>
        <v>Si</v>
      </c>
      <c r="K22" s="117" t="str">
        <f>VLOOKUP(E22,VIP!$A$2:$O14331,6,0)</f>
        <v>NO</v>
      </c>
      <c r="L22" s="146" t="s">
        <v>2219</v>
      </c>
      <c r="M22" s="109" t="s">
        <v>2446</v>
      </c>
      <c r="N22" s="109" t="s">
        <v>2453</v>
      </c>
      <c r="O22" s="117" t="s">
        <v>2455</v>
      </c>
      <c r="P22" s="117"/>
      <c r="Q22" s="109" t="s">
        <v>2219</v>
      </c>
    </row>
    <row r="23" spans="1:22" s="118" customFormat="1" ht="18" x14ac:dyDescent="0.25">
      <c r="A23" s="117" t="str">
        <f>VLOOKUP(E23,'LISTADO ATM'!$A$2:$C$898,3,0)</f>
        <v>DISTRITO NACIONAL</v>
      </c>
      <c r="B23" s="138" t="s">
        <v>2601</v>
      </c>
      <c r="C23" s="110">
        <v>44369.493078703701</v>
      </c>
      <c r="D23" s="110" t="s">
        <v>2180</v>
      </c>
      <c r="E23" s="134">
        <v>70</v>
      </c>
      <c r="F23" s="117" t="str">
        <f>VLOOKUP(E23,VIP!$A$2:$O13895,2,0)</f>
        <v>DRBR070</v>
      </c>
      <c r="G23" s="117" t="str">
        <f>VLOOKUP(E23,'LISTADO ATM'!$A$2:$B$897,2,0)</f>
        <v xml:space="preserve">ATM Autoservicio Plaza Lama Zona Oriental </v>
      </c>
      <c r="H23" s="117" t="str">
        <f>VLOOKUP(E23,VIP!$A$2:$O18856,7,FALSE)</f>
        <v>Si</v>
      </c>
      <c r="I23" s="117" t="str">
        <f>VLOOKUP(E23,VIP!$A$2:$O10821,8,FALSE)</f>
        <v>Si</v>
      </c>
      <c r="J23" s="117" t="str">
        <f>VLOOKUP(E23,VIP!$A$2:$O10771,8,FALSE)</f>
        <v>Si</v>
      </c>
      <c r="K23" s="117" t="str">
        <f>VLOOKUP(E23,VIP!$A$2:$O14345,6,0)</f>
        <v>NO</v>
      </c>
      <c r="L23" s="146" t="s">
        <v>2219</v>
      </c>
      <c r="M23" s="200" t="s">
        <v>2550</v>
      </c>
      <c r="N23" s="109" t="s">
        <v>2558</v>
      </c>
      <c r="O23" s="117" t="s">
        <v>2455</v>
      </c>
      <c r="P23" s="117"/>
      <c r="Q23" s="201">
        <v>44370.620555555557</v>
      </c>
    </row>
    <row r="24" spans="1:22" s="118" customFormat="1" ht="18" x14ac:dyDescent="0.25">
      <c r="A24" s="117" t="str">
        <f>VLOOKUP(E24,'LISTADO ATM'!$A$2:$C$898,3,0)</f>
        <v>DISTRITO NACIONAL</v>
      </c>
      <c r="B24" s="138" t="s">
        <v>2600</v>
      </c>
      <c r="C24" s="110">
        <v>44369.496087962965</v>
      </c>
      <c r="D24" s="110" t="s">
        <v>2180</v>
      </c>
      <c r="E24" s="134">
        <v>976</v>
      </c>
      <c r="F24" s="117" t="str">
        <f>VLOOKUP(E24,VIP!$A$2:$O13894,2,0)</f>
        <v>DRBR24W</v>
      </c>
      <c r="G24" s="117" t="str">
        <f>VLOOKUP(E24,'LISTADO ATM'!$A$2:$B$897,2,0)</f>
        <v xml:space="preserve">ATM Oficina Diamond Plaza I </v>
      </c>
      <c r="H24" s="117" t="str">
        <f>VLOOKUP(E24,VIP!$A$2:$O18855,7,FALSE)</f>
        <v>Si</v>
      </c>
      <c r="I24" s="117" t="str">
        <f>VLOOKUP(E24,VIP!$A$2:$O10820,8,FALSE)</f>
        <v>Si</v>
      </c>
      <c r="J24" s="117" t="str">
        <f>VLOOKUP(E24,VIP!$A$2:$O10770,8,FALSE)</f>
        <v>Si</v>
      </c>
      <c r="K24" s="117" t="str">
        <f>VLOOKUP(E24,VIP!$A$2:$O14344,6,0)</f>
        <v>NO</v>
      </c>
      <c r="L24" s="146" t="s">
        <v>2219</v>
      </c>
      <c r="M24" s="109" t="s">
        <v>2446</v>
      </c>
      <c r="N24" s="109" t="s">
        <v>2558</v>
      </c>
      <c r="O24" s="117" t="s">
        <v>2455</v>
      </c>
      <c r="P24" s="117"/>
      <c r="Q24" s="109" t="s">
        <v>2219</v>
      </c>
    </row>
    <row r="25" spans="1:22" s="118" customFormat="1" ht="18" x14ac:dyDescent="0.25">
      <c r="A25" s="117" t="str">
        <f>VLOOKUP(E25,'LISTADO ATM'!$A$2:$C$898,3,0)</f>
        <v>DISTRITO NACIONAL</v>
      </c>
      <c r="B25" s="138" t="s">
        <v>2599</v>
      </c>
      <c r="C25" s="110">
        <v>44369.501574074071</v>
      </c>
      <c r="D25" s="110" t="s">
        <v>2449</v>
      </c>
      <c r="E25" s="134">
        <v>575</v>
      </c>
      <c r="F25" s="117" t="str">
        <f>VLOOKUP(E25,VIP!$A$2:$O13893,2,0)</f>
        <v>DRBR16P</v>
      </c>
      <c r="G25" s="117" t="str">
        <f>VLOOKUP(E25,'LISTADO ATM'!$A$2:$B$897,2,0)</f>
        <v xml:space="preserve">ATM EDESUR Tiradentes </v>
      </c>
      <c r="H25" s="117" t="str">
        <f>VLOOKUP(E25,VIP!$A$2:$O18854,7,FALSE)</f>
        <v>Si</v>
      </c>
      <c r="I25" s="117" t="str">
        <f>VLOOKUP(E25,VIP!$A$2:$O10819,8,FALSE)</f>
        <v>Si</v>
      </c>
      <c r="J25" s="117" t="str">
        <f>VLOOKUP(E25,VIP!$A$2:$O10769,8,FALSE)</f>
        <v>Si</v>
      </c>
      <c r="K25" s="117" t="str">
        <f>VLOOKUP(E25,VIP!$A$2:$O14343,6,0)</f>
        <v>NO</v>
      </c>
      <c r="L25" s="146" t="s">
        <v>2442</v>
      </c>
      <c r="M25" s="109" t="s">
        <v>2446</v>
      </c>
      <c r="N25" s="109" t="s">
        <v>2453</v>
      </c>
      <c r="O25" s="117" t="s">
        <v>2454</v>
      </c>
      <c r="P25" s="117"/>
      <c r="Q25" s="109" t="s">
        <v>2442</v>
      </c>
    </row>
    <row r="26" spans="1:22" s="118" customFormat="1" ht="18" x14ac:dyDescent="0.25">
      <c r="A26" s="117" t="str">
        <f>VLOOKUP(E26,'LISTADO ATM'!$A$2:$C$898,3,0)</f>
        <v>DISTRITO NACIONAL</v>
      </c>
      <c r="B26" s="138" t="s">
        <v>2598</v>
      </c>
      <c r="C26" s="110">
        <v>44369.531747685185</v>
      </c>
      <c r="D26" s="110" t="s">
        <v>2449</v>
      </c>
      <c r="E26" s="134">
        <v>235</v>
      </c>
      <c r="F26" s="117" t="str">
        <f>VLOOKUP(E26,VIP!$A$2:$O13892,2,0)</f>
        <v>DRBR235</v>
      </c>
      <c r="G26" s="117" t="str">
        <f>VLOOKUP(E26,'LISTADO ATM'!$A$2:$B$897,2,0)</f>
        <v xml:space="preserve">ATM Oficina Multicentro La Sirena San Isidro </v>
      </c>
      <c r="H26" s="117" t="str">
        <f>VLOOKUP(E26,VIP!$A$2:$O18853,7,FALSE)</f>
        <v>Si</v>
      </c>
      <c r="I26" s="117" t="str">
        <f>VLOOKUP(E26,VIP!$A$2:$O10818,8,FALSE)</f>
        <v>Si</v>
      </c>
      <c r="J26" s="117" t="str">
        <f>VLOOKUP(E26,VIP!$A$2:$O10768,8,FALSE)</f>
        <v>Si</v>
      </c>
      <c r="K26" s="117" t="str">
        <f>VLOOKUP(E26,VIP!$A$2:$O14342,6,0)</f>
        <v>SI</v>
      </c>
      <c r="L26" s="146" t="s">
        <v>2442</v>
      </c>
      <c r="M26" s="109" t="s">
        <v>2446</v>
      </c>
      <c r="N26" s="109" t="s">
        <v>2453</v>
      </c>
      <c r="O26" s="117" t="s">
        <v>2454</v>
      </c>
      <c r="P26" s="117"/>
      <c r="Q26" s="109" t="s">
        <v>2442</v>
      </c>
    </row>
    <row r="27" spans="1:22" ht="18" x14ac:dyDescent="0.25">
      <c r="A27" s="117" t="str">
        <f>VLOOKUP(E27,'LISTADO ATM'!$A$2:$C$898,3,0)</f>
        <v>NORTE</v>
      </c>
      <c r="B27" s="138" t="s">
        <v>2597</v>
      </c>
      <c r="C27" s="110">
        <v>44369.534039351849</v>
      </c>
      <c r="D27" s="110" t="s">
        <v>2470</v>
      </c>
      <c r="E27" s="134">
        <v>3</v>
      </c>
      <c r="F27" s="117" t="str">
        <f>VLOOKUP(E27,VIP!$A$2:$O13891,2,0)</f>
        <v>DRBR003</v>
      </c>
      <c r="G27" s="117" t="str">
        <f>VLOOKUP(E27,'LISTADO ATM'!$A$2:$B$897,2,0)</f>
        <v>ATM Autoservicio La Vega Real</v>
      </c>
      <c r="H27" s="117" t="str">
        <f>VLOOKUP(E27,VIP!$A$2:$O18852,7,FALSE)</f>
        <v>Si</v>
      </c>
      <c r="I27" s="117" t="str">
        <f>VLOOKUP(E27,VIP!$A$2:$O10817,8,FALSE)</f>
        <v>Si</v>
      </c>
      <c r="J27" s="117" t="str">
        <f>VLOOKUP(E27,VIP!$A$2:$O10767,8,FALSE)</f>
        <v>Si</v>
      </c>
      <c r="K27" s="117" t="str">
        <f>VLOOKUP(E27,VIP!$A$2:$O14341,6,0)</f>
        <v>NO</v>
      </c>
      <c r="L27" s="146" t="s">
        <v>2418</v>
      </c>
      <c r="M27" s="200" t="s">
        <v>2550</v>
      </c>
      <c r="N27" s="109" t="s">
        <v>2453</v>
      </c>
      <c r="O27" s="117" t="s">
        <v>2471</v>
      </c>
      <c r="P27" s="117"/>
      <c r="Q27" s="201">
        <v>44370.438333333332</v>
      </c>
      <c r="R27" s="87"/>
      <c r="S27" s="87"/>
      <c r="T27" s="87"/>
      <c r="U27" s="89"/>
      <c r="V27" s="75"/>
    </row>
    <row r="28" spans="1:22" ht="18" x14ac:dyDescent="0.25">
      <c r="A28" s="117" t="str">
        <f>VLOOKUP(E28,'LISTADO ATM'!$A$2:$C$898,3,0)</f>
        <v>DISTRITO NACIONAL</v>
      </c>
      <c r="B28" s="138" t="s">
        <v>2596</v>
      </c>
      <c r="C28" s="110">
        <v>44369.58148148148</v>
      </c>
      <c r="D28" s="110" t="s">
        <v>2180</v>
      </c>
      <c r="E28" s="134">
        <v>648</v>
      </c>
      <c r="F28" s="117" t="str">
        <f>VLOOKUP(E28,VIP!$A$2:$O13889,2,0)</f>
        <v>DRBR190</v>
      </c>
      <c r="G28" s="117" t="str">
        <f>VLOOKUP(E28,'LISTADO ATM'!$A$2:$B$897,2,0)</f>
        <v xml:space="preserve">ATM Hermandad de Pensionados </v>
      </c>
      <c r="H28" s="117" t="str">
        <f>VLOOKUP(E28,VIP!$A$2:$O18850,7,FALSE)</f>
        <v>Si</v>
      </c>
      <c r="I28" s="117" t="str">
        <f>VLOOKUP(E28,VIP!$A$2:$O10815,8,FALSE)</f>
        <v>No</v>
      </c>
      <c r="J28" s="117" t="str">
        <f>VLOOKUP(E28,VIP!$A$2:$O10765,8,FALSE)</f>
        <v>No</v>
      </c>
      <c r="K28" s="117" t="str">
        <f>VLOOKUP(E28,VIP!$A$2:$O14339,6,0)</f>
        <v>NO</v>
      </c>
      <c r="L28" s="146" t="s">
        <v>2466</v>
      </c>
      <c r="M28" s="109" t="s">
        <v>2446</v>
      </c>
      <c r="N28" s="109" t="s">
        <v>2558</v>
      </c>
      <c r="O28" s="117" t="s">
        <v>2455</v>
      </c>
      <c r="P28" s="117"/>
      <c r="Q28" s="109" t="s">
        <v>2466</v>
      </c>
      <c r="R28" s="87"/>
      <c r="S28" s="87"/>
      <c r="T28" s="87"/>
      <c r="U28" s="89"/>
      <c r="V28" s="75"/>
    </row>
    <row r="29" spans="1:22" ht="18" x14ac:dyDescent="0.25">
      <c r="A29" s="117" t="str">
        <f>VLOOKUP(E29,'LISTADO ATM'!$A$2:$C$898,3,0)</f>
        <v>DISTRITO NACIONAL</v>
      </c>
      <c r="B29" s="138" t="s">
        <v>2595</v>
      </c>
      <c r="C29" s="110">
        <v>44369.594629629632</v>
      </c>
      <c r="D29" s="110" t="s">
        <v>2449</v>
      </c>
      <c r="E29" s="134">
        <v>810</v>
      </c>
      <c r="F29" s="117" t="str">
        <f>VLOOKUP(E29,VIP!$A$2:$O13885,2,0)</f>
        <v>DRBR810</v>
      </c>
      <c r="G29" s="117" t="str">
        <f>VLOOKUP(E29,'LISTADO ATM'!$A$2:$B$897,2,0)</f>
        <v xml:space="preserve">ATM UNP Multicentro La Sirena José Contreras </v>
      </c>
      <c r="H29" s="117" t="str">
        <f>VLOOKUP(E29,VIP!$A$2:$O18846,7,FALSE)</f>
        <v>Si</v>
      </c>
      <c r="I29" s="117" t="str">
        <f>VLOOKUP(E29,VIP!$A$2:$O10811,8,FALSE)</f>
        <v>Si</v>
      </c>
      <c r="J29" s="117" t="str">
        <f>VLOOKUP(E29,VIP!$A$2:$O10761,8,FALSE)</f>
        <v>Si</v>
      </c>
      <c r="K29" s="117" t="str">
        <f>VLOOKUP(E29,VIP!$A$2:$O14335,6,0)</f>
        <v>NO</v>
      </c>
      <c r="L29" s="146" t="s">
        <v>2566</v>
      </c>
      <c r="M29" s="109" t="s">
        <v>2446</v>
      </c>
      <c r="N29" s="109" t="s">
        <v>2453</v>
      </c>
      <c r="O29" s="117" t="s">
        <v>2454</v>
      </c>
      <c r="P29" s="117"/>
      <c r="Q29" s="109" t="s">
        <v>2566</v>
      </c>
      <c r="R29" s="87"/>
      <c r="S29" s="87"/>
      <c r="T29" s="87"/>
      <c r="U29" s="89"/>
      <c r="V29" s="75"/>
    </row>
    <row r="30" spans="1:22" ht="18" x14ac:dyDescent="0.25">
      <c r="A30" s="117" t="str">
        <f>VLOOKUP(E30,'LISTADO ATM'!$A$2:$C$898,3,0)</f>
        <v>DISTRITO NACIONAL</v>
      </c>
      <c r="B30" s="138" t="s">
        <v>2594</v>
      </c>
      <c r="C30" s="110">
        <v>44369.595312500001</v>
      </c>
      <c r="D30" s="110" t="s">
        <v>2449</v>
      </c>
      <c r="E30" s="134">
        <v>620</v>
      </c>
      <c r="F30" s="117" t="str">
        <f>VLOOKUP(E30,VIP!$A$2:$O13884,2,0)</f>
        <v>DRBR620</v>
      </c>
      <c r="G30" s="117" t="str">
        <f>VLOOKUP(E30,'LISTADO ATM'!$A$2:$B$897,2,0)</f>
        <v xml:space="preserve">ATM Ministerio de Medio Ambiente </v>
      </c>
      <c r="H30" s="117" t="str">
        <f>VLOOKUP(E30,VIP!$A$2:$O18845,7,FALSE)</f>
        <v>Si</v>
      </c>
      <c r="I30" s="117" t="str">
        <f>VLOOKUP(E30,VIP!$A$2:$O10810,8,FALSE)</f>
        <v>No</v>
      </c>
      <c r="J30" s="117" t="str">
        <f>VLOOKUP(E30,VIP!$A$2:$O10760,8,FALSE)</f>
        <v>No</v>
      </c>
      <c r="K30" s="117" t="str">
        <f>VLOOKUP(E30,VIP!$A$2:$O14334,6,0)</f>
        <v>NO</v>
      </c>
      <c r="L30" s="146" t="s">
        <v>2442</v>
      </c>
      <c r="M30" s="200" t="s">
        <v>2550</v>
      </c>
      <c r="N30" s="109" t="s">
        <v>2453</v>
      </c>
      <c r="O30" s="117" t="s">
        <v>2454</v>
      </c>
      <c r="P30" s="117"/>
      <c r="Q30" s="201">
        <v>44370.436168981483</v>
      </c>
      <c r="R30" s="87"/>
      <c r="S30" s="87"/>
      <c r="T30" s="87"/>
      <c r="U30" s="89"/>
      <c r="V30" s="75"/>
    </row>
    <row r="31" spans="1:22" ht="18" x14ac:dyDescent="0.25">
      <c r="A31" s="117" t="str">
        <f>VLOOKUP(E31,'LISTADO ATM'!$A$2:$C$898,3,0)</f>
        <v>DISTRITO NACIONAL</v>
      </c>
      <c r="B31" s="138" t="s">
        <v>2615</v>
      </c>
      <c r="C31" s="110">
        <v>44369.618981481479</v>
      </c>
      <c r="D31" s="110" t="s">
        <v>2470</v>
      </c>
      <c r="E31" s="134">
        <v>239</v>
      </c>
      <c r="F31" s="117" t="str">
        <f>VLOOKUP(E31,VIP!$A$2:$O13911,2,0)</f>
        <v>DRBR239</v>
      </c>
      <c r="G31" s="117" t="str">
        <f>VLOOKUP(E31,'LISTADO ATM'!$A$2:$B$897,2,0)</f>
        <v xml:space="preserve">ATM Autobanco Charles de Gaulle </v>
      </c>
      <c r="H31" s="117" t="str">
        <f>VLOOKUP(E31,VIP!$A$2:$O18872,7,FALSE)</f>
        <v>Si</v>
      </c>
      <c r="I31" s="117" t="str">
        <f>VLOOKUP(E31,VIP!$A$2:$O10837,8,FALSE)</f>
        <v>Si</v>
      </c>
      <c r="J31" s="117" t="str">
        <f>VLOOKUP(E31,VIP!$A$2:$O10787,8,FALSE)</f>
        <v>Si</v>
      </c>
      <c r="K31" s="117" t="str">
        <f>VLOOKUP(E31,VIP!$A$2:$O14361,6,0)</f>
        <v>SI</v>
      </c>
      <c r="L31" s="146" t="s">
        <v>2418</v>
      </c>
      <c r="M31" s="109" t="s">
        <v>2446</v>
      </c>
      <c r="N31" s="109" t="s">
        <v>2453</v>
      </c>
      <c r="O31" s="117" t="s">
        <v>2471</v>
      </c>
      <c r="P31" s="117"/>
      <c r="Q31" s="116" t="s">
        <v>2418</v>
      </c>
      <c r="R31" s="87"/>
      <c r="S31" s="87"/>
      <c r="T31" s="87"/>
      <c r="U31" s="89"/>
      <c r="V31" s="75"/>
    </row>
    <row r="32" spans="1:22" ht="18" x14ac:dyDescent="0.25">
      <c r="A32" s="117" t="str">
        <f>VLOOKUP(E32,'LISTADO ATM'!$A$2:$C$898,3,0)</f>
        <v>DISTRITO NACIONAL</v>
      </c>
      <c r="B32" s="138" t="s">
        <v>2614</v>
      </c>
      <c r="C32" s="110">
        <v>44369.685104166667</v>
      </c>
      <c r="D32" s="110" t="s">
        <v>2180</v>
      </c>
      <c r="E32" s="134">
        <v>20</v>
      </c>
      <c r="F32" s="117" t="str">
        <f>VLOOKUP(E32,VIP!$A$2:$O13906,2,0)</f>
        <v>DRBR049</v>
      </c>
      <c r="G32" s="117" t="str">
        <f>VLOOKUP(E32,'LISTADO ATM'!$A$2:$B$897,2,0)</f>
        <v>ATM S/M Aprezio Las Palmas</v>
      </c>
      <c r="H32" s="117" t="str">
        <f>VLOOKUP(E32,VIP!$A$2:$O18867,7,FALSE)</f>
        <v>Si</v>
      </c>
      <c r="I32" s="117" t="str">
        <f>VLOOKUP(E32,VIP!$A$2:$O10832,8,FALSE)</f>
        <v>Si</v>
      </c>
      <c r="J32" s="117" t="str">
        <f>VLOOKUP(E32,VIP!$A$2:$O10782,8,FALSE)</f>
        <v>Si</v>
      </c>
      <c r="K32" s="117" t="str">
        <f>VLOOKUP(E32,VIP!$A$2:$O14356,6,0)</f>
        <v>NO</v>
      </c>
      <c r="L32" s="146" t="s">
        <v>2219</v>
      </c>
      <c r="M32" s="109" t="s">
        <v>2446</v>
      </c>
      <c r="N32" s="109" t="s">
        <v>2453</v>
      </c>
      <c r="O32" s="117" t="s">
        <v>2455</v>
      </c>
      <c r="P32" s="117"/>
      <c r="Q32" s="116" t="s">
        <v>2219</v>
      </c>
      <c r="R32" s="87"/>
      <c r="S32" s="87"/>
      <c r="T32" s="87"/>
      <c r="U32" s="89"/>
      <c r="V32" s="75"/>
    </row>
    <row r="33" spans="1:22" ht="18" x14ac:dyDescent="0.25">
      <c r="A33" s="117" t="str">
        <f>VLOOKUP(E33,'LISTADO ATM'!$A$2:$C$898,3,0)</f>
        <v>DISTRITO NACIONAL</v>
      </c>
      <c r="B33" s="138" t="s">
        <v>2613</v>
      </c>
      <c r="C33" s="110">
        <v>44369.690509259257</v>
      </c>
      <c r="D33" s="110" t="s">
        <v>2449</v>
      </c>
      <c r="E33" s="134">
        <v>949</v>
      </c>
      <c r="F33" s="117" t="str">
        <f>VLOOKUP(E33,VIP!$A$2:$O13905,2,0)</f>
        <v>DRBR23D</v>
      </c>
      <c r="G33" s="117" t="str">
        <f>VLOOKUP(E33,'LISTADO ATM'!$A$2:$B$897,2,0)</f>
        <v xml:space="preserve">ATM S/M Bravo San Isidro Coral Mall </v>
      </c>
      <c r="H33" s="117" t="str">
        <f>VLOOKUP(E33,VIP!$A$2:$O18866,7,FALSE)</f>
        <v>Si</v>
      </c>
      <c r="I33" s="117" t="str">
        <f>VLOOKUP(E33,VIP!$A$2:$O10831,8,FALSE)</f>
        <v>No</v>
      </c>
      <c r="J33" s="117" t="str">
        <f>VLOOKUP(E33,VIP!$A$2:$O10781,8,FALSE)</f>
        <v>No</v>
      </c>
      <c r="K33" s="117" t="str">
        <f>VLOOKUP(E33,VIP!$A$2:$O14355,6,0)</f>
        <v>NO</v>
      </c>
      <c r="L33" s="146" t="s">
        <v>2418</v>
      </c>
      <c r="M33" s="109" t="s">
        <v>2446</v>
      </c>
      <c r="N33" s="109" t="s">
        <v>2453</v>
      </c>
      <c r="O33" s="117" t="s">
        <v>2454</v>
      </c>
      <c r="P33" s="117"/>
      <c r="Q33" s="116" t="s">
        <v>2418</v>
      </c>
      <c r="R33" s="87"/>
      <c r="S33" s="87"/>
      <c r="T33" s="87"/>
      <c r="U33" s="89"/>
      <c r="V33" s="75"/>
    </row>
    <row r="34" spans="1:22" ht="18" x14ac:dyDescent="0.25">
      <c r="A34" s="117" t="str">
        <f>VLOOKUP(E34,'LISTADO ATM'!$A$2:$C$898,3,0)</f>
        <v>DISTRITO NACIONAL</v>
      </c>
      <c r="B34" s="138" t="s">
        <v>2612</v>
      </c>
      <c r="C34" s="110">
        <v>44369.695185185185</v>
      </c>
      <c r="D34" s="110" t="s">
        <v>2180</v>
      </c>
      <c r="E34" s="134">
        <v>425</v>
      </c>
      <c r="F34" s="117" t="str">
        <f>VLOOKUP(E34,VIP!$A$2:$O13904,2,0)</f>
        <v>DRBR425</v>
      </c>
      <c r="G34" s="117" t="str">
        <f>VLOOKUP(E34,'LISTADO ATM'!$A$2:$B$897,2,0)</f>
        <v xml:space="preserve">ATM UNP Jumbo Luperón II </v>
      </c>
      <c r="H34" s="117" t="str">
        <f>VLOOKUP(E34,VIP!$A$2:$O18865,7,FALSE)</f>
        <v>Si</v>
      </c>
      <c r="I34" s="117" t="str">
        <f>VLOOKUP(E34,VIP!$A$2:$O10830,8,FALSE)</f>
        <v>Si</v>
      </c>
      <c r="J34" s="117" t="str">
        <f>VLOOKUP(E34,VIP!$A$2:$O10780,8,FALSE)</f>
        <v>Si</v>
      </c>
      <c r="K34" s="117" t="str">
        <f>VLOOKUP(E34,VIP!$A$2:$O14354,6,0)</f>
        <v>NO</v>
      </c>
      <c r="L34" s="146" t="s">
        <v>2466</v>
      </c>
      <c r="M34" s="200" t="s">
        <v>2550</v>
      </c>
      <c r="N34" s="109" t="s">
        <v>2453</v>
      </c>
      <c r="O34" s="117" t="s">
        <v>2455</v>
      </c>
      <c r="P34" s="117"/>
      <c r="Q34" s="201">
        <v>44370.623298611114</v>
      </c>
      <c r="R34" s="87"/>
      <c r="S34" s="87"/>
      <c r="T34" s="87"/>
      <c r="U34" s="89"/>
      <c r="V34" s="75"/>
    </row>
    <row r="35" spans="1:22" ht="18" x14ac:dyDescent="0.25">
      <c r="A35" s="117" t="str">
        <f>VLOOKUP(E35,'LISTADO ATM'!$A$2:$C$898,3,0)</f>
        <v>DISTRITO NACIONAL</v>
      </c>
      <c r="B35" s="138" t="s">
        <v>2611</v>
      </c>
      <c r="C35" s="110">
        <v>44369.69604166667</v>
      </c>
      <c r="D35" s="110" t="s">
        <v>2180</v>
      </c>
      <c r="E35" s="134">
        <v>424</v>
      </c>
      <c r="F35" s="117" t="str">
        <f>VLOOKUP(E35,VIP!$A$2:$O13903,2,0)</f>
        <v>DRBR424</v>
      </c>
      <c r="G35" s="117" t="str">
        <f>VLOOKUP(E35,'LISTADO ATM'!$A$2:$B$897,2,0)</f>
        <v xml:space="preserve">ATM UNP Jumbo Luperón I </v>
      </c>
      <c r="H35" s="117" t="str">
        <f>VLOOKUP(E35,VIP!$A$2:$O18864,7,FALSE)</f>
        <v>Si</v>
      </c>
      <c r="I35" s="117" t="str">
        <f>VLOOKUP(E35,VIP!$A$2:$O10829,8,FALSE)</f>
        <v>Si</v>
      </c>
      <c r="J35" s="117" t="str">
        <f>VLOOKUP(E35,VIP!$A$2:$O10779,8,FALSE)</f>
        <v>Si</v>
      </c>
      <c r="K35" s="117" t="str">
        <f>VLOOKUP(E35,VIP!$A$2:$O14353,6,0)</f>
        <v>NO</v>
      </c>
      <c r="L35" s="146" t="s">
        <v>2466</v>
      </c>
      <c r="M35" s="200" t="s">
        <v>2550</v>
      </c>
      <c r="N35" s="109" t="s">
        <v>2453</v>
      </c>
      <c r="O35" s="117" t="s">
        <v>2455</v>
      </c>
      <c r="P35" s="117"/>
      <c r="Q35" s="201">
        <v>44370.623159722221</v>
      </c>
      <c r="R35" s="87"/>
      <c r="S35" s="87"/>
      <c r="T35" s="87"/>
      <c r="U35" s="89"/>
      <c r="V35" s="75"/>
    </row>
    <row r="36" spans="1:22" ht="18" x14ac:dyDescent="0.25">
      <c r="A36" s="117" t="str">
        <f>VLOOKUP(E36,'LISTADO ATM'!$A$2:$C$898,3,0)</f>
        <v>DISTRITO NACIONAL</v>
      </c>
      <c r="B36" s="138" t="s">
        <v>2610</v>
      </c>
      <c r="C36" s="110">
        <v>44369.696956018517</v>
      </c>
      <c r="D36" s="110" t="s">
        <v>2180</v>
      </c>
      <c r="E36" s="134">
        <v>414</v>
      </c>
      <c r="F36" s="117" t="str">
        <f>VLOOKUP(E36,VIP!$A$2:$O13902,2,0)</f>
        <v>DRBR414</v>
      </c>
      <c r="G36" s="117" t="str">
        <f>VLOOKUP(E36,'LISTADO ATM'!$A$2:$B$897,2,0)</f>
        <v>ATM Villa Francisca II</v>
      </c>
      <c r="H36" s="117" t="str">
        <f>VLOOKUP(E36,VIP!$A$2:$O18863,7,FALSE)</f>
        <v>Si</v>
      </c>
      <c r="I36" s="117" t="str">
        <f>VLOOKUP(E36,VIP!$A$2:$O10828,8,FALSE)</f>
        <v>Si</v>
      </c>
      <c r="J36" s="117" t="str">
        <f>VLOOKUP(E36,VIP!$A$2:$O10778,8,FALSE)</f>
        <v>Si</v>
      </c>
      <c r="K36" s="117" t="str">
        <f>VLOOKUP(E36,VIP!$A$2:$O14352,6,0)</f>
        <v>SI</v>
      </c>
      <c r="L36" s="146" t="s">
        <v>2466</v>
      </c>
      <c r="M36" s="200" t="s">
        <v>2550</v>
      </c>
      <c r="N36" s="109" t="s">
        <v>2453</v>
      </c>
      <c r="O36" s="117" t="s">
        <v>2455</v>
      </c>
      <c r="P36" s="117"/>
      <c r="Q36" s="201">
        <v>44370.442499999997</v>
      </c>
      <c r="R36" s="87"/>
      <c r="S36" s="87"/>
      <c r="T36" s="87"/>
      <c r="U36" s="89"/>
      <c r="V36" s="75"/>
    </row>
    <row r="37" spans="1:22" ht="18" x14ac:dyDescent="0.25">
      <c r="A37" s="117" t="str">
        <f>VLOOKUP(E37,'LISTADO ATM'!$A$2:$C$898,3,0)</f>
        <v>DISTRITO NACIONAL</v>
      </c>
      <c r="B37" s="138" t="s">
        <v>2609</v>
      </c>
      <c r="C37" s="110">
        <v>44369.710914351854</v>
      </c>
      <c r="D37" s="110" t="s">
        <v>2180</v>
      </c>
      <c r="E37" s="134">
        <v>267</v>
      </c>
      <c r="F37" s="117" t="str">
        <f>VLOOKUP(E37,VIP!$A$2:$O13899,2,0)</f>
        <v>DRBR267</v>
      </c>
      <c r="G37" s="117" t="str">
        <f>VLOOKUP(E37,'LISTADO ATM'!$A$2:$B$897,2,0)</f>
        <v xml:space="preserve">ATM Centro de Caja México </v>
      </c>
      <c r="H37" s="117" t="str">
        <f>VLOOKUP(E37,VIP!$A$2:$O18860,7,FALSE)</f>
        <v>Si</v>
      </c>
      <c r="I37" s="117" t="str">
        <f>VLOOKUP(E37,VIP!$A$2:$O10825,8,FALSE)</f>
        <v>Si</v>
      </c>
      <c r="J37" s="117" t="str">
        <f>VLOOKUP(E37,VIP!$A$2:$O10775,8,FALSE)</f>
        <v>Si</v>
      </c>
      <c r="K37" s="117" t="str">
        <f>VLOOKUP(E37,VIP!$A$2:$O14349,6,0)</f>
        <v>NO</v>
      </c>
      <c r="L37" s="146" t="s">
        <v>2466</v>
      </c>
      <c r="M37" s="200" t="s">
        <v>2550</v>
      </c>
      <c r="N37" s="109" t="s">
        <v>2453</v>
      </c>
      <c r="O37" s="117" t="s">
        <v>2455</v>
      </c>
      <c r="P37" s="117"/>
      <c r="Q37" s="201">
        <v>44370.446863425925</v>
      </c>
      <c r="R37" s="87"/>
      <c r="S37" s="87"/>
      <c r="T37" s="87"/>
      <c r="U37" s="89"/>
      <c r="V37" s="75"/>
    </row>
    <row r="38" spans="1:22" ht="18" x14ac:dyDescent="0.25">
      <c r="A38" s="117" t="str">
        <f>VLOOKUP(E38,'LISTADO ATM'!$A$2:$C$898,3,0)</f>
        <v>DISTRITO NACIONAL</v>
      </c>
      <c r="B38" s="138" t="s">
        <v>2608</v>
      </c>
      <c r="C38" s="110">
        <v>44369.716435185182</v>
      </c>
      <c r="D38" s="110" t="s">
        <v>2180</v>
      </c>
      <c r="E38" s="134">
        <v>925</v>
      </c>
      <c r="F38" s="117" t="str">
        <f>VLOOKUP(E38,VIP!$A$2:$O13898,2,0)</f>
        <v>DRBR24L</v>
      </c>
      <c r="G38" s="117" t="str">
        <f>VLOOKUP(E38,'LISTADO ATM'!$A$2:$B$897,2,0)</f>
        <v xml:space="preserve">ATM Oficina Plaza Lama Av. 27 de Febrero </v>
      </c>
      <c r="H38" s="117" t="str">
        <f>VLOOKUP(E38,VIP!$A$2:$O18859,7,FALSE)</f>
        <v>Si</v>
      </c>
      <c r="I38" s="117" t="str">
        <f>VLOOKUP(E38,VIP!$A$2:$O10824,8,FALSE)</f>
        <v>Si</v>
      </c>
      <c r="J38" s="117" t="str">
        <f>VLOOKUP(E38,VIP!$A$2:$O10774,8,FALSE)</f>
        <v>Si</v>
      </c>
      <c r="K38" s="117" t="str">
        <f>VLOOKUP(E38,VIP!$A$2:$O14348,6,0)</f>
        <v>SI</v>
      </c>
      <c r="L38" s="146" t="s">
        <v>2245</v>
      </c>
      <c r="M38" s="200" t="s">
        <v>2550</v>
      </c>
      <c r="N38" s="109" t="s">
        <v>2453</v>
      </c>
      <c r="O38" s="117" t="s">
        <v>2455</v>
      </c>
      <c r="P38" s="117"/>
      <c r="Q38" s="201">
        <v>44370.622337962966</v>
      </c>
      <c r="R38" s="87"/>
      <c r="S38" s="87"/>
      <c r="T38" s="87"/>
      <c r="U38" s="89"/>
      <c r="V38" s="75"/>
    </row>
    <row r="39" spans="1:22" ht="18" x14ac:dyDescent="0.25">
      <c r="A39" s="117" t="str">
        <f>VLOOKUP(E39,'LISTADO ATM'!$A$2:$C$898,3,0)</f>
        <v>DISTRITO NACIONAL</v>
      </c>
      <c r="B39" s="138" t="s">
        <v>2607</v>
      </c>
      <c r="C39" s="110">
        <v>44369.721238425926</v>
      </c>
      <c r="D39" s="110" t="s">
        <v>2180</v>
      </c>
      <c r="E39" s="134">
        <v>240</v>
      </c>
      <c r="F39" s="117" t="str">
        <f>VLOOKUP(E39,VIP!$A$2:$O13896,2,0)</f>
        <v>DRBR24D</v>
      </c>
      <c r="G39" s="117" t="str">
        <f>VLOOKUP(E39,'LISTADO ATM'!$A$2:$B$897,2,0)</f>
        <v xml:space="preserve">ATM Oficina Carrefour I </v>
      </c>
      <c r="H39" s="117" t="str">
        <f>VLOOKUP(E39,VIP!$A$2:$O18857,7,FALSE)</f>
        <v>Si</v>
      </c>
      <c r="I39" s="117" t="str">
        <f>VLOOKUP(E39,VIP!$A$2:$O10822,8,FALSE)</f>
        <v>Si</v>
      </c>
      <c r="J39" s="117" t="str">
        <f>VLOOKUP(E39,VIP!$A$2:$O10772,8,FALSE)</f>
        <v>Si</v>
      </c>
      <c r="K39" s="117" t="str">
        <f>VLOOKUP(E39,VIP!$A$2:$O14346,6,0)</f>
        <v>SI</v>
      </c>
      <c r="L39" s="146" t="s">
        <v>2245</v>
      </c>
      <c r="M39" s="109" t="s">
        <v>2446</v>
      </c>
      <c r="N39" s="109" t="s">
        <v>2453</v>
      </c>
      <c r="O39" s="117" t="s">
        <v>2455</v>
      </c>
      <c r="P39" s="117"/>
      <c r="Q39" s="116" t="s">
        <v>2245</v>
      </c>
      <c r="R39" s="87"/>
      <c r="S39" s="87"/>
      <c r="T39" s="87"/>
      <c r="U39" s="89"/>
      <c r="V39" s="75"/>
    </row>
    <row r="40" spans="1:22" ht="18" x14ac:dyDescent="0.25">
      <c r="A40" s="117" t="str">
        <f>VLOOKUP(E40,'LISTADO ATM'!$A$2:$C$898,3,0)</f>
        <v>DISTRITO NACIONAL</v>
      </c>
      <c r="B40" s="138" t="s">
        <v>2606</v>
      </c>
      <c r="C40" s="110">
        <v>44369.727013888885</v>
      </c>
      <c r="D40" s="110" t="s">
        <v>2180</v>
      </c>
      <c r="E40" s="134">
        <v>658</v>
      </c>
      <c r="F40" s="117" t="str">
        <f>VLOOKUP(E40,VIP!$A$2:$O13892,2,0)</f>
        <v>DRBR658</v>
      </c>
      <c r="G40" s="117" t="str">
        <f>VLOOKUP(E40,'LISTADO ATM'!$A$2:$B$897,2,0)</f>
        <v>ATM Cámara de Cuentas</v>
      </c>
      <c r="H40" s="117" t="str">
        <f>VLOOKUP(E40,VIP!$A$2:$O18853,7,FALSE)</f>
        <v>Si</v>
      </c>
      <c r="I40" s="117" t="str">
        <f>VLOOKUP(E40,VIP!$A$2:$O10818,8,FALSE)</f>
        <v>Si</v>
      </c>
      <c r="J40" s="117" t="str">
        <f>VLOOKUP(E40,VIP!$A$2:$O10768,8,FALSE)</f>
        <v>Si</v>
      </c>
      <c r="K40" s="117" t="str">
        <f>VLOOKUP(E40,VIP!$A$2:$O14342,6,0)</f>
        <v>NO</v>
      </c>
      <c r="L40" s="146" t="s">
        <v>2245</v>
      </c>
      <c r="M40" s="200" t="s">
        <v>2550</v>
      </c>
      <c r="N40" s="109" t="s">
        <v>2453</v>
      </c>
      <c r="O40" s="117" t="s">
        <v>2455</v>
      </c>
      <c r="P40" s="117"/>
      <c r="Q40" s="201">
        <v>44370.430717592593</v>
      </c>
      <c r="R40" s="87"/>
      <c r="S40" s="87"/>
      <c r="T40" s="87"/>
      <c r="U40" s="89"/>
      <c r="V40" s="75"/>
    </row>
    <row r="41" spans="1:22" ht="18" x14ac:dyDescent="0.25">
      <c r="A41" s="117" t="str">
        <f>VLOOKUP(E41,'LISTADO ATM'!$A$2:$C$898,3,0)</f>
        <v>SUR</v>
      </c>
      <c r="B41" s="138" t="s">
        <v>2604</v>
      </c>
      <c r="C41" s="110">
        <v>44369.745358796295</v>
      </c>
      <c r="D41" s="110" t="s">
        <v>2180</v>
      </c>
      <c r="E41" s="134">
        <v>584</v>
      </c>
      <c r="F41" s="117" t="str">
        <f>VLOOKUP(E41,VIP!$A$2:$O13889,2,0)</f>
        <v>DRBR404</v>
      </c>
      <c r="G41" s="117" t="str">
        <f>VLOOKUP(E41,'LISTADO ATM'!$A$2:$B$897,2,0)</f>
        <v xml:space="preserve">ATM Oficina San Cristóbal I </v>
      </c>
      <c r="H41" s="117" t="str">
        <f>VLOOKUP(E41,VIP!$A$2:$O18850,7,FALSE)</f>
        <v>Si</v>
      </c>
      <c r="I41" s="117" t="str">
        <f>VLOOKUP(E41,VIP!$A$2:$O10815,8,FALSE)</f>
        <v>Si</v>
      </c>
      <c r="J41" s="117" t="str">
        <f>VLOOKUP(E41,VIP!$A$2:$O10765,8,FALSE)</f>
        <v>Si</v>
      </c>
      <c r="K41" s="117" t="str">
        <f>VLOOKUP(E41,VIP!$A$2:$O14339,6,0)</f>
        <v>SI</v>
      </c>
      <c r="L41" s="146" t="s">
        <v>2605</v>
      </c>
      <c r="M41" s="109" t="s">
        <v>2446</v>
      </c>
      <c r="N41" s="109" t="s">
        <v>2453</v>
      </c>
      <c r="O41" s="117" t="s">
        <v>2455</v>
      </c>
      <c r="P41" s="117" t="s">
        <v>2602</v>
      </c>
      <c r="Q41" s="116" t="s">
        <v>2605</v>
      </c>
      <c r="R41" s="87"/>
      <c r="S41" s="87"/>
      <c r="T41" s="87"/>
      <c r="U41" s="89"/>
      <c r="V41" s="75"/>
    </row>
    <row r="42" spans="1:22" ht="18" x14ac:dyDescent="0.25">
      <c r="A42" s="117" t="str">
        <f>VLOOKUP(E42,'LISTADO ATM'!$A$2:$C$898,3,0)</f>
        <v>DISTRITO NACIONAL</v>
      </c>
      <c r="B42" s="138" t="s">
        <v>2603</v>
      </c>
      <c r="C42" s="110">
        <v>44369.746481481481</v>
      </c>
      <c r="D42" s="110" t="s">
        <v>2180</v>
      </c>
      <c r="E42" s="134">
        <v>243</v>
      </c>
      <c r="F42" s="117" t="str">
        <f>VLOOKUP(E42,VIP!$A$2:$O13886,2,0)</f>
        <v>DRBR243</v>
      </c>
      <c r="G42" s="117" t="str">
        <f>VLOOKUP(E42,'LISTADO ATM'!$A$2:$B$897,2,0)</f>
        <v xml:space="preserve">ATM Autoservicio Plaza Central  </v>
      </c>
      <c r="H42" s="117" t="str">
        <f>VLOOKUP(E42,VIP!$A$2:$O18847,7,FALSE)</f>
        <v>Si</v>
      </c>
      <c r="I42" s="117" t="str">
        <f>VLOOKUP(E42,VIP!$A$2:$O10812,8,FALSE)</f>
        <v>Si</v>
      </c>
      <c r="J42" s="117" t="str">
        <f>VLOOKUP(E42,VIP!$A$2:$O10762,8,FALSE)</f>
        <v>Si</v>
      </c>
      <c r="K42" s="117" t="str">
        <f>VLOOKUP(E42,VIP!$A$2:$O14336,6,0)</f>
        <v>SI</v>
      </c>
      <c r="L42" s="146" t="s">
        <v>2587</v>
      </c>
      <c r="M42" s="200" t="s">
        <v>2550</v>
      </c>
      <c r="N42" s="109" t="s">
        <v>2453</v>
      </c>
      <c r="O42" s="117" t="s">
        <v>2455</v>
      </c>
      <c r="P42" s="117" t="s">
        <v>2602</v>
      </c>
      <c r="Q42" s="201">
        <v>44370.436550925922</v>
      </c>
    </row>
    <row r="43" spans="1:22" ht="18" x14ac:dyDescent="0.25">
      <c r="A43" s="117" t="str">
        <f>VLOOKUP(E43,'LISTADO ATM'!$A$2:$C$898,3,0)</f>
        <v>ESTE</v>
      </c>
      <c r="B43" s="138" t="s">
        <v>2635</v>
      </c>
      <c r="C43" s="110">
        <v>44369.820277777777</v>
      </c>
      <c r="D43" s="110" t="s">
        <v>2449</v>
      </c>
      <c r="E43" s="134">
        <v>912</v>
      </c>
      <c r="F43" s="117" t="str">
        <f>VLOOKUP(E43,VIP!$A$2:$O13905,2,0)</f>
        <v>DRBR973</v>
      </c>
      <c r="G43" s="117" t="str">
        <f>VLOOKUP(E43,'LISTADO ATM'!$A$2:$B$897,2,0)</f>
        <v xml:space="preserve">ATM Oficina San Pedro II </v>
      </c>
      <c r="H43" s="117" t="str">
        <f>VLOOKUP(E43,VIP!$A$2:$O18866,7,FALSE)</f>
        <v>Si</v>
      </c>
      <c r="I43" s="117" t="str">
        <f>VLOOKUP(E43,VIP!$A$2:$O10831,8,FALSE)</f>
        <v>Si</v>
      </c>
      <c r="J43" s="117" t="str">
        <f>VLOOKUP(E43,VIP!$A$2:$O10781,8,FALSE)</f>
        <v>Si</v>
      </c>
      <c r="K43" s="117" t="str">
        <f>VLOOKUP(E43,VIP!$A$2:$O14355,6,0)</f>
        <v>SI</v>
      </c>
      <c r="L43" s="146" t="s">
        <v>2418</v>
      </c>
      <c r="M43" s="200" t="s">
        <v>2550</v>
      </c>
      <c r="N43" s="109" t="s">
        <v>2453</v>
      </c>
      <c r="O43" s="117" t="s">
        <v>2454</v>
      </c>
      <c r="P43" s="117"/>
      <c r="Q43" s="201">
        <v>44370.440011574072</v>
      </c>
    </row>
    <row r="44" spans="1:22" ht="18" x14ac:dyDescent="0.25">
      <c r="A44" s="117" t="str">
        <f>VLOOKUP(E44,'LISTADO ATM'!$A$2:$C$898,3,0)</f>
        <v>SUR</v>
      </c>
      <c r="B44" s="138" t="s">
        <v>2634</v>
      </c>
      <c r="C44" s="110">
        <v>44369.821597222224</v>
      </c>
      <c r="D44" s="110" t="s">
        <v>2449</v>
      </c>
      <c r="E44" s="134">
        <v>984</v>
      </c>
      <c r="F44" s="117" t="str">
        <f>VLOOKUP(E44,VIP!$A$2:$O13904,2,0)</f>
        <v>DRBR984</v>
      </c>
      <c r="G44" s="117" t="str">
        <f>VLOOKUP(E44,'LISTADO ATM'!$A$2:$B$897,2,0)</f>
        <v xml:space="preserve">ATM Oficina Neiba II </v>
      </c>
      <c r="H44" s="117" t="str">
        <f>VLOOKUP(E44,VIP!$A$2:$O18865,7,FALSE)</f>
        <v>Si</v>
      </c>
      <c r="I44" s="117" t="str">
        <f>VLOOKUP(E44,VIP!$A$2:$O10830,8,FALSE)</f>
        <v>Si</v>
      </c>
      <c r="J44" s="117" t="str">
        <f>VLOOKUP(E44,VIP!$A$2:$O10780,8,FALSE)</f>
        <v>Si</v>
      </c>
      <c r="K44" s="117" t="str">
        <f>VLOOKUP(E44,VIP!$A$2:$O14354,6,0)</f>
        <v>NO</v>
      </c>
      <c r="L44" s="146" t="s">
        <v>2418</v>
      </c>
      <c r="M44" s="200" t="s">
        <v>2550</v>
      </c>
      <c r="N44" s="109" t="s">
        <v>2453</v>
      </c>
      <c r="O44" s="117" t="s">
        <v>2454</v>
      </c>
      <c r="P44" s="117"/>
      <c r="Q44" s="201">
        <v>44370.622453703705</v>
      </c>
    </row>
    <row r="45" spans="1:22" ht="18" x14ac:dyDescent="0.25">
      <c r="A45" s="117" t="str">
        <f>VLOOKUP(E45,'LISTADO ATM'!$A$2:$C$898,3,0)</f>
        <v>DISTRITO NACIONAL</v>
      </c>
      <c r="B45" s="138" t="s">
        <v>2633</v>
      </c>
      <c r="C45" s="110">
        <v>44369.822546296295</v>
      </c>
      <c r="D45" s="110" t="s">
        <v>2449</v>
      </c>
      <c r="E45" s="134">
        <v>561</v>
      </c>
      <c r="F45" s="117" t="str">
        <f>VLOOKUP(E45,VIP!$A$2:$O13903,2,0)</f>
        <v>DRBR133</v>
      </c>
      <c r="G45" s="117" t="str">
        <f>VLOOKUP(E45,'LISTADO ATM'!$A$2:$B$897,2,0)</f>
        <v xml:space="preserve">ATM Comando Regional P.N. S.D. Este </v>
      </c>
      <c r="H45" s="117" t="str">
        <f>VLOOKUP(E45,VIP!$A$2:$O18864,7,FALSE)</f>
        <v>Si</v>
      </c>
      <c r="I45" s="117" t="str">
        <f>VLOOKUP(E45,VIP!$A$2:$O10829,8,FALSE)</f>
        <v>Si</v>
      </c>
      <c r="J45" s="117" t="str">
        <f>VLOOKUP(E45,VIP!$A$2:$O10779,8,FALSE)</f>
        <v>Si</v>
      </c>
      <c r="K45" s="117" t="str">
        <f>VLOOKUP(E45,VIP!$A$2:$O14353,6,0)</f>
        <v>NO</v>
      </c>
      <c r="L45" s="146" t="s">
        <v>2442</v>
      </c>
      <c r="M45" s="200" t="s">
        <v>2550</v>
      </c>
      <c r="N45" s="109" t="s">
        <v>2453</v>
      </c>
      <c r="O45" s="117" t="s">
        <v>2454</v>
      </c>
      <c r="P45" s="117"/>
      <c r="Q45" s="201">
        <v>44370.625902777778</v>
      </c>
    </row>
    <row r="46" spans="1:22" ht="18" x14ac:dyDescent="0.25">
      <c r="A46" s="117" t="str">
        <f>VLOOKUP(E46,'LISTADO ATM'!$A$2:$C$898,3,0)</f>
        <v>DISTRITO NACIONAL</v>
      </c>
      <c r="B46" s="138" t="s">
        <v>2632</v>
      </c>
      <c r="C46" s="110">
        <v>44369.858715277776</v>
      </c>
      <c r="D46" s="110" t="s">
        <v>2180</v>
      </c>
      <c r="E46" s="134">
        <v>979</v>
      </c>
      <c r="F46" s="117" t="str">
        <f>VLOOKUP(E46,VIP!$A$2:$O13902,2,0)</f>
        <v>DRBR979</v>
      </c>
      <c r="G46" s="117" t="str">
        <f>VLOOKUP(E46,'LISTADO ATM'!$A$2:$B$897,2,0)</f>
        <v xml:space="preserve">ATM Oficina Luperón I </v>
      </c>
      <c r="H46" s="117" t="str">
        <f>VLOOKUP(E46,VIP!$A$2:$O18863,7,FALSE)</f>
        <v>Si</v>
      </c>
      <c r="I46" s="117" t="str">
        <f>VLOOKUP(E46,VIP!$A$2:$O10828,8,FALSE)</f>
        <v>Si</v>
      </c>
      <c r="J46" s="117" t="str">
        <f>VLOOKUP(E46,VIP!$A$2:$O10778,8,FALSE)</f>
        <v>Si</v>
      </c>
      <c r="K46" s="117" t="str">
        <f>VLOOKUP(E46,VIP!$A$2:$O14352,6,0)</f>
        <v>NO</v>
      </c>
      <c r="L46" s="146" t="s">
        <v>2219</v>
      </c>
      <c r="M46" s="200" t="s">
        <v>2550</v>
      </c>
      <c r="N46" s="109" t="s">
        <v>2453</v>
      </c>
      <c r="O46" s="117" t="s">
        <v>2455</v>
      </c>
      <c r="P46" s="117"/>
      <c r="Q46" s="201">
        <v>44370.623703703706</v>
      </c>
    </row>
    <row r="47" spans="1:22" ht="18" x14ac:dyDescent="0.25">
      <c r="A47" s="117" t="str">
        <f>VLOOKUP(E47,'LISTADO ATM'!$A$2:$C$898,3,0)</f>
        <v>DISTRITO NACIONAL</v>
      </c>
      <c r="B47" s="138" t="s">
        <v>2631</v>
      </c>
      <c r="C47" s="110">
        <v>44369.859317129631</v>
      </c>
      <c r="D47" s="110" t="s">
        <v>2180</v>
      </c>
      <c r="E47" s="134">
        <v>160</v>
      </c>
      <c r="F47" s="117" t="str">
        <f>VLOOKUP(E47,VIP!$A$2:$O13901,2,0)</f>
        <v>DRBR160</v>
      </c>
      <c r="G47" s="117" t="str">
        <f>VLOOKUP(E47,'LISTADO ATM'!$A$2:$B$897,2,0)</f>
        <v xml:space="preserve">ATM Oficina Herrera </v>
      </c>
      <c r="H47" s="117" t="str">
        <f>VLOOKUP(E47,VIP!$A$2:$O18862,7,FALSE)</f>
        <v>Si</v>
      </c>
      <c r="I47" s="117" t="str">
        <f>VLOOKUP(E47,VIP!$A$2:$O10827,8,FALSE)</f>
        <v>Si</v>
      </c>
      <c r="J47" s="117" t="str">
        <f>VLOOKUP(E47,VIP!$A$2:$O10777,8,FALSE)</f>
        <v>Si</v>
      </c>
      <c r="K47" s="117" t="str">
        <f>VLOOKUP(E47,VIP!$A$2:$O14351,6,0)</f>
        <v>NO</v>
      </c>
      <c r="L47" s="146" t="s">
        <v>2219</v>
      </c>
      <c r="M47" s="200" t="s">
        <v>2550</v>
      </c>
      <c r="N47" s="109" t="s">
        <v>2453</v>
      </c>
      <c r="O47" s="117" t="s">
        <v>2455</v>
      </c>
      <c r="P47" s="117"/>
      <c r="Q47" s="201">
        <v>44370.626701388886</v>
      </c>
    </row>
    <row r="48" spans="1:22" ht="18" x14ac:dyDescent="0.25">
      <c r="A48" s="117" t="str">
        <f>VLOOKUP(E48,'LISTADO ATM'!$A$2:$C$898,3,0)</f>
        <v>DISTRITO NACIONAL</v>
      </c>
      <c r="B48" s="138" t="s">
        <v>2630</v>
      </c>
      <c r="C48" s="110">
        <v>44369.859884259262</v>
      </c>
      <c r="D48" s="110" t="s">
        <v>2180</v>
      </c>
      <c r="E48" s="134">
        <v>542</v>
      </c>
      <c r="F48" s="117" t="str">
        <f>VLOOKUP(E48,VIP!$A$2:$O13900,2,0)</f>
        <v>DRBR542</v>
      </c>
      <c r="G48" s="117" t="str">
        <f>VLOOKUP(E48,'LISTADO ATM'!$A$2:$B$897,2,0)</f>
        <v>ATM S/M la Cadena Carretera Mella</v>
      </c>
      <c r="H48" s="117" t="str">
        <f>VLOOKUP(E48,VIP!$A$2:$O18861,7,FALSE)</f>
        <v>NO</v>
      </c>
      <c r="I48" s="117" t="str">
        <f>VLOOKUP(E48,VIP!$A$2:$O10826,8,FALSE)</f>
        <v>SI</v>
      </c>
      <c r="J48" s="117" t="str">
        <f>VLOOKUP(E48,VIP!$A$2:$O10776,8,FALSE)</f>
        <v>SI</v>
      </c>
      <c r="K48" s="117" t="str">
        <f>VLOOKUP(E48,VIP!$A$2:$O14350,6,0)</f>
        <v>NO</v>
      </c>
      <c r="L48" s="146" t="s">
        <v>2219</v>
      </c>
      <c r="M48" s="200" t="s">
        <v>2550</v>
      </c>
      <c r="N48" s="109" t="s">
        <v>2453</v>
      </c>
      <c r="O48" s="117" t="s">
        <v>2455</v>
      </c>
      <c r="P48" s="117"/>
      <c r="Q48" s="201">
        <v>44370.620740740742</v>
      </c>
    </row>
    <row r="49" spans="1:17" ht="18" x14ac:dyDescent="0.25">
      <c r="A49" s="117" t="str">
        <f>VLOOKUP(E49,'LISTADO ATM'!$A$2:$C$898,3,0)</f>
        <v>SUR</v>
      </c>
      <c r="B49" s="138" t="s">
        <v>2629</v>
      </c>
      <c r="C49" s="110">
        <v>44369.866701388892</v>
      </c>
      <c r="D49" s="110" t="s">
        <v>2180</v>
      </c>
      <c r="E49" s="134">
        <v>45</v>
      </c>
      <c r="F49" s="117" t="str">
        <f>VLOOKUP(E49,VIP!$A$2:$O13899,2,0)</f>
        <v>DRBR045</v>
      </c>
      <c r="G49" s="117" t="str">
        <f>VLOOKUP(E49,'LISTADO ATM'!$A$2:$B$897,2,0)</f>
        <v xml:space="preserve">ATM Oficina Tamayo </v>
      </c>
      <c r="H49" s="117" t="str">
        <f>VLOOKUP(E49,VIP!$A$2:$O18860,7,FALSE)</f>
        <v>Si</v>
      </c>
      <c r="I49" s="117" t="str">
        <f>VLOOKUP(E49,VIP!$A$2:$O10825,8,FALSE)</f>
        <v>Si</v>
      </c>
      <c r="J49" s="117" t="str">
        <f>VLOOKUP(E49,VIP!$A$2:$O10775,8,FALSE)</f>
        <v>Si</v>
      </c>
      <c r="K49" s="117" t="str">
        <f>VLOOKUP(E49,VIP!$A$2:$O14349,6,0)</f>
        <v>SI</v>
      </c>
      <c r="L49" s="146" t="s">
        <v>2245</v>
      </c>
      <c r="M49" s="200" t="s">
        <v>2550</v>
      </c>
      <c r="N49" s="109" t="s">
        <v>2453</v>
      </c>
      <c r="O49" s="117" t="s">
        <v>2455</v>
      </c>
      <c r="P49" s="117"/>
      <c r="Q49" s="201">
        <v>44370.43178240741</v>
      </c>
    </row>
    <row r="50" spans="1:17" ht="18" x14ac:dyDescent="0.25">
      <c r="A50" s="117" t="str">
        <f>VLOOKUP(E50,'LISTADO ATM'!$A$2:$C$898,3,0)</f>
        <v>ESTE</v>
      </c>
      <c r="B50" s="138" t="s">
        <v>2628</v>
      </c>
      <c r="C50" s="110">
        <v>44369.8671412037</v>
      </c>
      <c r="D50" s="110" t="s">
        <v>2180</v>
      </c>
      <c r="E50" s="134">
        <v>609</v>
      </c>
      <c r="F50" s="117" t="str">
        <f>VLOOKUP(E50,VIP!$A$2:$O13898,2,0)</f>
        <v>DRBR120</v>
      </c>
      <c r="G50" s="117" t="str">
        <f>VLOOKUP(E50,'LISTADO ATM'!$A$2:$B$897,2,0)</f>
        <v xml:space="preserve">ATM S/M Jumbo (San Pedro) </v>
      </c>
      <c r="H50" s="117" t="str">
        <f>VLOOKUP(E50,VIP!$A$2:$O18859,7,FALSE)</f>
        <v>Si</v>
      </c>
      <c r="I50" s="117" t="str">
        <f>VLOOKUP(E50,VIP!$A$2:$O10824,8,FALSE)</f>
        <v>Si</v>
      </c>
      <c r="J50" s="117" t="str">
        <f>VLOOKUP(E50,VIP!$A$2:$O10774,8,FALSE)</f>
        <v>Si</v>
      </c>
      <c r="K50" s="117" t="str">
        <f>VLOOKUP(E50,VIP!$A$2:$O14348,6,0)</f>
        <v>NO</v>
      </c>
      <c r="L50" s="146" t="s">
        <v>2245</v>
      </c>
      <c r="M50" s="200" t="s">
        <v>2550</v>
      </c>
      <c r="N50" s="109" t="s">
        <v>2453</v>
      </c>
      <c r="O50" s="117" t="s">
        <v>2455</v>
      </c>
      <c r="P50" s="117"/>
      <c r="Q50" s="201">
        <v>44370.431944444441</v>
      </c>
    </row>
    <row r="51" spans="1:17" ht="18" x14ac:dyDescent="0.25">
      <c r="A51" s="117" t="str">
        <f>VLOOKUP(E51,'LISTADO ATM'!$A$2:$C$898,3,0)</f>
        <v>NORTE</v>
      </c>
      <c r="B51" s="138" t="s">
        <v>2627</v>
      </c>
      <c r="C51" s="110">
        <v>44369.870254629626</v>
      </c>
      <c r="D51" s="110" t="s">
        <v>2470</v>
      </c>
      <c r="E51" s="134">
        <v>304</v>
      </c>
      <c r="F51" s="117" t="str">
        <f>VLOOKUP(E51,VIP!$A$2:$O13896,2,0)</f>
        <v>DRBR304</v>
      </c>
      <c r="G51" s="117" t="str">
        <f>VLOOKUP(E51,'LISTADO ATM'!$A$2:$B$897,2,0)</f>
        <v xml:space="preserve">ATM Multicentro La Sirena Estrella Sadhala </v>
      </c>
      <c r="H51" s="117" t="str">
        <f>VLOOKUP(E51,VIP!$A$2:$O18857,7,FALSE)</f>
        <v>Si</v>
      </c>
      <c r="I51" s="117" t="str">
        <f>VLOOKUP(E51,VIP!$A$2:$O10822,8,FALSE)</f>
        <v>Si</v>
      </c>
      <c r="J51" s="117" t="str">
        <f>VLOOKUP(E51,VIP!$A$2:$O10772,8,FALSE)</f>
        <v>Si</v>
      </c>
      <c r="K51" s="117" t="str">
        <f>VLOOKUP(E51,VIP!$A$2:$O14346,6,0)</f>
        <v>NO</v>
      </c>
      <c r="L51" s="146" t="s">
        <v>2568</v>
      </c>
      <c r="M51" s="109" t="s">
        <v>2446</v>
      </c>
      <c r="N51" s="109" t="s">
        <v>2453</v>
      </c>
      <c r="O51" s="117" t="s">
        <v>2471</v>
      </c>
      <c r="P51" s="117"/>
      <c r="Q51" s="109" t="s">
        <v>2568</v>
      </c>
    </row>
    <row r="52" spans="1:17" ht="18" x14ac:dyDescent="0.25">
      <c r="A52" s="117" t="str">
        <f>VLOOKUP(E52,'LISTADO ATM'!$A$2:$C$898,3,0)</f>
        <v>NORTE</v>
      </c>
      <c r="B52" s="138" t="s">
        <v>2626</v>
      </c>
      <c r="C52" s="110">
        <v>44369.895798611113</v>
      </c>
      <c r="D52" s="110" t="s">
        <v>2470</v>
      </c>
      <c r="E52" s="134">
        <v>965</v>
      </c>
      <c r="F52" s="117" t="str">
        <f>VLOOKUP(E52,VIP!$A$2:$O13895,2,0)</f>
        <v>DRBR965</v>
      </c>
      <c r="G52" s="117" t="str">
        <f>VLOOKUP(E52,'LISTADO ATM'!$A$2:$B$897,2,0)</f>
        <v xml:space="preserve">ATM S/M La Fuente FUN (Santiago) </v>
      </c>
      <c r="H52" s="117" t="str">
        <f>VLOOKUP(E52,VIP!$A$2:$O18856,7,FALSE)</f>
        <v>Si</v>
      </c>
      <c r="I52" s="117" t="str">
        <f>VLOOKUP(E52,VIP!$A$2:$O10821,8,FALSE)</f>
        <v>Si</v>
      </c>
      <c r="J52" s="117" t="str">
        <f>VLOOKUP(E52,VIP!$A$2:$O10771,8,FALSE)</f>
        <v>Si</v>
      </c>
      <c r="K52" s="117" t="str">
        <f>VLOOKUP(E52,VIP!$A$2:$O14345,6,0)</f>
        <v>NO</v>
      </c>
      <c r="L52" s="146" t="s">
        <v>2418</v>
      </c>
      <c r="M52" s="200" t="s">
        <v>2550</v>
      </c>
      <c r="N52" s="109" t="s">
        <v>2453</v>
      </c>
      <c r="O52" s="117" t="s">
        <v>2623</v>
      </c>
      <c r="P52" s="117"/>
      <c r="Q52" s="201">
        <v>44370.440833333334</v>
      </c>
    </row>
    <row r="53" spans="1:17" ht="18" x14ac:dyDescent="0.25">
      <c r="A53" s="117" t="str">
        <f>VLOOKUP(E53,'LISTADO ATM'!$A$2:$C$898,3,0)</f>
        <v>ESTE</v>
      </c>
      <c r="B53" s="138" t="s">
        <v>2625</v>
      </c>
      <c r="C53" s="110">
        <v>44369.897685185184</v>
      </c>
      <c r="D53" s="110" t="s">
        <v>2449</v>
      </c>
      <c r="E53" s="134">
        <v>673</v>
      </c>
      <c r="F53" s="117" t="str">
        <f>VLOOKUP(E53,VIP!$A$2:$O13894,2,0)</f>
        <v>DRBR673</v>
      </c>
      <c r="G53" s="117" t="str">
        <f>VLOOKUP(E53,'LISTADO ATM'!$A$2:$B$897,2,0)</f>
        <v>ATM Clínica Dr. Cruz Jiminián</v>
      </c>
      <c r="H53" s="117" t="str">
        <f>VLOOKUP(E53,VIP!$A$2:$O18855,7,FALSE)</f>
        <v>Si</v>
      </c>
      <c r="I53" s="117" t="str">
        <f>VLOOKUP(E53,VIP!$A$2:$O10820,8,FALSE)</f>
        <v>Si</v>
      </c>
      <c r="J53" s="117" t="str">
        <f>VLOOKUP(E53,VIP!$A$2:$O10770,8,FALSE)</f>
        <v>Si</v>
      </c>
      <c r="K53" s="117" t="str">
        <f>VLOOKUP(E53,VIP!$A$2:$O14344,6,0)</f>
        <v>NO</v>
      </c>
      <c r="L53" s="146" t="s">
        <v>2418</v>
      </c>
      <c r="M53" s="200" t="s">
        <v>2550</v>
      </c>
      <c r="N53" s="109" t="s">
        <v>2453</v>
      </c>
      <c r="O53" s="117" t="s">
        <v>2454</v>
      </c>
      <c r="P53" s="117"/>
      <c r="Q53" s="201">
        <v>44370.628298611111</v>
      </c>
    </row>
    <row r="54" spans="1:17" ht="18" x14ac:dyDescent="0.25">
      <c r="A54" s="117" t="str">
        <f>VLOOKUP(E54,'LISTADO ATM'!$A$2:$C$898,3,0)</f>
        <v>DISTRITO NACIONAL</v>
      </c>
      <c r="B54" s="138" t="s">
        <v>2624</v>
      </c>
      <c r="C54" s="110">
        <v>44369.899039351854</v>
      </c>
      <c r="D54" s="110" t="s">
        <v>2449</v>
      </c>
      <c r="E54" s="134">
        <v>493</v>
      </c>
      <c r="F54" s="117" t="str">
        <f>VLOOKUP(E54,VIP!$A$2:$O13893,2,0)</f>
        <v>DRBR493</v>
      </c>
      <c r="G54" s="117" t="str">
        <f>VLOOKUP(E54,'LISTADO ATM'!$A$2:$B$897,2,0)</f>
        <v xml:space="preserve">ATM Oficina Haina Occidental II </v>
      </c>
      <c r="H54" s="117" t="str">
        <f>VLOOKUP(E54,VIP!$A$2:$O18854,7,FALSE)</f>
        <v>Si</v>
      </c>
      <c r="I54" s="117" t="str">
        <f>VLOOKUP(E54,VIP!$A$2:$O10819,8,FALSE)</f>
        <v>Si</v>
      </c>
      <c r="J54" s="117" t="str">
        <f>VLOOKUP(E54,VIP!$A$2:$O10769,8,FALSE)</f>
        <v>Si</v>
      </c>
      <c r="K54" s="117" t="str">
        <f>VLOOKUP(E54,VIP!$A$2:$O14343,6,0)</f>
        <v>NO</v>
      </c>
      <c r="L54" s="146" t="s">
        <v>2418</v>
      </c>
      <c r="M54" s="200" t="s">
        <v>2550</v>
      </c>
      <c r="N54" s="109" t="s">
        <v>2453</v>
      </c>
      <c r="O54" s="117" t="s">
        <v>2454</v>
      </c>
      <c r="P54" s="117"/>
      <c r="Q54" s="201">
        <v>44370.628761574073</v>
      </c>
    </row>
    <row r="55" spans="1:17" ht="18" x14ac:dyDescent="0.25">
      <c r="A55" s="117" t="str">
        <f>VLOOKUP(E55,'LISTADO ATM'!$A$2:$C$898,3,0)</f>
        <v>NORTE</v>
      </c>
      <c r="B55" s="138" t="s">
        <v>2622</v>
      </c>
      <c r="C55" s="110">
        <v>44369.90047453704</v>
      </c>
      <c r="D55" s="110" t="s">
        <v>2470</v>
      </c>
      <c r="E55" s="134">
        <v>256</v>
      </c>
      <c r="F55" s="117" t="str">
        <f>VLOOKUP(E55,VIP!$A$2:$O13892,2,0)</f>
        <v>DRBR256</v>
      </c>
      <c r="G55" s="117" t="str">
        <f>VLOOKUP(E55,'LISTADO ATM'!$A$2:$B$897,2,0)</f>
        <v xml:space="preserve">ATM Oficina Licey Al Medio </v>
      </c>
      <c r="H55" s="117" t="str">
        <f>VLOOKUP(E55,VIP!$A$2:$O18853,7,FALSE)</f>
        <v>Si</v>
      </c>
      <c r="I55" s="117" t="str">
        <f>VLOOKUP(E55,VIP!$A$2:$O10818,8,FALSE)</f>
        <v>Si</v>
      </c>
      <c r="J55" s="117" t="str">
        <f>VLOOKUP(E55,VIP!$A$2:$O10768,8,FALSE)</f>
        <v>Si</v>
      </c>
      <c r="K55" s="117" t="str">
        <f>VLOOKUP(E55,VIP!$A$2:$O14342,6,0)</f>
        <v>NO</v>
      </c>
      <c r="L55" s="146" t="s">
        <v>2418</v>
      </c>
      <c r="M55" s="200" t="s">
        <v>2550</v>
      </c>
      <c r="N55" s="109" t="s">
        <v>2453</v>
      </c>
      <c r="O55" s="117" t="s">
        <v>2623</v>
      </c>
      <c r="P55" s="117"/>
      <c r="Q55" s="201">
        <v>44370.442395833335</v>
      </c>
    </row>
    <row r="56" spans="1:17" ht="18" x14ac:dyDescent="0.25">
      <c r="A56" s="117" t="str">
        <f>VLOOKUP(E56,'LISTADO ATM'!$A$2:$C$898,3,0)</f>
        <v>DISTRITO NACIONAL</v>
      </c>
      <c r="B56" s="138" t="s">
        <v>2621</v>
      </c>
      <c r="C56" s="110">
        <v>44369.901585648149</v>
      </c>
      <c r="D56" s="110" t="s">
        <v>2449</v>
      </c>
      <c r="E56" s="134">
        <v>642</v>
      </c>
      <c r="F56" s="117" t="str">
        <f>VLOOKUP(E56,VIP!$A$2:$O13891,2,0)</f>
        <v>DRBR24O</v>
      </c>
      <c r="G56" s="117" t="str">
        <f>VLOOKUP(E56,'LISTADO ATM'!$A$2:$B$897,2,0)</f>
        <v xml:space="preserve">ATM OMSA Sto. Dgo. </v>
      </c>
      <c r="H56" s="117" t="str">
        <f>VLOOKUP(E56,VIP!$A$2:$O18852,7,FALSE)</f>
        <v>Si</v>
      </c>
      <c r="I56" s="117" t="str">
        <f>VLOOKUP(E56,VIP!$A$2:$O10817,8,FALSE)</f>
        <v>Si</v>
      </c>
      <c r="J56" s="117" t="str">
        <f>VLOOKUP(E56,VIP!$A$2:$O10767,8,FALSE)</f>
        <v>Si</v>
      </c>
      <c r="K56" s="117" t="str">
        <f>VLOOKUP(E56,VIP!$A$2:$O14341,6,0)</f>
        <v>NO</v>
      </c>
      <c r="L56" s="146" t="s">
        <v>2418</v>
      </c>
      <c r="M56" s="200" t="s">
        <v>2550</v>
      </c>
      <c r="N56" s="109" t="s">
        <v>2453</v>
      </c>
      <c r="O56" s="117" t="s">
        <v>2454</v>
      </c>
      <c r="P56" s="117"/>
      <c r="Q56" s="201">
        <v>44370.628518518519</v>
      </c>
    </row>
    <row r="57" spans="1:17" ht="18" x14ac:dyDescent="0.25">
      <c r="A57" s="117" t="str">
        <f>VLOOKUP(E57,'LISTADO ATM'!$A$2:$C$898,3,0)</f>
        <v>SUR</v>
      </c>
      <c r="B57" s="138" t="s">
        <v>2620</v>
      </c>
      <c r="C57" s="110">
        <v>44369.903287037036</v>
      </c>
      <c r="D57" s="110" t="s">
        <v>2449</v>
      </c>
      <c r="E57" s="134">
        <v>750</v>
      </c>
      <c r="F57" s="117" t="str">
        <f>VLOOKUP(E57,VIP!$A$2:$O13890,2,0)</f>
        <v>DRBR265</v>
      </c>
      <c r="G57" s="117" t="str">
        <f>VLOOKUP(E57,'LISTADO ATM'!$A$2:$B$897,2,0)</f>
        <v xml:space="preserve">ATM UNP Duvergé </v>
      </c>
      <c r="H57" s="117" t="str">
        <f>VLOOKUP(E57,VIP!$A$2:$O18851,7,FALSE)</f>
        <v>Si</v>
      </c>
      <c r="I57" s="117" t="str">
        <f>VLOOKUP(E57,VIP!$A$2:$O10816,8,FALSE)</f>
        <v>Si</v>
      </c>
      <c r="J57" s="117" t="str">
        <f>VLOOKUP(E57,VIP!$A$2:$O10766,8,FALSE)</f>
        <v>Si</v>
      </c>
      <c r="K57" s="117" t="str">
        <f>VLOOKUP(E57,VIP!$A$2:$O14340,6,0)</f>
        <v>SI</v>
      </c>
      <c r="L57" s="146" t="s">
        <v>2418</v>
      </c>
      <c r="M57" s="109" t="s">
        <v>2446</v>
      </c>
      <c r="N57" s="109" t="s">
        <v>2453</v>
      </c>
      <c r="O57" s="117" t="s">
        <v>2454</v>
      </c>
      <c r="P57" s="117"/>
      <c r="Q57" s="109" t="s">
        <v>2418</v>
      </c>
    </row>
    <row r="58" spans="1:17" ht="18" x14ac:dyDescent="0.25">
      <c r="A58" s="117" t="str">
        <f>VLOOKUP(E58,'LISTADO ATM'!$A$2:$C$898,3,0)</f>
        <v>DISTRITO NACIONAL</v>
      </c>
      <c r="B58" s="138" t="s">
        <v>2660</v>
      </c>
      <c r="C58" s="110">
        <v>44369.933611111112</v>
      </c>
      <c r="D58" s="110" t="s">
        <v>2449</v>
      </c>
      <c r="E58" s="134">
        <v>908</v>
      </c>
      <c r="F58" s="117" t="str">
        <f>VLOOKUP(E58,VIP!$A$2:$O13913,2,0)</f>
        <v>DRBR16D</v>
      </c>
      <c r="G58" s="117" t="str">
        <f>VLOOKUP(E58,'LISTADO ATM'!$A$2:$B$897,2,0)</f>
        <v xml:space="preserve">ATM Oficina Plaza Botánika </v>
      </c>
      <c r="H58" s="117" t="str">
        <f>VLOOKUP(E58,VIP!$A$2:$O18874,7,FALSE)</f>
        <v>Si</v>
      </c>
      <c r="I58" s="117" t="str">
        <f>VLOOKUP(E58,VIP!$A$2:$O10839,8,FALSE)</f>
        <v>Si</v>
      </c>
      <c r="J58" s="117" t="str">
        <f>VLOOKUP(E58,VIP!$A$2:$O10789,8,FALSE)</f>
        <v>Si</v>
      </c>
      <c r="K58" s="117" t="str">
        <f>VLOOKUP(E58,VIP!$A$2:$O14363,6,0)</f>
        <v>NO</v>
      </c>
      <c r="L58" s="146" t="s">
        <v>2418</v>
      </c>
      <c r="M58" s="200" t="s">
        <v>2550</v>
      </c>
      <c r="N58" s="109" t="s">
        <v>2453</v>
      </c>
      <c r="O58" s="117" t="s">
        <v>2454</v>
      </c>
      <c r="P58" s="117"/>
      <c r="Q58" s="201">
        <v>44370.628958333335</v>
      </c>
    </row>
    <row r="59" spans="1:17" ht="18" x14ac:dyDescent="0.25">
      <c r="A59" s="117" t="str">
        <f>VLOOKUP(E59,'LISTADO ATM'!$A$2:$C$898,3,0)</f>
        <v>DISTRITO NACIONAL</v>
      </c>
      <c r="B59" s="138" t="s">
        <v>2659</v>
      </c>
      <c r="C59" s="110">
        <v>44369.991701388892</v>
      </c>
      <c r="D59" s="110" t="s">
        <v>2180</v>
      </c>
      <c r="E59" s="134">
        <v>708</v>
      </c>
      <c r="F59" s="117" t="str">
        <f>VLOOKUP(E59,VIP!$A$2:$O13912,2,0)</f>
        <v>DRBR505</v>
      </c>
      <c r="G59" s="117" t="str">
        <f>VLOOKUP(E59,'LISTADO ATM'!$A$2:$B$897,2,0)</f>
        <v xml:space="preserve">ATM El Vestir De Hoy </v>
      </c>
      <c r="H59" s="117" t="str">
        <f>VLOOKUP(E59,VIP!$A$2:$O18873,7,FALSE)</f>
        <v>Si</v>
      </c>
      <c r="I59" s="117" t="str">
        <f>VLOOKUP(E59,VIP!$A$2:$O10838,8,FALSE)</f>
        <v>Si</v>
      </c>
      <c r="J59" s="117" t="str">
        <f>VLOOKUP(E59,VIP!$A$2:$O10788,8,FALSE)</f>
        <v>Si</v>
      </c>
      <c r="K59" s="117" t="str">
        <f>VLOOKUP(E59,VIP!$A$2:$O14362,6,0)</f>
        <v>NO</v>
      </c>
      <c r="L59" s="146" t="s">
        <v>2570</v>
      </c>
      <c r="M59" s="200" t="s">
        <v>2550</v>
      </c>
      <c r="N59" s="109" t="s">
        <v>2453</v>
      </c>
      <c r="O59" s="117" t="s">
        <v>2455</v>
      </c>
      <c r="P59" s="117"/>
      <c r="Q59" s="201">
        <v>44370.629884259259</v>
      </c>
    </row>
    <row r="60" spans="1:17" ht="18" x14ac:dyDescent="0.25">
      <c r="A60" s="117" t="str">
        <f>VLOOKUP(E60,'LISTADO ATM'!$A$2:$C$898,3,0)</f>
        <v>NORTE</v>
      </c>
      <c r="B60" s="138" t="s">
        <v>2658</v>
      </c>
      <c r="C60" s="110">
        <v>44370.02988425926</v>
      </c>
      <c r="D60" s="110" t="s">
        <v>2470</v>
      </c>
      <c r="E60" s="134">
        <v>290</v>
      </c>
      <c r="F60" s="117" t="str">
        <f>VLOOKUP(E60,VIP!$A$2:$O13911,2,0)</f>
        <v>DRBR290</v>
      </c>
      <c r="G60" s="117" t="str">
        <f>VLOOKUP(E60,'LISTADO ATM'!$A$2:$B$897,2,0)</f>
        <v xml:space="preserve">ATM Oficina San Francisco de Macorís </v>
      </c>
      <c r="H60" s="117" t="str">
        <f>VLOOKUP(E60,VIP!$A$2:$O18872,7,FALSE)</f>
        <v>Si</v>
      </c>
      <c r="I60" s="117" t="str">
        <f>VLOOKUP(E60,VIP!$A$2:$O10837,8,FALSE)</f>
        <v>Si</v>
      </c>
      <c r="J60" s="117" t="str">
        <f>VLOOKUP(E60,VIP!$A$2:$O10787,8,FALSE)</f>
        <v>Si</v>
      </c>
      <c r="K60" s="117" t="str">
        <f>VLOOKUP(E60,VIP!$A$2:$O14361,6,0)</f>
        <v>NO</v>
      </c>
      <c r="L60" s="146" t="s">
        <v>2418</v>
      </c>
      <c r="M60" s="200" t="s">
        <v>2550</v>
      </c>
      <c r="N60" s="109" t="s">
        <v>2453</v>
      </c>
      <c r="O60" s="117" t="s">
        <v>2471</v>
      </c>
      <c r="P60" s="117"/>
      <c r="Q60" s="201">
        <v>44370.611504629633</v>
      </c>
    </row>
    <row r="61" spans="1:17" ht="18" x14ac:dyDescent="0.25">
      <c r="A61" s="117" t="str">
        <f>VLOOKUP(E61,'LISTADO ATM'!$A$2:$C$898,3,0)</f>
        <v>ESTE</v>
      </c>
      <c r="B61" s="138" t="s">
        <v>2657</v>
      </c>
      <c r="C61" s="110">
        <v>44370.032870370371</v>
      </c>
      <c r="D61" s="110" t="s">
        <v>2470</v>
      </c>
      <c r="E61" s="134">
        <v>345</v>
      </c>
      <c r="F61" s="117" t="str">
        <f>VLOOKUP(E61,VIP!$A$2:$O13910,2,0)</f>
        <v>DRBR345</v>
      </c>
      <c r="G61" s="117" t="str">
        <f>VLOOKUP(E61,'LISTADO ATM'!$A$2:$B$897,2,0)</f>
        <v>ATM Oficina Yamasá  II</v>
      </c>
      <c r="H61" s="117" t="str">
        <f>VLOOKUP(E61,VIP!$A$2:$O18871,7,FALSE)</f>
        <v>N/A</v>
      </c>
      <c r="I61" s="117" t="str">
        <f>VLOOKUP(E61,VIP!$A$2:$O10836,8,FALSE)</f>
        <v>N/A</v>
      </c>
      <c r="J61" s="117" t="str">
        <f>VLOOKUP(E61,VIP!$A$2:$O10786,8,FALSE)</f>
        <v>N/A</v>
      </c>
      <c r="K61" s="117" t="str">
        <f>VLOOKUP(E61,VIP!$A$2:$O14360,6,0)</f>
        <v>N/A</v>
      </c>
      <c r="L61" s="146" t="s">
        <v>2418</v>
      </c>
      <c r="M61" s="200" t="s">
        <v>2550</v>
      </c>
      <c r="N61" s="109" t="s">
        <v>2453</v>
      </c>
      <c r="O61" s="117" t="s">
        <v>2471</v>
      </c>
      <c r="P61" s="117"/>
      <c r="Q61" s="201">
        <v>44370.44326388889</v>
      </c>
    </row>
    <row r="62" spans="1:17" ht="18" x14ac:dyDescent="0.25">
      <c r="A62" s="117" t="str">
        <f>VLOOKUP(E62,'LISTADO ATM'!$A$2:$C$898,3,0)</f>
        <v>DISTRITO NACIONAL</v>
      </c>
      <c r="B62" s="138" t="s">
        <v>2656</v>
      </c>
      <c r="C62" s="110">
        <v>44370.115034722221</v>
      </c>
      <c r="D62" s="110" t="s">
        <v>2180</v>
      </c>
      <c r="E62" s="134">
        <v>487</v>
      </c>
      <c r="F62" s="117" t="str">
        <f>VLOOKUP(E62,VIP!$A$2:$O13909,2,0)</f>
        <v>DRBR487</v>
      </c>
      <c r="G62" s="117" t="str">
        <f>VLOOKUP(E62,'LISTADO ATM'!$A$2:$B$897,2,0)</f>
        <v xml:space="preserve">ATM Olé Hainamosa </v>
      </c>
      <c r="H62" s="117" t="str">
        <f>VLOOKUP(E62,VIP!$A$2:$O18870,7,FALSE)</f>
        <v>Si</v>
      </c>
      <c r="I62" s="117" t="str">
        <f>VLOOKUP(E62,VIP!$A$2:$O10835,8,FALSE)</f>
        <v>Si</v>
      </c>
      <c r="J62" s="117" t="str">
        <f>VLOOKUP(E62,VIP!$A$2:$O10785,8,FALSE)</f>
        <v>Si</v>
      </c>
      <c r="K62" s="117" t="str">
        <f>VLOOKUP(E62,VIP!$A$2:$O14359,6,0)</f>
        <v>SI</v>
      </c>
      <c r="L62" s="146" t="s">
        <v>2219</v>
      </c>
      <c r="M62" s="109" t="s">
        <v>2446</v>
      </c>
      <c r="N62" s="109" t="s">
        <v>2453</v>
      </c>
      <c r="O62" s="117" t="s">
        <v>2455</v>
      </c>
      <c r="P62" s="117"/>
      <c r="Q62" s="109" t="s">
        <v>2219</v>
      </c>
    </row>
    <row r="63" spans="1:17" ht="18" x14ac:dyDescent="0.25">
      <c r="A63" s="117" t="str">
        <f>VLOOKUP(E63,'LISTADO ATM'!$A$2:$C$898,3,0)</f>
        <v>DISTRITO NACIONAL</v>
      </c>
      <c r="B63" s="138" t="s">
        <v>2655</v>
      </c>
      <c r="C63" s="110">
        <v>44370.116701388892</v>
      </c>
      <c r="D63" s="110" t="s">
        <v>2180</v>
      </c>
      <c r="E63" s="134">
        <v>224</v>
      </c>
      <c r="F63" s="117" t="str">
        <f>VLOOKUP(E63,VIP!$A$2:$O13908,2,0)</f>
        <v>DRBR224</v>
      </c>
      <c r="G63" s="117" t="str">
        <f>VLOOKUP(E63,'LISTADO ATM'!$A$2:$B$897,2,0)</f>
        <v xml:space="preserve">ATM S/M Nacional El Millón (Núñez de Cáceres) </v>
      </c>
      <c r="H63" s="117" t="str">
        <f>VLOOKUP(E63,VIP!$A$2:$O18869,7,FALSE)</f>
        <v>Si</v>
      </c>
      <c r="I63" s="117" t="str">
        <f>VLOOKUP(E63,VIP!$A$2:$O10834,8,FALSE)</f>
        <v>Si</v>
      </c>
      <c r="J63" s="117" t="str">
        <f>VLOOKUP(E63,VIP!$A$2:$O10784,8,FALSE)</f>
        <v>Si</v>
      </c>
      <c r="K63" s="117" t="str">
        <f>VLOOKUP(E63,VIP!$A$2:$O14358,6,0)</f>
        <v>SI</v>
      </c>
      <c r="L63" s="146" t="s">
        <v>2219</v>
      </c>
      <c r="M63" s="109" t="s">
        <v>2446</v>
      </c>
      <c r="N63" s="109" t="s">
        <v>2453</v>
      </c>
      <c r="O63" s="117" t="s">
        <v>2455</v>
      </c>
      <c r="P63" s="117"/>
      <c r="Q63" s="109" t="s">
        <v>2219</v>
      </c>
    </row>
    <row r="64" spans="1:17" ht="18" x14ac:dyDescent="0.25">
      <c r="A64" s="117" t="str">
        <f>VLOOKUP(E64,'LISTADO ATM'!$A$2:$C$898,3,0)</f>
        <v>ESTE</v>
      </c>
      <c r="B64" s="138" t="s">
        <v>2654</v>
      </c>
      <c r="C64" s="110">
        <v>44370.118101851855</v>
      </c>
      <c r="D64" s="110" t="s">
        <v>2470</v>
      </c>
      <c r="E64" s="134">
        <v>772</v>
      </c>
      <c r="F64" s="117" t="str">
        <f>VLOOKUP(E64,VIP!$A$2:$O13907,2,0)</f>
        <v>DRBR215</v>
      </c>
      <c r="G64" s="117" t="str">
        <f>VLOOKUP(E64,'LISTADO ATM'!$A$2:$B$897,2,0)</f>
        <v xml:space="preserve">ATM UNP Yamasá </v>
      </c>
      <c r="H64" s="117" t="str">
        <f>VLOOKUP(E64,VIP!$A$2:$O18868,7,FALSE)</f>
        <v>Si</v>
      </c>
      <c r="I64" s="117" t="str">
        <f>VLOOKUP(E64,VIP!$A$2:$O10833,8,FALSE)</f>
        <v>Si</v>
      </c>
      <c r="J64" s="117" t="str">
        <f>VLOOKUP(E64,VIP!$A$2:$O10783,8,FALSE)</f>
        <v>Si</v>
      </c>
      <c r="K64" s="117" t="str">
        <f>VLOOKUP(E64,VIP!$A$2:$O14357,6,0)</f>
        <v>NO</v>
      </c>
      <c r="L64" s="146" t="s">
        <v>2418</v>
      </c>
      <c r="M64" s="200" t="s">
        <v>2550</v>
      </c>
      <c r="N64" s="109" t="s">
        <v>2453</v>
      </c>
      <c r="O64" s="117" t="s">
        <v>2471</v>
      </c>
      <c r="P64" s="117"/>
      <c r="Q64" s="201">
        <v>44370.442303240743</v>
      </c>
    </row>
    <row r="65" spans="1:17" ht="18" x14ac:dyDescent="0.25">
      <c r="A65" s="117" t="str">
        <f>VLOOKUP(E65,'LISTADO ATM'!$A$2:$C$898,3,0)</f>
        <v>DISTRITO NACIONAL</v>
      </c>
      <c r="B65" s="138" t="s">
        <v>2653</v>
      </c>
      <c r="C65" s="110">
        <v>44370.124861111108</v>
      </c>
      <c r="D65" s="110" t="s">
        <v>2180</v>
      </c>
      <c r="E65" s="134">
        <v>318</v>
      </c>
      <c r="F65" s="117" t="str">
        <f>VLOOKUP(E65,VIP!$A$2:$O13906,2,0)</f>
        <v>DRBR318</v>
      </c>
      <c r="G65" s="117" t="str">
        <f>VLOOKUP(E65,'LISTADO ATM'!$A$2:$B$897,2,0)</f>
        <v>ATM Autoservicio Lope de Vega</v>
      </c>
      <c r="H65" s="117" t="str">
        <f>VLOOKUP(E65,VIP!$A$2:$O18867,7,FALSE)</f>
        <v>Si</v>
      </c>
      <c r="I65" s="117" t="str">
        <f>VLOOKUP(E65,VIP!$A$2:$O10832,8,FALSE)</f>
        <v>Si</v>
      </c>
      <c r="J65" s="117" t="str">
        <f>VLOOKUP(E65,VIP!$A$2:$O10782,8,FALSE)</f>
        <v>Si</v>
      </c>
      <c r="K65" s="117" t="str">
        <f>VLOOKUP(E65,VIP!$A$2:$O14356,6,0)</f>
        <v>NO</v>
      </c>
      <c r="L65" s="146" t="s">
        <v>2466</v>
      </c>
      <c r="M65" s="200" t="s">
        <v>2550</v>
      </c>
      <c r="N65" s="109" t="s">
        <v>2453</v>
      </c>
      <c r="O65" s="117" t="s">
        <v>2455</v>
      </c>
      <c r="P65" s="117"/>
      <c r="Q65" s="201">
        <v>44370.56790509259</v>
      </c>
    </row>
    <row r="66" spans="1:17" ht="18" x14ac:dyDescent="0.25">
      <c r="A66" s="117" t="str">
        <f>VLOOKUP(E66,'LISTADO ATM'!$A$2:$C$898,3,0)</f>
        <v>DISTRITO NACIONAL</v>
      </c>
      <c r="B66" s="138" t="s">
        <v>2652</v>
      </c>
      <c r="C66" s="110">
        <v>44370.125740740739</v>
      </c>
      <c r="D66" s="110" t="s">
        <v>2180</v>
      </c>
      <c r="E66" s="134">
        <v>935</v>
      </c>
      <c r="F66" s="117" t="str">
        <f>VLOOKUP(E66,VIP!$A$2:$O13905,2,0)</f>
        <v>DRBR16J</v>
      </c>
      <c r="G66" s="117" t="str">
        <f>VLOOKUP(E66,'LISTADO ATM'!$A$2:$B$897,2,0)</f>
        <v xml:space="preserve">ATM Oficina John F. Kennedy </v>
      </c>
      <c r="H66" s="117" t="str">
        <f>VLOOKUP(E66,VIP!$A$2:$O18866,7,FALSE)</f>
        <v>Si</v>
      </c>
      <c r="I66" s="117" t="str">
        <f>VLOOKUP(E66,VIP!$A$2:$O10831,8,FALSE)</f>
        <v>Si</v>
      </c>
      <c r="J66" s="117" t="str">
        <f>VLOOKUP(E66,VIP!$A$2:$O10781,8,FALSE)</f>
        <v>Si</v>
      </c>
      <c r="K66" s="117" t="str">
        <f>VLOOKUP(E66,VIP!$A$2:$O14355,6,0)</f>
        <v>SI</v>
      </c>
      <c r="L66" s="146" t="s">
        <v>2245</v>
      </c>
      <c r="M66" s="109" t="s">
        <v>2446</v>
      </c>
      <c r="N66" s="109" t="s">
        <v>2453</v>
      </c>
      <c r="O66" s="117" t="s">
        <v>2455</v>
      </c>
      <c r="P66" s="117"/>
      <c r="Q66" s="109" t="s">
        <v>2245</v>
      </c>
    </row>
    <row r="67" spans="1:17" ht="18" x14ac:dyDescent="0.25">
      <c r="A67" s="117" t="str">
        <f>VLOOKUP(E67,'LISTADO ATM'!$A$2:$C$898,3,0)</f>
        <v>SUR</v>
      </c>
      <c r="B67" s="138" t="s">
        <v>2651</v>
      </c>
      <c r="C67" s="110">
        <v>44370.135810185187</v>
      </c>
      <c r="D67" s="110" t="s">
        <v>2180</v>
      </c>
      <c r="E67" s="134">
        <v>252</v>
      </c>
      <c r="F67" s="117" t="str">
        <f>VLOOKUP(E67,VIP!$A$2:$O13904,2,0)</f>
        <v>DRBR252</v>
      </c>
      <c r="G67" s="117" t="str">
        <f>VLOOKUP(E67,'LISTADO ATM'!$A$2:$B$897,2,0)</f>
        <v xml:space="preserve">ATM Banco Agrícola (Barahona) </v>
      </c>
      <c r="H67" s="117" t="str">
        <f>VLOOKUP(E67,VIP!$A$2:$O18865,7,FALSE)</f>
        <v>Si</v>
      </c>
      <c r="I67" s="117" t="str">
        <f>VLOOKUP(E67,VIP!$A$2:$O10830,8,FALSE)</f>
        <v>Si</v>
      </c>
      <c r="J67" s="117" t="str">
        <f>VLOOKUP(E67,VIP!$A$2:$O10780,8,FALSE)</f>
        <v>Si</v>
      </c>
      <c r="K67" s="117" t="str">
        <f>VLOOKUP(E67,VIP!$A$2:$O14354,6,0)</f>
        <v>NO</v>
      </c>
      <c r="L67" s="146" t="s">
        <v>2219</v>
      </c>
      <c r="M67" s="200" t="s">
        <v>2550</v>
      </c>
      <c r="N67" s="109" t="s">
        <v>2453</v>
      </c>
      <c r="O67" s="117" t="s">
        <v>2455</v>
      </c>
      <c r="P67" s="117"/>
      <c r="Q67" s="201">
        <v>44370.42869212963</v>
      </c>
    </row>
    <row r="68" spans="1:17" ht="18" x14ac:dyDescent="0.25">
      <c r="A68" s="117" t="str">
        <f>VLOOKUP(E68,'LISTADO ATM'!$A$2:$C$898,3,0)</f>
        <v>DISTRITO NACIONAL</v>
      </c>
      <c r="B68" s="138" t="s">
        <v>2650</v>
      </c>
      <c r="C68" s="110">
        <v>44370.136192129627</v>
      </c>
      <c r="D68" s="110" t="s">
        <v>2180</v>
      </c>
      <c r="E68" s="134">
        <v>686</v>
      </c>
      <c r="F68" s="117" t="str">
        <f>VLOOKUP(E68,VIP!$A$2:$O13903,2,0)</f>
        <v>DRBR686</v>
      </c>
      <c r="G68" s="117" t="str">
        <f>VLOOKUP(E68,'LISTADO ATM'!$A$2:$B$897,2,0)</f>
        <v>ATM Autoservicio Oficina Máximo Gómez</v>
      </c>
      <c r="H68" s="117" t="str">
        <f>VLOOKUP(E68,VIP!$A$2:$O18864,7,FALSE)</f>
        <v>Si</v>
      </c>
      <c r="I68" s="117" t="str">
        <f>VLOOKUP(E68,VIP!$A$2:$O10829,8,FALSE)</f>
        <v>Si</v>
      </c>
      <c r="J68" s="117" t="str">
        <f>VLOOKUP(E68,VIP!$A$2:$O10779,8,FALSE)</f>
        <v>Si</v>
      </c>
      <c r="K68" s="117" t="str">
        <f>VLOOKUP(E68,VIP!$A$2:$O14353,6,0)</f>
        <v>NO</v>
      </c>
      <c r="L68" s="146" t="s">
        <v>2219</v>
      </c>
      <c r="M68" s="109" t="s">
        <v>2446</v>
      </c>
      <c r="N68" s="109" t="s">
        <v>2453</v>
      </c>
      <c r="O68" s="117" t="s">
        <v>2455</v>
      </c>
      <c r="P68" s="117"/>
      <c r="Q68" s="109" t="s">
        <v>2219</v>
      </c>
    </row>
    <row r="69" spans="1:17" ht="18" x14ac:dyDescent="0.25">
      <c r="A69" s="117" t="str">
        <f>VLOOKUP(E69,'LISTADO ATM'!$A$2:$C$898,3,0)</f>
        <v>DISTRITO NACIONAL</v>
      </c>
      <c r="B69" s="138" t="s">
        <v>2649</v>
      </c>
      <c r="C69" s="110">
        <v>44370.137800925928</v>
      </c>
      <c r="D69" s="110" t="s">
        <v>2449</v>
      </c>
      <c r="E69" s="134">
        <v>884</v>
      </c>
      <c r="F69" s="117" t="str">
        <f>VLOOKUP(E69,VIP!$A$2:$O13902,2,0)</f>
        <v>DRBR884</v>
      </c>
      <c r="G69" s="117" t="str">
        <f>VLOOKUP(E69,'LISTADO ATM'!$A$2:$B$897,2,0)</f>
        <v xml:space="preserve">ATM UNP Olé Sabana Perdida </v>
      </c>
      <c r="H69" s="117" t="str">
        <f>VLOOKUP(E69,VIP!$A$2:$O18863,7,FALSE)</f>
        <v>Si</v>
      </c>
      <c r="I69" s="117" t="str">
        <f>VLOOKUP(E69,VIP!$A$2:$O10828,8,FALSE)</f>
        <v>Si</v>
      </c>
      <c r="J69" s="117" t="str">
        <f>VLOOKUP(E69,VIP!$A$2:$O10778,8,FALSE)</f>
        <v>Si</v>
      </c>
      <c r="K69" s="117" t="str">
        <f>VLOOKUP(E69,VIP!$A$2:$O14352,6,0)</f>
        <v>NO</v>
      </c>
      <c r="L69" s="146" t="s">
        <v>2418</v>
      </c>
      <c r="M69" s="200" t="s">
        <v>2550</v>
      </c>
      <c r="N69" s="109" t="s">
        <v>2453</v>
      </c>
      <c r="O69" s="117" t="s">
        <v>2454</v>
      </c>
      <c r="P69" s="117"/>
      <c r="Q69" s="201">
        <v>44370.615243055552</v>
      </c>
    </row>
    <row r="70" spans="1:17" ht="18" x14ac:dyDescent="0.25">
      <c r="A70" s="117" t="str">
        <f>VLOOKUP(E70,'LISTADO ATM'!$A$2:$C$898,3,0)</f>
        <v>DISTRITO NACIONAL</v>
      </c>
      <c r="B70" s="138" t="s">
        <v>2648</v>
      </c>
      <c r="C70" s="110">
        <v>44370.137974537036</v>
      </c>
      <c r="D70" s="110" t="s">
        <v>2180</v>
      </c>
      <c r="E70" s="134">
        <v>23</v>
      </c>
      <c r="F70" s="117" t="str">
        <f>VLOOKUP(E70,VIP!$A$2:$O13901,2,0)</f>
        <v>DRBR023</v>
      </c>
      <c r="G70" s="117" t="str">
        <f>VLOOKUP(E70,'LISTADO ATM'!$A$2:$B$897,2,0)</f>
        <v xml:space="preserve">ATM Oficina México </v>
      </c>
      <c r="H70" s="117" t="str">
        <f>VLOOKUP(E70,VIP!$A$2:$O18862,7,FALSE)</f>
        <v>Si</v>
      </c>
      <c r="I70" s="117" t="str">
        <f>VLOOKUP(E70,VIP!$A$2:$O10827,8,FALSE)</f>
        <v>Si</v>
      </c>
      <c r="J70" s="117" t="str">
        <f>VLOOKUP(E70,VIP!$A$2:$O10777,8,FALSE)</f>
        <v>Si</v>
      </c>
      <c r="K70" s="117" t="str">
        <f>VLOOKUP(E70,VIP!$A$2:$O14351,6,0)</f>
        <v>NO</v>
      </c>
      <c r="L70" s="146" t="s">
        <v>2219</v>
      </c>
      <c r="M70" s="200" t="s">
        <v>2550</v>
      </c>
      <c r="N70" s="109" t="s">
        <v>2453</v>
      </c>
      <c r="O70" s="117" t="s">
        <v>2455</v>
      </c>
      <c r="P70" s="117"/>
      <c r="Q70" s="201">
        <v>44370.615439814814</v>
      </c>
    </row>
    <row r="71" spans="1:17" ht="18" x14ac:dyDescent="0.25">
      <c r="A71" s="117" t="str">
        <f>VLOOKUP(E71,'LISTADO ATM'!$A$2:$C$898,3,0)</f>
        <v>NORTE</v>
      </c>
      <c r="B71" s="138" t="s">
        <v>2647</v>
      </c>
      <c r="C71" s="110">
        <v>44370.13863425926</v>
      </c>
      <c r="D71" s="110" t="s">
        <v>2181</v>
      </c>
      <c r="E71" s="134">
        <v>142</v>
      </c>
      <c r="F71" s="117" t="str">
        <f>VLOOKUP(E71,VIP!$A$2:$O13900,2,0)</f>
        <v>DRBR142</v>
      </c>
      <c r="G71" s="117" t="str">
        <f>VLOOKUP(E71,'LISTADO ATM'!$A$2:$B$897,2,0)</f>
        <v xml:space="preserve">ATM Centro de Caja Galerías Bonao </v>
      </c>
      <c r="H71" s="117" t="str">
        <f>VLOOKUP(E71,VIP!$A$2:$O18861,7,FALSE)</f>
        <v>Si</v>
      </c>
      <c r="I71" s="117" t="str">
        <f>VLOOKUP(E71,VIP!$A$2:$O10826,8,FALSE)</f>
        <v>Si</v>
      </c>
      <c r="J71" s="117" t="str">
        <f>VLOOKUP(E71,VIP!$A$2:$O10776,8,FALSE)</f>
        <v>Si</v>
      </c>
      <c r="K71" s="117" t="str">
        <f>VLOOKUP(E71,VIP!$A$2:$O14350,6,0)</f>
        <v>SI</v>
      </c>
      <c r="L71" s="146" t="s">
        <v>2466</v>
      </c>
      <c r="M71" s="200" t="s">
        <v>2550</v>
      </c>
      <c r="N71" s="109" t="s">
        <v>2453</v>
      </c>
      <c r="O71" s="117" t="s">
        <v>2567</v>
      </c>
      <c r="P71" s="117"/>
      <c r="Q71" s="201">
        <v>44370.44908564815</v>
      </c>
    </row>
    <row r="72" spans="1:17" ht="18" x14ac:dyDescent="0.25">
      <c r="A72" s="117" t="str">
        <f>VLOOKUP(E72,'LISTADO ATM'!$A$2:$C$898,3,0)</f>
        <v>DISTRITO NACIONAL</v>
      </c>
      <c r="B72" s="138" t="s">
        <v>2646</v>
      </c>
      <c r="C72" s="110">
        <v>44370.139976851853</v>
      </c>
      <c r="D72" s="110" t="s">
        <v>2180</v>
      </c>
      <c r="E72" s="134">
        <v>407</v>
      </c>
      <c r="F72" s="117" t="str">
        <f>VLOOKUP(E72,VIP!$A$2:$O13899,2,0)</f>
        <v>DRBR407</v>
      </c>
      <c r="G72" s="117" t="str">
        <f>VLOOKUP(E72,'LISTADO ATM'!$A$2:$B$897,2,0)</f>
        <v xml:space="preserve">ATM Multicentro La Sirena Villa Mella </v>
      </c>
      <c r="H72" s="117" t="str">
        <f>VLOOKUP(E72,VIP!$A$2:$O18860,7,FALSE)</f>
        <v>Si</v>
      </c>
      <c r="I72" s="117" t="str">
        <f>VLOOKUP(E72,VIP!$A$2:$O10825,8,FALSE)</f>
        <v>Si</v>
      </c>
      <c r="J72" s="117" t="str">
        <f>VLOOKUP(E72,VIP!$A$2:$O10775,8,FALSE)</f>
        <v>Si</v>
      </c>
      <c r="K72" s="117" t="str">
        <f>VLOOKUP(E72,VIP!$A$2:$O14349,6,0)</f>
        <v>NO</v>
      </c>
      <c r="L72" s="146" t="s">
        <v>2466</v>
      </c>
      <c r="M72" s="200" t="s">
        <v>2550</v>
      </c>
      <c r="N72" s="109" t="s">
        <v>2453</v>
      </c>
      <c r="O72" s="117" t="s">
        <v>2455</v>
      </c>
      <c r="P72" s="117"/>
      <c r="Q72" s="201">
        <v>44370.448495370372</v>
      </c>
    </row>
    <row r="73" spans="1:17" ht="18" x14ac:dyDescent="0.25">
      <c r="A73" s="117" t="str">
        <f>VLOOKUP(E73,'LISTADO ATM'!$A$2:$C$898,3,0)</f>
        <v>DISTRITO NACIONAL</v>
      </c>
      <c r="B73" s="138" t="s">
        <v>2645</v>
      </c>
      <c r="C73" s="110">
        <v>44370.140486111108</v>
      </c>
      <c r="D73" s="110" t="s">
        <v>2180</v>
      </c>
      <c r="E73" s="134">
        <v>930</v>
      </c>
      <c r="F73" s="117" t="str">
        <f>VLOOKUP(E73,VIP!$A$2:$O13898,2,0)</f>
        <v>DRBR930</v>
      </c>
      <c r="G73" s="117" t="str">
        <f>VLOOKUP(E73,'LISTADO ATM'!$A$2:$B$897,2,0)</f>
        <v>ATM Oficina Plaza Spring Center</v>
      </c>
      <c r="H73" s="117" t="str">
        <f>VLOOKUP(E73,VIP!$A$2:$O18859,7,FALSE)</f>
        <v>Si</v>
      </c>
      <c r="I73" s="117" t="str">
        <f>VLOOKUP(E73,VIP!$A$2:$O10824,8,FALSE)</f>
        <v>Si</v>
      </c>
      <c r="J73" s="117" t="str">
        <f>VLOOKUP(E73,VIP!$A$2:$O10774,8,FALSE)</f>
        <v>Si</v>
      </c>
      <c r="K73" s="117" t="str">
        <f>VLOOKUP(E73,VIP!$A$2:$O14348,6,0)</f>
        <v>NO</v>
      </c>
      <c r="L73" s="146" t="s">
        <v>2466</v>
      </c>
      <c r="M73" s="200" t="s">
        <v>2550</v>
      </c>
      <c r="N73" s="109" t="s">
        <v>2453</v>
      </c>
      <c r="O73" s="117" t="s">
        <v>2455</v>
      </c>
      <c r="P73" s="117"/>
      <c r="Q73" s="201">
        <v>44370.448101851849</v>
      </c>
    </row>
    <row r="74" spans="1:17" ht="18" x14ac:dyDescent="0.25">
      <c r="A74" s="117" t="str">
        <f>VLOOKUP(E74,'LISTADO ATM'!$A$2:$C$898,3,0)</f>
        <v>ESTE</v>
      </c>
      <c r="B74" s="138" t="s">
        <v>2644</v>
      </c>
      <c r="C74" s="110">
        <v>44370.143969907411</v>
      </c>
      <c r="D74" s="110" t="s">
        <v>2470</v>
      </c>
      <c r="E74" s="134">
        <v>399</v>
      </c>
      <c r="F74" s="117" t="str">
        <f>VLOOKUP(E74,VIP!$A$2:$O13897,2,0)</f>
        <v>DRBR399</v>
      </c>
      <c r="G74" s="117" t="str">
        <f>VLOOKUP(E74,'LISTADO ATM'!$A$2:$B$897,2,0)</f>
        <v xml:space="preserve">ATM Oficina La Romana II </v>
      </c>
      <c r="H74" s="117" t="str">
        <f>VLOOKUP(E74,VIP!$A$2:$O18858,7,FALSE)</f>
        <v>Si</v>
      </c>
      <c r="I74" s="117" t="str">
        <f>VLOOKUP(E74,VIP!$A$2:$O10823,8,FALSE)</f>
        <v>Si</v>
      </c>
      <c r="J74" s="117" t="str">
        <f>VLOOKUP(E74,VIP!$A$2:$O10773,8,FALSE)</f>
        <v>Si</v>
      </c>
      <c r="K74" s="117" t="str">
        <f>VLOOKUP(E74,VIP!$A$2:$O14347,6,0)</f>
        <v>NO</v>
      </c>
      <c r="L74" s="146" t="s">
        <v>2566</v>
      </c>
      <c r="M74" s="200" t="s">
        <v>2550</v>
      </c>
      <c r="N74" s="109" t="s">
        <v>2453</v>
      </c>
      <c r="O74" s="117" t="s">
        <v>2471</v>
      </c>
      <c r="P74" s="117"/>
      <c r="Q74" s="201">
        <v>44370.611875000002</v>
      </c>
    </row>
    <row r="75" spans="1:17" ht="18" x14ac:dyDescent="0.25">
      <c r="A75" s="117" t="str">
        <f>VLOOKUP(E75,'LISTADO ATM'!$A$2:$C$898,3,0)</f>
        <v>SUR</v>
      </c>
      <c r="B75" s="138" t="s">
        <v>2643</v>
      </c>
      <c r="C75" s="110">
        <v>44370.145185185182</v>
      </c>
      <c r="D75" s="110" t="s">
        <v>2180</v>
      </c>
      <c r="E75" s="134">
        <v>33</v>
      </c>
      <c r="F75" s="117" t="str">
        <f>VLOOKUP(E75,VIP!$A$2:$O13896,2,0)</f>
        <v>DRBR033</v>
      </c>
      <c r="G75" s="117" t="str">
        <f>VLOOKUP(E75,'LISTADO ATM'!$A$2:$B$897,2,0)</f>
        <v xml:space="preserve">ATM UNP Juan de Herrera </v>
      </c>
      <c r="H75" s="117" t="str">
        <f>VLOOKUP(E75,VIP!$A$2:$O18857,7,FALSE)</f>
        <v>Si</v>
      </c>
      <c r="I75" s="117" t="str">
        <f>VLOOKUP(E75,VIP!$A$2:$O10822,8,FALSE)</f>
        <v>Si</v>
      </c>
      <c r="J75" s="117" t="str">
        <f>VLOOKUP(E75,VIP!$A$2:$O10772,8,FALSE)</f>
        <v>Si</v>
      </c>
      <c r="K75" s="117" t="str">
        <f>VLOOKUP(E75,VIP!$A$2:$O14346,6,0)</f>
        <v>NO</v>
      </c>
      <c r="L75" s="146" t="s">
        <v>2219</v>
      </c>
      <c r="M75" s="109" t="s">
        <v>2446</v>
      </c>
      <c r="N75" s="109" t="s">
        <v>2453</v>
      </c>
      <c r="O75" s="117" t="s">
        <v>2455</v>
      </c>
      <c r="P75" s="117"/>
      <c r="Q75" s="109" t="s">
        <v>2219</v>
      </c>
    </row>
    <row r="76" spans="1:17" ht="18" x14ac:dyDescent="0.25">
      <c r="A76" s="117" t="str">
        <f>VLOOKUP(E76,'LISTADO ATM'!$A$2:$C$898,3,0)</f>
        <v>DISTRITO NACIONAL</v>
      </c>
      <c r="B76" s="138" t="s">
        <v>2642</v>
      </c>
      <c r="C76" s="110">
        <v>44370.145613425928</v>
      </c>
      <c r="D76" s="110" t="s">
        <v>2180</v>
      </c>
      <c r="E76" s="134">
        <v>321</v>
      </c>
      <c r="F76" s="117" t="str">
        <f>VLOOKUP(E76,VIP!$A$2:$O13895,2,0)</f>
        <v>DRBR321</v>
      </c>
      <c r="G76" s="117" t="str">
        <f>VLOOKUP(E76,'LISTADO ATM'!$A$2:$B$897,2,0)</f>
        <v xml:space="preserve">ATM Oficina Jiménez Moya I </v>
      </c>
      <c r="H76" s="117" t="str">
        <f>VLOOKUP(E76,VIP!$A$2:$O18856,7,FALSE)</f>
        <v>Si</v>
      </c>
      <c r="I76" s="117" t="str">
        <f>VLOOKUP(E76,VIP!$A$2:$O10821,8,FALSE)</f>
        <v>Si</v>
      </c>
      <c r="J76" s="117" t="str">
        <f>VLOOKUP(E76,VIP!$A$2:$O10771,8,FALSE)</f>
        <v>Si</v>
      </c>
      <c r="K76" s="117" t="str">
        <f>VLOOKUP(E76,VIP!$A$2:$O14345,6,0)</f>
        <v>NO</v>
      </c>
      <c r="L76" s="146" t="s">
        <v>2219</v>
      </c>
      <c r="M76" s="109" t="s">
        <v>2446</v>
      </c>
      <c r="N76" s="109" t="s">
        <v>2453</v>
      </c>
      <c r="O76" s="117" t="s">
        <v>2455</v>
      </c>
      <c r="P76" s="117"/>
      <c r="Q76" s="109" t="s">
        <v>2219</v>
      </c>
    </row>
    <row r="77" spans="1:17" ht="18" x14ac:dyDescent="0.25">
      <c r="A77" s="117" t="str">
        <f>VLOOKUP(E77,'LISTADO ATM'!$A$2:$C$898,3,0)</f>
        <v>ESTE</v>
      </c>
      <c r="B77" s="138" t="s">
        <v>2641</v>
      </c>
      <c r="C77" s="110">
        <v>44370.146111111113</v>
      </c>
      <c r="D77" s="110" t="s">
        <v>2180</v>
      </c>
      <c r="E77" s="134">
        <v>795</v>
      </c>
      <c r="F77" s="117" t="str">
        <f>VLOOKUP(E77,VIP!$A$2:$O13894,2,0)</f>
        <v>DRBR795</v>
      </c>
      <c r="G77" s="117" t="str">
        <f>VLOOKUP(E77,'LISTADO ATM'!$A$2:$B$897,2,0)</f>
        <v xml:space="preserve">ATM UNP Guaymate (La Romana) </v>
      </c>
      <c r="H77" s="117" t="str">
        <f>VLOOKUP(E77,VIP!$A$2:$O18855,7,FALSE)</f>
        <v>Si</v>
      </c>
      <c r="I77" s="117" t="str">
        <f>VLOOKUP(E77,VIP!$A$2:$O10820,8,FALSE)</f>
        <v>Si</v>
      </c>
      <c r="J77" s="117" t="str">
        <f>VLOOKUP(E77,VIP!$A$2:$O10770,8,FALSE)</f>
        <v>Si</v>
      </c>
      <c r="K77" s="117" t="str">
        <f>VLOOKUP(E77,VIP!$A$2:$O14344,6,0)</f>
        <v>NO</v>
      </c>
      <c r="L77" s="146" t="s">
        <v>2219</v>
      </c>
      <c r="M77" s="109" t="s">
        <v>2446</v>
      </c>
      <c r="N77" s="109" t="s">
        <v>2453</v>
      </c>
      <c r="O77" s="117" t="s">
        <v>2455</v>
      </c>
      <c r="P77" s="117"/>
      <c r="Q77" s="109" t="s">
        <v>2219</v>
      </c>
    </row>
    <row r="78" spans="1:17" ht="18" x14ac:dyDescent="0.25">
      <c r="A78" s="117" t="str">
        <f>VLOOKUP(E78,'LISTADO ATM'!$A$2:$C$898,3,0)</f>
        <v>ESTE</v>
      </c>
      <c r="B78" s="138" t="s">
        <v>2640</v>
      </c>
      <c r="C78" s="110">
        <v>44370.146620370368</v>
      </c>
      <c r="D78" s="110" t="s">
        <v>2180</v>
      </c>
      <c r="E78" s="134">
        <v>867</v>
      </c>
      <c r="F78" s="117" t="str">
        <f>VLOOKUP(E78,VIP!$A$2:$O13893,2,0)</f>
        <v>DRBR867</v>
      </c>
      <c r="G78" s="117" t="str">
        <f>VLOOKUP(E78,'LISTADO ATM'!$A$2:$B$897,2,0)</f>
        <v xml:space="preserve">ATM Estación Combustible Autopista El Coral </v>
      </c>
      <c r="H78" s="117" t="str">
        <f>VLOOKUP(E78,VIP!$A$2:$O18854,7,FALSE)</f>
        <v>Si</v>
      </c>
      <c r="I78" s="117" t="str">
        <f>VLOOKUP(E78,VIP!$A$2:$O10819,8,FALSE)</f>
        <v>Si</v>
      </c>
      <c r="J78" s="117" t="str">
        <f>VLOOKUP(E78,VIP!$A$2:$O10769,8,FALSE)</f>
        <v>Si</v>
      </c>
      <c r="K78" s="117" t="str">
        <f>VLOOKUP(E78,VIP!$A$2:$O14343,6,0)</f>
        <v>NO</v>
      </c>
      <c r="L78" s="146" t="s">
        <v>2219</v>
      </c>
      <c r="M78" s="109" t="s">
        <v>2446</v>
      </c>
      <c r="N78" s="109" t="s">
        <v>2453</v>
      </c>
      <c r="O78" s="117" t="s">
        <v>2455</v>
      </c>
      <c r="P78" s="117"/>
      <c r="Q78" s="109" t="s">
        <v>2219</v>
      </c>
    </row>
    <row r="79" spans="1:17" ht="18" x14ac:dyDescent="0.25">
      <c r="A79" s="117" t="str">
        <f>VLOOKUP(E79,'LISTADO ATM'!$A$2:$C$898,3,0)</f>
        <v>SUR</v>
      </c>
      <c r="B79" s="138" t="s">
        <v>2639</v>
      </c>
      <c r="C79" s="110">
        <v>44370.146956018521</v>
      </c>
      <c r="D79" s="110" t="s">
        <v>2180</v>
      </c>
      <c r="E79" s="134">
        <v>968</v>
      </c>
      <c r="F79" s="117" t="str">
        <f>VLOOKUP(E79,VIP!$A$2:$O13892,2,0)</f>
        <v>DRBR24I</v>
      </c>
      <c r="G79" s="117" t="str">
        <f>VLOOKUP(E79,'LISTADO ATM'!$A$2:$B$897,2,0)</f>
        <v xml:space="preserve">ATM UNP Mercado Baní </v>
      </c>
      <c r="H79" s="117" t="str">
        <f>VLOOKUP(E79,VIP!$A$2:$O18853,7,FALSE)</f>
        <v>Si</v>
      </c>
      <c r="I79" s="117" t="str">
        <f>VLOOKUP(E79,VIP!$A$2:$O10818,8,FALSE)</f>
        <v>Si</v>
      </c>
      <c r="J79" s="117" t="str">
        <f>VLOOKUP(E79,VIP!$A$2:$O10768,8,FALSE)</f>
        <v>Si</v>
      </c>
      <c r="K79" s="117" t="str">
        <f>VLOOKUP(E79,VIP!$A$2:$O14342,6,0)</f>
        <v>SI</v>
      </c>
      <c r="L79" s="146" t="s">
        <v>2219</v>
      </c>
      <c r="M79" s="200" t="s">
        <v>2550</v>
      </c>
      <c r="N79" s="109" t="s">
        <v>2453</v>
      </c>
      <c r="O79" s="117" t="s">
        <v>2455</v>
      </c>
      <c r="P79" s="117"/>
      <c r="Q79" s="201">
        <v>44370.426701388889</v>
      </c>
    </row>
    <row r="80" spans="1:17" ht="18" x14ac:dyDescent="0.25">
      <c r="A80" s="117" t="str">
        <f>VLOOKUP(E80,'LISTADO ATM'!$A$2:$C$898,3,0)</f>
        <v>NORTE</v>
      </c>
      <c r="B80" s="138" t="s">
        <v>2638</v>
      </c>
      <c r="C80" s="110">
        <v>44370.147719907407</v>
      </c>
      <c r="D80" s="110" t="s">
        <v>2181</v>
      </c>
      <c r="E80" s="134">
        <v>712</v>
      </c>
      <c r="F80" s="117" t="str">
        <f>VLOOKUP(E80,VIP!$A$2:$O13891,2,0)</f>
        <v>DRBR128</v>
      </c>
      <c r="G80" s="117" t="str">
        <f>VLOOKUP(E80,'LISTADO ATM'!$A$2:$B$897,2,0)</f>
        <v xml:space="preserve">ATM Oficina Imbert </v>
      </c>
      <c r="H80" s="117" t="str">
        <f>VLOOKUP(E80,VIP!$A$2:$O18852,7,FALSE)</f>
        <v>Si</v>
      </c>
      <c r="I80" s="117" t="str">
        <f>VLOOKUP(E80,VIP!$A$2:$O10817,8,FALSE)</f>
        <v>Si</v>
      </c>
      <c r="J80" s="117" t="str">
        <f>VLOOKUP(E80,VIP!$A$2:$O10767,8,FALSE)</f>
        <v>Si</v>
      </c>
      <c r="K80" s="117" t="str">
        <f>VLOOKUP(E80,VIP!$A$2:$O14341,6,0)</f>
        <v>SI</v>
      </c>
      <c r="L80" s="146" t="s">
        <v>2219</v>
      </c>
      <c r="M80" s="200" t="s">
        <v>2550</v>
      </c>
      <c r="N80" s="109" t="s">
        <v>2453</v>
      </c>
      <c r="O80" s="117" t="s">
        <v>2661</v>
      </c>
      <c r="P80" s="117"/>
      <c r="Q80" s="201">
        <v>44370.424201388887</v>
      </c>
    </row>
    <row r="81" spans="1:17" s="118" customFormat="1" ht="18" x14ac:dyDescent="0.25">
      <c r="A81" s="117" t="str">
        <f>VLOOKUP(E81,'LISTADO ATM'!$A$2:$C$898,3,0)</f>
        <v>ESTE</v>
      </c>
      <c r="B81" s="138" t="s">
        <v>2681</v>
      </c>
      <c r="C81" s="110">
        <v>44370.245925925927</v>
      </c>
      <c r="D81" s="110" t="s">
        <v>2180</v>
      </c>
      <c r="E81" s="134">
        <v>213</v>
      </c>
      <c r="F81" s="117" t="str">
        <f>VLOOKUP(E81,VIP!$A$2:$O13910,2,0)</f>
        <v>DRBR213</v>
      </c>
      <c r="G81" s="117" t="str">
        <f>VLOOKUP(E81,'LISTADO ATM'!$A$2:$B$897,2,0)</f>
        <v xml:space="preserve">ATM Almacenes Iberia (La Romana) </v>
      </c>
      <c r="H81" s="117" t="str">
        <f>VLOOKUP(E81,VIP!$A$2:$O18871,7,FALSE)</f>
        <v>Si</v>
      </c>
      <c r="I81" s="117" t="str">
        <f>VLOOKUP(E81,VIP!$A$2:$O10836,8,FALSE)</f>
        <v>Si</v>
      </c>
      <c r="J81" s="117" t="str">
        <f>VLOOKUP(E81,VIP!$A$2:$O10786,8,FALSE)</f>
        <v>Si</v>
      </c>
      <c r="K81" s="117" t="str">
        <f>VLOOKUP(E81,VIP!$A$2:$O14360,6,0)</f>
        <v>NO</v>
      </c>
      <c r="L81" s="146" t="s">
        <v>2245</v>
      </c>
      <c r="M81" s="109" t="s">
        <v>2446</v>
      </c>
      <c r="N81" s="109" t="s">
        <v>2558</v>
      </c>
      <c r="O81" s="117" t="s">
        <v>2455</v>
      </c>
      <c r="P81" s="117"/>
      <c r="Q81" s="109" t="s">
        <v>2245</v>
      </c>
    </row>
    <row r="82" spans="1:17" s="118" customFormat="1" ht="18" x14ac:dyDescent="0.25">
      <c r="A82" s="117" t="str">
        <f>VLOOKUP(E82,'LISTADO ATM'!$A$2:$C$898,3,0)</f>
        <v>DISTRITO NACIONAL</v>
      </c>
      <c r="B82" s="138" t="s">
        <v>2680</v>
      </c>
      <c r="C82" s="110">
        <v>44370.33121527778</v>
      </c>
      <c r="D82" s="110" t="s">
        <v>2449</v>
      </c>
      <c r="E82" s="134">
        <v>617</v>
      </c>
      <c r="F82" s="117" t="str">
        <f>VLOOKUP(E82,VIP!$A$2:$O13909,2,0)</f>
        <v>DRBR617</v>
      </c>
      <c r="G82" s="117" t="str">
        <f>VLOOKUP(E82,'LISTADO ATM'!$A$2:$B$897,2,0)</f>
        <v xml:space="preserve">ATM Guardia Presidencial </v>
      </c>
      <c r="H82" s="117" t="str">
        <f>VLOOKUP(E82,VIP!$A$2:$O18870,7,FALSE)</f>
        <v>Si</v>
      </c>
      <c r="I82" s="117" t="str">
        <f>VLOOKUP(E82,VIP!$A$2:$O10835,8,FALSE)</f>
        <v>Si</v>
      </c>
      <c r="J82" s="117" t="str">
        <f>VLOOKUP(E82,VIP!$A$2:$O10785,8,FALSE)</f>
        <v>Si</v>
      </c>
      <c r="K82" s="117" t="str">
        <f>VLOOKUP(E82,VIP!$A$2:$O14359,6,0)</f>
        <v>NO</v>
      </c>
      <c r="L82" s="146" t="s">
        <v>2418</v>
      </c>
      <c r="M82" s="109" t="s">
        <v>2446</v>
      </c>
      <c r="N82" s="109" t="s">
        <v>2453</v>
      </c>
      <c r="O82" s="117" t="s">
        <v>2454</v>
      </c>
      <c r="P82" s="117"/>
      <c r="Q82" s="109" t="s">
        <v>2418</v>
      </c>
    </row>
    <row r="83" spans="1:17" s="118" customFormat="1" ht="18" x14ac:dyDescent="0.25">
      <c r="A83" s="117" t="str">
        <f>VLOOKUP(E83,'LISTADO ATM'!$A$2:$C$898,3,0)</f>
        <v>ESTE</v>
      </c>
      <c r="B83" s="138" t="s">
        <v>2679</v>
      </c>
      <c r="C83" s="110">
        <v>44370.332256944443</v>
      </c>
      <c r="D83" s="110" t="s">
        <v>2180</v>
      </c>
      <c r="E83" s="134">
        <v>158</v>
      </c>
      <c r="F83" s="117" t="str">
        <f>VLOOKUP(E83,VIP!$A$2:$O13908,2,0)</f>
        <v>DRBR158</v>
      </c>
      <c r="G83" s="117" t="str">
        <f>VLOOKUP(E83,'LISTADO ATM'!$A$2:$B$897,2,0)</f>
        <v xml:space="preserve">ATM Oficina Romana Norte </v>
      </c>
      <c r="H83" s="117" t="str">
        <f>VLOOKUP(E83,VIP!$A$2:$O18869,7,FALSE)</f>
        <v>Si</v>
      </c>
      <c r="I83" s="117" t="str">
        <f>VLOOKUP(E83,VIP!$A$2:$O10834,8,FALSE)</f>
        <v>Si</v>
      </c>
      <c r="J83" s="117" t="str">
        <f>VLOOKUP(E83,VIP!$A$2:$O10784,8,FALSE)</f>
        <v>Si</v>
      </c>
      <c r="K83" s="117" t="str">
        <f>VLOOKUP(E83,VIP!$A$2:$O14358,6,0)</f>
        <v>SI</v>
      </c>
      <c r="L83" s="146" t="s">
        <v>2466</v>
      </c>
      <c r="M83" s="109" t="s">
        <v>2446</v>
      </c>
      <c r="N83" s="109" t="s">
        <v>2558</v>
      </c>
      <c r="O83" s="117" t="s">
        <v>2455</v>
      </c>
      <c r="P83" s="117"/>
      <c r="Q83" s="109" t="s">
        <v>2466</v>
      </c>
    </row>
    <row r="84" spans="1:17" s="118" customFormat="1" ht="18" x14ac:dyDescent="0.25">
      <c r="A84" s="117" t="str">
        <f>VLOOKUP(E84,'LISTADO ATM'!$A$2:$C$898,3,0)</f>
        <v>DISTRITO NACIONAL</v>
      </c>
      <c r="B84" s="138" t="s">
        <v>2678</v>
      </c>
      <c r="C84" s="110">
        <v>44370.35833333333</v>
      </c>
      <c r="D84" s="110" t="s">
        <v>2180</v>
      </c>
      <c r="E84" s="134">
        <v>685</v>
      </c>
      <c r="F84" s="117" t="str">
        <f>VLOOKUP(E84,VIP!$A$2:$O13907,2,0)</f>
        <v>DRBR685</v>
      </c>
      <c r="G84" s="117" t="str">
        <f>VLOOKUP(E84,'LISTADO ATM'!$A$2:$B$897,2,0)</f>
        <v>ATM Autoservicio UASD</v>
      </c>
      <c r="H84" s="117" t="str">
        <f>VLOOKUP(E84,VIP!$A$2:$O18868,7,FALSE)</f>
        <v>NO</v>
      </c>
      <c r="I84" s="117" t="str">
        <f>VLOOKUP(E84,VIP!$A$2:$O10833,8,FALSE)</f>
        <v>SI</v>
      </c>
      <c r="J84" s="117" t="str">
        <f>VLOOKUP(E84,VIP!$A$2:$O10783,8,FALSE)</f>
        <v>SI</v>
      </c>
      <c r="K84" s="117" t="str">
        <f>VLOOKUP(E84,VIP!$A$2:$O14357,6,0)</f>
        <v>NO</v>
      </c>
      <c r="L84" s="146" t="s">
        <v>2219</v>
      </c>
      <c r="M84" s="109" t="s">
        <v>2446</v>
      </c>
      <c r="N84" s="109" t="s">
        <v>2558</v>
      </c>
      <c r="O84" s="117" t="s">
        <v>2455</v>
      </c>
      <c r="P84" s="117"/>
      <c r="Q84" s="109" t="s">
        <v>2219</v>
      </c>
    </row>
    <row r="85" spans="1:17" s="118" customFormat="1" ht="18" x14ac:dyDescent="0.25">
      <c r="A85" s="117" t="str">
        <f>VLOOKUP(E85,'LISTADO ATM'!$A$2:$C$898,3,0)</f>
        <v>DISTRITO NACIONAL</v>
      </c>
      <c r="B85" s="138" t="s">
        <v>2677</v>
      </c>
      <c r="C85" s="110">
        <v>44370.36005787037</v>
      </c>
      <c r="D85" s="110" t="s">
        <v>2180</v>
      </c>
      <c r="E85" s="134">
        <v>957</v>
      </c>
      <c r="F85" s="117" t="str">
        <f>VLOOKUP(E85,VIP!$A$2:$O13906,2,0)</f>
        <v>DRBR23F</v>
      </c>
      <c r="G85" s="117" t="str">
        <f>VLOOKUP(E85,'LISTADO ATM'!$A$2:$B$897,2,0)</f>
        <v xml:space="preserve">ATM Oficina Venezuela </v>
      </c>
      <c r="H85" s="117" t="str">
        <f>VLOOKUP(E85,VIP!$A$2:$O18867,7,FALSE)</f>
        <v>Si</v>
      </c>
      <c r="I85" s="117" t="str">
        <f>VLOOKUP(E85,VIP!$A$2:$O10832,8,FALSE)</f>
        <v>Si</v>
      </c>
      <c r="J85" s="117" t="str">
        <f>VLOOKUP(E85,VIP!$A$2:$O10782,8,FALSE)</f>
        <v>Si</v>
      </c>
      <c r="K85" s="117" t="str">
        <f>VLOOKUP(E85,VIP!$A$2:$O14356,6,0)</f>
        <v>SI</v>
      </c>
      <c r="L85" s="146" t="s">
        <v>2219</v>
      </c>
      <c r="M85" s="109" t="s">
        <v>2446</v>
      </c>
      <c r="N85" s="109" t="s">
        <v>2558</v>
      </c>
      <c r="O85" s="117" t="s">
        <v>2455</v>
      </c>
      <c r="P85" s="117"/>
      <c r="Q85" s="109" t="s">
        <v>2219</v>
      </c>
    </row>
    <row r="86" spans="1:17" s="118" customFormat="1" ht="18" x14ac:dyDescent="0.25">
      <c r="A86" s="117" t="str">
        <f>VLOOKUP(E86,'LISTADO ATM'!$A$2:$C$898,3,0)</f>
        <v>NORTE</v>
      </c>
      <c r="B86" s="138" t="s">
        <v>2676</v>
      </c>
      <c r="C86" s="110">
        <v>44370.360937500001</v>
      </c>
      <c r="D86" s="110" t="s">
        <v>2181</v>
      </c>
      <c r="E86" s="134">
        <v>383</v>
      </c>
      <c r="F86" s="117" t="str">
        <f>VLOOKUP(E86,VIP!$A$2:$O13905,2,0)</f>
        <v>DRBR383</v>
      </c>
      <c r="G86" s="117" t="str">
        <f>VLOOKUP(E86,'LISTADO ATM'!$A$2:$B$897,2,0)</f>
        <v>ATM S/M Daniel (Dajabón)</v>
      </c>
      <c r="H86" s="117" t="str">
        <f>VLOOKUP(E86,VIP!$A$2:$O18866,7,FALSE)</f>
        <v>N/A</v>
      </c>
      <c r="I86" s="117" t="str">
        <f>VLOOKUP(E86,VIP!$A$2:$O10831,8,FALSE)</f>
        <v>N/A</v>
      </c>
      <c r="J86" s="117" t="str">
        <f>VLOOKUP(E86,VIP!$A$2:$O10781,8,FALSE)</f>
        <v>N/A</v>
      </c>
      <c r="K86" s="117" t="str">
        <f>VLOOKUP(E86,VIP!$A$2:$O14355,6,0)</f>
        <v>N/A</v>
      </c>
      <c r="L86" s="146" t="s">
        <v>2466</v>
      </c>
      <c r="M86" s="109" t="s">
        <v>2446</v>
      </c>
      <c r="N86" s="109" t="s">
        <v>2453</v>
      </c>
      <c r="O86" s="117" t="s">
        <v>2661</v>
      </c>
      <c r="P86" s="117"/>
      <c r="Q86" s="109" t="s">
        <v>2466</v>
      </c>
    </row>
    <row r="87" spans="1:17" s="118" customFormat="1" ht="18" x14ac:dyDescent="0.25">
      <c r="A87" s="117" t="str">
        <f>VLOOKUP(E87,'LISTADO ATM'!$A$2:$C$898,3,0)</f>
        <v>SUR</v>
      </c>
      <c r="B87" s="138" t="s">
        <v>2675</v>
      </c>
      <c r="C87" s="110">
        <v>44370.367627314816</v>
      </c>
      <c r="D87" s="110" t="s">
        <v>2180</v>
      </c>
      <c r="E87" s="134">
        <v>584</v>
      </c>
      <c r="F87" s="117" t="str">
        <f>VLOOKUP(E87,VIP!$A$2:$O13904,2,0)</f>
        <v>DRBR404</v>
      </c>
      <c r="G87" s="117" t="str">
        <f>VLOOKUP(E87,'LISTADO ATM'!$A$2:$B$897,2,0)</f>
        <v xml:space="preserve">ATM Oficina San Cristóbal I </v>
      </c>
      <c r="H87" s="117" t="str">
        <f>VLOOKUP(E87,VIP!$A$2:$O18865,7,FALSE)</f>
        <v>Si</v>
      </c>
      <c r="I87" s="117" t="str">
        <f>VLOOKUP(E87,VIP!$A$2:$O10830,8,FALSE)</f>
        <v>Si</v>
      </c>
      <c r="J87" s="117" t="str">
        <f>VLOOKUP(E87,VIP!$A$2:$O10780,8,FALSE)</f>
        <v>Si</v>
      </c>
      <c r="K87" s="117" t="str">
        <f>VLOOKUP(E87,VIP!$A$2:$O14354,6,0)</f>
        <v>SI</v>
      </c>
      <c r="L87" s="146" t="s">
        <v>2466</v>
      </c>
      <c r="M87" s="109" t="s">
        <v>2446</v>
      </c>
      <c r="N87" s="109" t="s">
        <v>2558</v>
      </c>
      <c r="O87" s="117" t="s">
        <v>2455</v>
      </c>
      <c r="P87" s="117"/>
      <c r="Q87" s="109" t="s">
        <v>2466</v>
      </c>
    </row>
    <row r="88" spans="1:17" s="118" customFormat="1" ht="18" x14ac:dyDescent="0.25">
      <c r="A88" s="117" t="str">
        <f>VLOOKUP(E88,'LISTADO ATM'!$A$2:$C$898,3,0)</f>
        <v>DISTRITO NACIONAL</v>
      </c>
      <c r="B88" s="138" t="s">
        <v>2674</v>
      </c>
      <c r="C88" s="110">
        <v>44370.36923611111</v>
      </c>
      <c r="D88" s="110" t="s">
        <v>2470</v>
      </c>
      <c r="E88" s="134">
        <v>628</v>
      </c>
      <c r="F88" s="117" t="str">
        <f>VLOOKUP(E88,VIP!$A$2:$O13903,2,0)</f>
        <v>DRBR086</v>
      </c>
      <c r="G88" s="117" t="str">
        <f>VLOOKUP(E88,'LISTADO ATM'!$A$2:$B$897,2,0)</f>
        <v xml:space="preserve">ATM Autobanco San Isidro </v>
      </c>
      <c r="H88" s="117" t="str">
        <f>VLOOKUP(E88,VIP!$A$2:$O18864,7,FALSE)</f>
        <v>Si</v>
      </c>
      <c r="I88" s="117" t="str">
        <f>VLOOKUP(E88,VIP!$A$2:$O10829,8,FALSE)</f>
        <v>Si</v>
      </c>
      <c r="J88" s="117" t="str">
        <f>VLOOKUP(E88,VIP!$A$2:$O10779,8,FALSE)</f>
        <v>Si</v>
      </c>
      <c r="K88" s="117" t="str">
        <f>VLOOKUP(E88,VIP!$A$2:$O14353,6,0)</f>
        <v>SI</v>
      </c>
      <c r="L88" s="146" t="s">
        <v>2418</v>
      </c>
      <c r="M88" s="109" t="s">
        <v>2446</v>
      </c>
      <c r="N88" s="109" t="s">
        <v>2453</v>
      </c>
      <c r="O88" s="117" t="s">
        <v>2471</v>
      </c>
      <c r="P88" s="117"/>
      <c r="Q88" s="109" t="s">
        <v>2418</v>
      </c>
    </row>
    <row r="89" spans="1:17" s="118" customFormat="1" ht="18" x14ac:dyDescent="0.25">
      <c r="A89" s="117" t="str">
        <f>VLOOKUP(E89,'LISTADO ATM'!$A$2:$C$898,3,0)</f>
        <v>SUR</v>
      </c>
      <c r="B89" s="138" t="s">
        <v>2673</v>
      </c>
      <c r="C89" s="110">
        <v>44370.371782407405</v>
      </c>
      <c r="D89" s="110" t="s">
        <v>2449</v>
      </c>
      <c r="E89" s="134">
        <v>873</v>
      </c>
      <c r="F89" s="117" t="str">
        <f>VLOOKUP(E89,VIP!$A$2:$O13902,2,0)</f>
        <v>DRBR873</v>
      </c>
      <c r="G89" s="117" t="str">
        <f>VLOOKUP(E89,'LISTADO ATM'!$A$2:$B$897,2,0)</f>
        <v xml:space="preserve">ATM Centro de Caja San Cristóbal II </v>
      </c>
      <c r="H89" s="117" t="str">
        <f>VLOOKUP(E89,VIP!$A$2:$O18863,7,FALSE)</f>
        <v>Si</v>
      </c>
      <c r="I89" s="117" t="str">
        <f>VLOOKUP(E89,VIP!$A$2:$O10828,8,FALSE)</f>
        <v>Si</v>
      </c>
      <c r="J89" s="117" t="str">
        <f>VLOOKUP(E89,VIP!$A$2:$O10778,8,FALSE)</f>
        <v>Si</v>
      </c>
      <c r="K89" s="117" t="str">
        <f>VLOOKUP(E89,VIP!$A$2:$O14352,6,0)</f>
        <v>SI</v>
      </c>
      <c r="L89" s="146" t="s">
        <v>2418</v>
      </c>
      <c r="M89" s="109" t="s">
        <v>2446</v>
      </c>
      <c r="N89" s="109" t="s">
        <v>2453</v>
      </c>
      <c r="O89" s="117" t="s">
        <v>2454</v>
      </c>
      <c r="P89" s="117"/>
      <c r="Q89" s="109" t="s">
        <v>2418</v>
      </c>
    </row>
    <row r="90" spans="1:17" s="118" customFormat="1" ht="18" x14ac:dyDescent="0.25">
      <c r="A90" s="117" t="str">
        <f>VLOOKUP(E90,'LISTADO ATM'!$A$2:$C$898,3,0)</f>
        <v>DISTRITO NACIONAL</v>
      </c>
      <c r="B90" s="138" t="s">
        <v>2672</v>
      </c>
      <c r="C90" s="110">
        <v>44370.37363425926</v>
      </c>
      <c r="D90" s="110" t="s">
        <v>2449</v>
      </c>
      <c r="E90" s="134">
        <v>672</v>
      </c>
      <c r="F90" s="117" t="str">
        <f>VLOOKUP(E90,VIP!$A$2:$O13901,2,0)</f>
        <v>DRBR672</v>
      </c>
      <c r="G90" s="117" t="str">
        <f>VLOOKUP(E90,'LISTADO ATM'!$A$2:$B$897,2,0)</f>
        <v>ATM Destacamento Policía Nacional La Victoria</v>
      </c>
      <c r="H90" s="117" t="str">
        <f>VLOOKUP(E90,VIP!$A$2:$O18862,7,FALSE)</f>
        <v>Si</v>
      </c>
      <c r="I90" s="117" t="str">
        <f>VLOOKUP(E90,VIP!$A$2:$O10827,8,FALSE)</f>
        <v>Si</v>
      </c>
      <c r="J90" s="117" t="str">
        <f>VLOOKUP(E90,VIP!$A$2:$O10777,8,FALSE)</f>
        <v>Si</v>
      </c>
      <c r="K90" s="117" t="str">
        <f>VLOOKUP(E90,VIP!$A$2:$O14351,6,0)</f>
        <v>SI</v>
      </c>
      <c r="L90" s="146" t="s">
        <v>2418</v>
      </c>
      <c r="M90" s="109" t="s">
        <v>2446</v>
      </c>
      <c r="N90" s="109" t="s">
        <v>2453</v>
      </c>
      <c r="O90" s="117" t="s">
        <v>2454</v>
      </c>
      <c r="P90" s="117"/>
      <c r="Q90" s="109" t="s">
        <v>2418</v>
      </c>
    </row>
    <row r="91" spans="1:17" s="118" customFormat="1" ht="18" x14ac:dyDescent="0.25">
      <c r="A91" s="117" t="str">
        <f>VLOOKUP(E91,'LISTADO ATM'!$A$2:$C$898,3,0)</f>
        <v>DISTRITO NACIONAL</v>
      </c>
      <c r="B91" s="138" t="s">
        <v>2671</v>
      </c>
      <c r="C91" s="110">
        <v>44370.375960648147</v>
      </c>
      <c r="D91" s="110" t="s">
        <v>2449</v>
      </c>
      <c r="E91" s="134">
        <v>678</v>
      </c>
      <c r="F91" s="117" t="str">
        <f>VLOOKUP(E91,VIP!$A$2:$O13900,2,0)</f>
        <v>DRBR678</v>
      </c>
      <c r="G91" s="117" t="str">
        <f>VLOOKUP(E91,'LISTADO ATM'!$A$2:$B$897,2,0)</f>
        <v>ATM Eco Petroleo San Isidro</v>
      </c>
      <c r="H91" s="117" t="str">
        <f>VLOOKUP(E91,VIP!$A$2:$O18861,7,FALSE)</f>
        <v>Si</v>
      </c>
      <c r="I91" s="117" t="str">
        <f>VLOOKUP(E91,VIP!$A$2:$O10826,8,FALSE)</f>
        <v>Si</v>
      </c>
      <c r="J91" s="117" t="str">
        <f>VLOOKUP(E91,VIP!$A$2:$O10776,8,FALSE)</f>
        <v>Si</v>
      </c>
      <c r="K91" s="117" t="str">
        <f>VLOOKUP(E91,VIP!$A$2:$O14350,6,0)</f>
        <v>NO</v>
      </c>
      <c r="L91" s="146" t="s">
        <v>2442</v>
      </c>
      <c r="M91" s="109" t="s">
        <v>2446</v>
      </c>
      <c r="N91" s="109" t="s">
        <v>2453</v>
      </c>
      <c r="O91" s="117" t="s">
        <v>2454</v>
      </c>
      <c r="P91" s="117"/>
      <c r="Q91" s="109" t="s">
        <v>2442</v>
      </c>
    </row>
    <row r="92" spans="1:17" s="118" customFormat="1" ht="18" x14ac:dyDescent="0.25">
      <c r="A92" s="117" t="str">
        <f>VLOOKUP(E92,'LISTADO ATM'!$A$2:$C$898,3,0)</f>
        <v>DISTRITO NACIONAL</v>
      </c>
      <c r="B92" s="138" t="s">
        <v>2670</v>
      </c>
      <c r="C92" s="110">
        <v>44370.378506944442</v>
      </c>
      <c r="D92" s="110" t="s">
        <v>2470</v>
      </c>
      <c r="E92" s="134">
        <v>722</v>
      </c>
      <c r="F92" s="117" t="str">
        <f>VLOOKUP(E92,VIP!$A$2:$O13899,2,0)</f>
        <v>DRBR393</v>
      </c>
      <c r="G92" s="117" t="str">
        <f>VLOOKUP(E92,'LISTADO ATM'!$A$2:$B$897,2,0)</f>
        <v xml:space="preserve">ATM Oficina Charles de Gaulle III </v>
      </c>
      <c r="H92" s="117" t="str">
        <f>VLOOKUP(E92,VIP!$A$2:$O18860,7,FALSE)</f>
        <v>Si</v>
      </c>
      <c r="I92" s="117" t="str">
        <f>VLOOKUP(E92,VIP!$A$2:$O10825,8,FALSE)</f>
        <v>Si</v>
      </c>
      <c r="J92" s="117" t="str">
        <f>VLOOKUP(E92,VIP!$A$2:$O10775,8,FALSE)</f>
        <v>Si</v>
      </c>
      <c r="K92" s="117" t="str">
        <f>VLOOKUP(E92,VIP!$A$2:$O14349,6,0)</f>
        <v>SI</v>
      </c>
      <c r="L92" s="146" t="s">
        <v>2418</v>
      </c>
      <c r="M92" s="109" t="s">
        <v>2446</v>
      </c>
      <c r="N92" s="109" t="s">
        <v>2453</v>
      </c>
      <c r="O92" s="117" t="s">
        <v>2471</v>
      </c>
      <c r="P92" s="117"/>
      <c r="Q92" s="109" t="s">
        <v>2418</v>
      </c>
    </row>
    <row r="93" spans="1:17" s="118" customFormat="1" ht="18" x14ac:dyDescent="0.25">
      <c r="A93" s="117" t="str">
        <f>VLOOKUP(E93,'LISTADO ATM'!$A$2:$C$898,3,0)</f>
        <v>DISTRITO NACIONAL</v>
      </c>
      <c r="B93" s="138" t="s">
        <v>2669</v>
      </c>
      <c r="C93" s="110">
        <v>44370.380046296297</v>
      </c>
      <c r="D93" s="110" t="s">
        <v>2470</v>
      </c>
      <c r="E93" s="134">
        <v>378</v>
      </c>
      <c r="F93" s="117" t="str">
        <f>VLOOKUP(E93,VIP!$A$2:$O13898,2,0)</f>
        <v>DRBR378</v>
      </c>
      <c r="G93" s="117" t="str">
        <f>VLOOKUP(E93,'LISTADO ATM'!$A$2:$B$897,2,0)</f>
        <v>ATM UNP Villa Flores</v>
      </c>
      <c r="H93" s="117" t="str">
        <f>VLOOKUP(E93,VIP!$A$2:$O18859,7,FALSE)</f>
        <v>N/A</v>
      </c>
      <c r="I93" s="117" t="str">
        <f>VLOOKUP(E93,VIP!$A$2:$O10824,8,FALSE)</f>
        <v>N/A</v>
      </c>
      <c r="J93" s="117" t="str">
        <f>VLOOKUP(E93,VIP!$A$2:$O10774,8,FALSE)</f>
        <v>N/A</v>
      </c>
      <c r="K93" s="117" t="str">
        <f>VLOOKUP(E93,VIP!$A$2:$O14348,6,0)</f>
        <v>N/A</v>
      </c>
      <c r="L93" s="146" t="s">
        <v>2418</v>
      </c>
      <c r="M93" s="109" t="s">
        <v>2446</v>
      </c>
      <c r="N93" s="109" t="s">
        <v>2453</v>
      </c>
      <c r="O93" s="117" t="s">
        <v>2471</v>
      </c>
      <c r="P93" s="117"/>
      <c r="Q93" s="109" t="s">
        <v>2418</v>
      </c>
    </row>
    <row r="94" spans="1:17" s="118" customFormat="1" ht="18" x14ac:dyDescent="0.25">
      <c r="A94" s="117" t="str">
        <f>VLOOKUP(E94,'LISTADO ATM'!$A$2:$C$898,3,0)</f>
        <v>DISTRITO NACIONAL</v>
      </c>
      <c r="B94" s="138" t="s">
        <v>2668</v>
      </c>
      <c r="C94" s="110">
        <v>44370.403981481482</v>
      </c>
      <c r="D94" s="110" t="s">
        <v>2180</v>
      </c>
      <c r="E94" s="134">
        <v>761</v>
      </c>
      <c r="F94" s="117" t="str">
        <f>VLOOKUP(E94,VIP!$A$2:$O13897,2,0)</f>
        <v>DRBR761</v>
      </c>
      <c r="G94" s="117" t="str">
        <f>VLOOKUP(E94,'LISTADO ATM'!$A$2:$B$897,2,0)</f>
        <v xml:space="preserve">ATM ISSPOL </v>
      </c>
      <c r="H94" s="117" t="str">
        <f>VLOOKUP(E94,VIP!$A$2:$O18858,7,FALSE)</f>
        <v>Si</v>
      </c>
      <c r="I94" s="117" t="str">
        <f>VLOOKUP(E94,VIP!$A$2:$O10823,8,FALSE)</f>
        <v>Si</v>
      </c>
      <c r="J94" s="117" t="str">
        <f>VLOOKUP(E94,VIP!$A$2:$O10773,8,FALSE)</f>
        <v>Si</v>
      </c>
      <c r="K94" s="117" t="str">
        <f>VLOOKUP(E94,VIP!$A$2:$O14347,6,0)</f>
        <v>NO</v>
      </c>
      <c r="L94" s="146" t="s">
        <v>2219</v>
      </c>
      <c r="M94" s="109" t="s">
        <v>2446</v>
      </c>
      <c r="N94" s="109" t="s">
        <v>2558</v>
      </c>
      <c r="O94" s="117" t="s">
        <v>2455</v>
      </c>
      <c r="P94" s="117"/>
      <c r="Q94" s="109" t="s">
        <v>2219</v>
      </c>
    </row>
    <row r="95" spans="1:17" s="118" customFormat="1" ht="18" x14ac:dyDescent="0.25">
      <c r="A95" s="117" t="str">
        <f>VLOOKUP(E95,'LISTADO ATM'!$A$2:$C$898,3,0)</f>
        <v>DISTRITO NACIONAL</v>
      </c>
      <c r="B95" s="138" t="s">
        <v>2667</v>
      </c>
      <c r="C95" s="110">
        <v>44370.408217592594</v>
      </c>
      <c r="D95" s="110" t="s">
        <v>2180</v>
      </c>
      <c r="E95" s="134">
        <v>390</v>
      </c>
      <c r="F95" s="117" t="str">
        <f>VLOOKUP(E95,VIP!$A$2:$O13896,2,0)</f>
        <v>DRBR390</v>
      </c>
      <c r="G95" s="117" t="str">
        <f>VLOOKUP(E95,'LISTADO ATM'!$A$2:$B$897,2,0)</f>
        <v xml:space="preserve">ATM Oficina Boca Chica II </v>
      </c>
      <c r="H95" s="117" t="str">
        <f>VLOOKUP(E95,VIP!$A$2:$O18857,7,FALSE)</f>
        <v>Si</v>
      </c>
      <c r="I95" s="117" t="str">
        <f>VLOOKUP(E95,VIP!$A$2:$O10822,8,FALSE)</f>
        <v>Si</v>
      </c>
      <c r="J95" s="117" t="str">
        <f>VLOOKUP(E95,VIP!$A$2:$O10772,8,FALSE)</f>
        <v>Si</v>
      </c>
      <c r="K95" s="117" t="str">
        <f>VLOOKUP(E95,VIP!$A$2:$O14346,6,0)</f>
        <v>NO</v>
      </c>
      <c r="L95" s="146" t="s">
        <v>2466</v>
      </c>
      <c r="M95" s="109" t="s">
        <v>2446</v>
      </c>
      <c r="N95" s="109" t="s">
        <v>2558</v>
      </c>
      <c r="O95" s="117" t="s">
        <v>2455</v>
      </c>
      <c r="P95" s="117"/>
      <c r="Q95" s="109" t="s">
        <v>2466</v>
      </c>
    </row>
    <row r="96" spans="1:17" s="118" customFormat="1" ht="18" x14ac:dyDescent="0.25">
      <c r="A96" s="117" t="str">
        <f>VLOOKUP(E96,'LISTADO ATM'!$A$2:$C$898,3,0)</f>
        <v>DISTRITO NACIONAL</v>
      </c>
      <c r="B96" s="138" t="s">
        <v>2666</v>
      </c>
      <c r="C96" s="110">
        <v>44370.41269675926</v>
      </c>
      <c r="D96" s="110" t="s">
        <v>2180</v>
      </c>
      <c r="E96" s="134">
        <v>476</v>
      </c>
      <c r="F96" s="117" t="str">
        <f>VLOOKUP(E96,VIP!$A$2:$O13895,2,0)</f>
        <v>DRBR476</v>
      </c>
      <c r="G96" s="117" t="str">
        <f>VLOOKUP(E96,'LISTADO ATM'!$A$2:$B$897,2,0)</f>
        <v xml:space="preserve">ATM Multicentro La Sirena Las Caobas </v>
      </c>
      <c r="H96" s="117" t="str">
        <f>VLOOKUP(E96,VIP!$A$2:$O18856,7,FALSE)</f>
        <v>Si</v>
      </c>
      <c r="I96" s="117" t="str">
        <f>VLOOKUP(E96,VIP!$A$2:$O10821,8,FALSE)</f>
        <v>Si</v>
      </c>
      <c r="J96" s="117" t="str">
        <f>VLOOKUP(E96,VIP!$A$2:$O10771,8,FALSE)</f>
        <v>Si</v>
      </c>
      <c r="K96" s="117" t="str">
        <f>VLOOKUP(E96,VIP!$A$2:$O14345,6,0)</f>
        <v>SI</v>
      </c>
      <c r="L96" s="146" t="s">
        <v>2219</v>
      </c>
      <c r="M96" s="109" t="s">
        <v>2446</v>
      </c>
      <c r="N96" s="109" t="s">
        <v>2558</v>
      </c>
      <c r="O96" s="117" t="s">
        <v>2455</v>
      </c>
      <c r="P96" s="117"/>
      <c r="Q96" s="109" t="s">
        <v>2219</v>
      </c>
    </row>
    <row r="97" spans="1:18" s="118" customFormat="1" ht="18" x14ac:dyDescent="0.25">
      <c r="A97" s="117" t="str">
        <f>VLOOKUP(E97,'LISTADO ATM'!$A$2:$C$898,3,0)</f>
        <v>DISTRITO NACIONAL</v>
      </c>
      <c r="B97" s="138" t="s">
        <v>2665</v>
      </c>
      <c r="C97" s="110">
        <v>44370.41847222222</v>
      </c>
      <c r="D97" s="110" t="s">
        <v>2180</v>
      </c>
      <c r="E97" s="134">
        <v>473</v>
      </c>
      <c r="F97" s="117" t="str">
        <f>VLOOKUP(E97,VIP!$A$2:$O13894,2,0)</f>
        <v>DRBR473</v>
      </c>
      <c r="G97" s="117" t="str">
        <f>VLOOKUP(E97,'LISTADO ATM'!$A$2:$B$897,2,0)</f>
        <v xml:space="preserve">ATM Oficina Carrefour II </v>
      </c>
      <c r="H97" s="117" t="str">
        <f>VLOOKUP(E97,VIP!$A$2:$O18855,7,FALSE)</f>
        <v>Si</v>
      </c>
      <c r="I97" s="117" t="str">
        <f>VLOOKUP(E97,VIP!$A$2:$O10820,8,FALSE)</f>
        <v>Si</v>
      </c>
      <c r="J97" s="117" t="str">
        <f>VLOOKUP(E97,VIP!$A$2:$O10770,8,FALSE)</f>
        <v>Si</v>
      </c>
      <c r="K97" s="117" t="str">
        <f>VLOOKUP(E97,VIP!$A$2:$O14344,6,0)</f>
        <v>NO</v>
      </c>
      <c r="L97" s="146" t="s">
        <v>2219</v>
      </c>
      <c r="M97" s="109" t="s">
        <v>2446</v>
      </c>
      <c r="N97" s="109" t="s">
        <v>2453</v>
      </c>
      <c r="O97" s="117" t="s">
        <v>2455</v>
      </c>
      <c r="P97" s="117"/>
      <c r="Q97" s="109" t="s">
        <v>2219</v>
      </c>
    </row>
    <row r="98" spans="1:18" s="118" customFormat="1" ht="18" x14ac:dyDescent="0.25">
      <c r="A98" s="117" t="str">
        <f>VLOOKUP(E98,'LISTADO ATM'!$A$2:$C$898,3,0)</f>
        <v>DISTRITO NACIONAL</v>
      </c>
      <c r="B98" s="138" t="s">
        <v>2664</v>
      </c>
      <c r="C98" s="110">
        <v>44370.420104166667</v>
      </c>
      <c r="D98" s="110" t="s">
        <v>2180</v>
      </c>
      <c r="E98" s="134">
        <v>146</v>
      </c>
      <c r="F98" s="117" t="str">
        <f>VLOOKUP(E98,VIP!$A$2:$O13893,2,0)</f>
        <v>DRBR146</v>
      </c>
      <c r="G98" s="117" t="str">
        <f>VLOOKUP(E98,'LISTADO ATM'!$A$2:$B$897,2,0)</f>
        <v xml:space="preserve">ATM Tribunal Superior Constitucional </v>
      </c>
      <c r="H98" s="117" t="str">
        <f>VLOOKUP(E98,VIP!$A$2:$O18854,7,FALSE)</f>
        <v>Si</v>
      </c>
      <c r="I98" s="117" t="str">
        <f>VLOOKUP(E98,VIP!$A$2:$O10819,8,FALSE)</f>
        <v>Si</v>
      </c>
      <c r="J98" s="117" t="str">
        <f>VLOOKUP(E98,VIP!$A$2:$O10769,8,FALSE)</f>
        <v>Si</v>
      </c>
      <c r="K98" s="117" t="str">
        <f>VLOOKUP(E98,VIP!$A$2:$O14343,6,0)</f>
        <v>NO</v>
      </c>
      <c r="L98" s="146" t="s">
        <v>2219</v>
      </c>
      <c r="M98" s="109" t="s">
        <v>2446</v>
      </c>
      <c r="N98" s="109" t="s">
        <v>2453</v>
      </c>
      <c r="O98" s="117" t="s">
        <v>2455</v>
      </c>
      <c r="P98" s="117"/>
      <c r="Q98" s="109" t="s">
        <v>2219</v>
      </c>
    </row>
    <row r="99" spans="1:18" s="118" customFormat="1" ht="18" x14ac:dyDescent="0.25">
      <c r="A99" s="117" t="str">
        <f>VLOOKUP(E99,'LISTADO ATM'!$A$2:$C$898,3,0)</f>
        <v>SUR</v>
      </c>
      <c r="B99" s="138" t="s">
        <v>2663</v>
      </c>
      <c r="C99" s="110">
        <v>44370.448645833334</v>
      </c>
      <c r="D99" s="110" t="s">
        <v>2180</v>
      </c>
      <c r="E99" s="134">
        <v>342</v>
      </c>
      <c r="F99" s="117" t="str">
        <f>VLOOKUP(E99,VIP!$A$2:$O13892,2,0)</f>
        <v>DRBR342</v>
      </c>
      <c r="G99" s="117" t="str">
        <f>VLOOKUP(E99,'LISTADO ATM'!$A$2:$B$897,2,0)</f>
        <v>ATM Oficina Obras Públicas Azua</v>
      </c>
      <c r="H99" s="117" t="str">
        <f>VLOOKUP(E99,VIP!$A$2:$O18853,7,FALSE)</f>
        <v>Si</v>
      </c>
      <c r="I99" s="117" t="str">
        <f>VLOOKUP(E99,VIP!$A$2:$O10818,8,FALSE)</f>
        <v>Si</v>
      </c>
      <c r="J99" s="117" t="str">
        <f>VLOOKUP(E99,VIP!$A$2:$O10768,8,FALSE)</f>
        <v>Si</v>
      </c>
      <c r="K99" s="117" t="str">
        <f>VLOOKUP(E99,VIP!$A$2:$O14342,6,0)</f>
        <v>SI</v>
      </c>
      <c r="L99" s="146" t="s">
        <v>2466</v>
      </c>
      <c r="M99" s="109" t="s">
        <v>2446</v>
      </c>
      <c r="N99" s="109" t="s">
        <v>2453</v>
      </c>
      <c r="O99" s="117" t="s">
        <v>2455</v>
      </c>
      <c r="P99" s="117"/>
      <c r="Q99" s="109" t="s">
        <v>2466</v>
      </c>
    </row>
    <row r="100" spans="1:18" s="118" customFormat="1" ht="18" x14ac:dyDescent="0.25">
      <c r="A100" s="117" t="str">
        <f>VLOOKUP(E100,'LISTADO ATM'!$A$2:$C$898,3,0)</f>
        <v>DISTRITO NACIONAL</v>
      </c>
      <c r="B100" s="138" t="s">
        <v>2683</v>
      </c>
      <c r="C100" s="110">
        <v>44370.607916666668</v>
      </c>
      <c r="D100" s="110" t="s">
        <v>2180</v>
      </c>
      <c r="E100" s="134">
        <v>549</v>
      </c>
      <c r="F100" s="117" t="str">
        <f>VLOOKUP(E100,VIP!$A$2:$O13893,2,0)</f>
        <v>DRBR026</v>
      </c>
      <c r="G100" s="117" t="str">
        <f>VLOOKUP(E100,'LISTADO ATM'!$A$2:$B$897,2,0)</f>
        <v xml:space="preserve">ATM Ministerio de Turismo (Oficinas Gubernamentales) </v>
      </c>
      <c r="H100" s="117" t="str">
        <f>VLOOKUP(E100,VIP!$A$2:$O18854,7,FALSE)</f>
        <v>Si</v>
      </c>
      <c r="I100" s="117" t="str">
        <f>VLOOKUP(E100,VIP!$A$2:$O10819,8,FALSE)</f>
        <v>Si</v>
      </c>
      <c r="J100" s="117" t="str">
        <f>VLOOKUP(E100,VIP!$A$2:$O10769,8,FALSE)</f>
        <v>Si</v>
      </c>
      <c r="K100" s="117" t="str">
        <f>VLOOKUP(E100,VIP!$A$2:$O14343,6,0)</f>
        <v>NO</v>
      </c>
      <c r="L100" s="146" t="s">
        <v>2245</v>
      </c>
      <c r="M100" s="109" t="s">
        <v>2446</v>
      </c>
      <c r="N100" s="109" t="s">
        <v>2453</v>
      </c>
      <c r="O100" s="117" t="s">
        <v>2455</v>
      </c>
      <c r="P100" s="117"/>
      <c r="Q100" s="109" t="s">
        <v>2245</v>
      </c>
      <c r="R100" s="202"/>
    </row>
    <row r="101" spans="1:18" s="118" customFormat="1" ht="18" x14ac:dyDescent="0.25">
      <c r="A101" s="117" t="str">
        <f>VLOOKUP(E101,'LISTADO ATM'!$A$2:$C$898,3,0)</f>
        <v>DISTRITO NACIONAL</v>
      </c>
      <c r="B101" s="138" t="s">
        <v>2684</v>
      </c>
      <c r="C101" s="110">
        <v>44370.605381944442</v>
      </c>
      <c r="D101" s="110" t="s">
        <v>2180</v>
      </c>
      <c r="E101" s="134">
        <v>900</v>
      </c>
      <c r="F101" s="117" t="str">
        <f>VLOOKUP(E101,VIP!$A$2:$O13894,2,0)</f>
        <v>DRBR900</v>
      </c>
      <c r="G101" s="117" t="str">
        <f>VLOOKUP(E101,'LISTADO ATM'!$A$2:$B$897,2,0)</f>
        <v xml:space="preserve">ATM UNP Merca Santo Domingo </v>
      </c>
      <c r="H101" s="117" t="str">
        <f>VLOOKUP(E101,VIP!$A$2:$O18855,7,FALSE)</f>
        <v>Si</v>
      </c>
      <c r="I101" s="117" t="str">
        <f>VLOOKUP(E101,VIP!$A$2:$O10820,8,FALSE)</f>
        <v>Si</v>
      </c>
      <c r="J101" s="117" t="str">
        <f>VLOOKUP(E101,VIP!$A$2:$O10770,8,FALSE)</f>
        <v>Si</v>
      </c>
      <c r="K101" s="117" t="str">
        <f>VLOOKUP(E101,VIP!$A$2:$O14344,6,0)</f>
        <v>NO</v>
      </c>
      <c r="L101" s="146" t="s">
        <v>2466</v>
      </c>
      <c r="M101" s="109" t="s">
        <v>2446</v>
      </c>
      <c r="N101" s="109" t="s">
        <v>2453</v>
      </c>
      <c r="O101" s="117" t="s">
        <v>2455</v>
      </c>
      <c r="P101" s="117"/>
      <c r="Q101" s="109" t="s">
        <v>2466</v>
      </c>
    </row>
    <row r="102" spans="1:18" s="118" customFormat="1" ht="18" x14ac:dyDescent="0.25">
      <c r="A102" s="117" t="str">
        <f>VLOOKUP(E102,'LISTADO ATM'!$A$2:$C$898,3,0)</f>
        <v>DISTRITO NACIONAL</v>
      </c>
      <c r="B102" s="138" t="s">
        <v>2685</v>
      </c>
      <c r="C102" s="110">
        <v>44370.603252314817</v>
      </c>
      <c r="D102" s="110" t="s">
        <v>2180</v>
      </c>
      <c r="E102" s="134">
        <v>904</v>
      </c>
      <c r="F102" s="117" t="str">
        <f>VLOOKUP(E102,VIP!$A$2:$O13895,2,0)</f>
        <v>DRBR24B</v>
      </c>
      <c r="G102" s="117" t="str">
        <f>VLOOKUP(E102,'LISTADO ATM'!$A$2:$B$897,2,0)</f>
        <v xml:space="preserve">ATM Oficina Multicentro La Sirena Churchill </v>
      </c>
      <c r="H102" s="117" t="str">
        <f>VLOOKUP(E102,VIP!$A$2:$O18856,7,FALSE)</f>
        <v>Si</v>
      </c>
      <c r="I102" s="117" t="str">
        <f>VLOOKUP(E102,VIP!$A$2:$O10821,8,FALSE)</f>
        <v>Si</v>
      </c>
      <c r="J102" s="117" t="str">
        <f>VLOOKUP(E102,VIP!$A$2:$O10771,8,FALSE)</f>
        <v>Si</v>
      </c>
      <c r="K102" s="117" t="str">
        <f>VLOOKUP(E102,VIP!$A$2:$O14345,6,0)</f>
        <v>SI</v>
      </c>
      <c r="L102" s="146" t="s">
        <v>2570</v>
      </c>
      <c r="M102" s="109" t="s">
        <v>2446</v>
      </c>
      <c r="N102" s="109" t="s">
        <v>2453</v>
      </c>
      <c r="O102" s="117" t="s">
        <v>2455</v>
      </c>
      <c r="P102" s="117"/>
      <c r="Q102" s="109" t="s">
        <v>2570</v>
      </c>
    </row>
    <row r="103" spans="1:18" s="118" customFormat="1" ht="18" x14ac:dyDescent="0.25">
      <c r="A103" s="117" t="str">
        <f>VLOOKUP(E103,'LISTADO ATM'!$A$2:$C$898,3,0)</f>
        <v>DISTRITO NACIONAL</v>
      </c>
      <c r="B103" s="138" t="s">
        <v>2686</v>
      </c>
      <c r="C103" s="110">
        <v>44370.601886574077</v>
      </c>
      <c r="D103" s="110" t="s">
        <v>2180</v>
      </c>
      <c r="E103" s="134">
        <v>541</v>
      </c>
      <c r="F103" s="117" t="str">
        <f>VLOOKUP(E103,VIP!$A$2:$O13896,2,0)</f>
        <v>DRBR541</v>
      </c>
      <c r="G103" s="117" t="str">
        <f>VLOOKUP(E103,'LISTADO ATM'!$A$2:$B$897,2,0)</f>
        <v xml:space="preserve">ATM Oficina Sambil II </v>
      </c>
      <c r="H103" s="117" t="str">
        <f>VLOOKUP(E103,VIP!$A$2:$O18857,7,FALSE)</f>
        <v>Si</v>
      </c>
      <c r="I103" s="117" t="str">
        <f>VLOOKUP(E103,VIP!$A$2:$O10822,8,FALSE)</f>
        <v>Si</v>
      </c>
      <c r="J103" s="117" t="str">
        <f>VLOOKUP(E103,VIP!$A$2:$O10772,8,FALSE)</f>
        <v>Si</v>
      </c>
      <c r="K103" s="117" t="str">
        <f>VLOOKUP(E103,VIP!$A$2:$O14346,6,0)</f>
        <v>SI</v>
      </c>
      <c r="L103" s="146" t="s">
        <v>2570</v>
      </c>
      <c r="M103" s="109" t="s">
        <v>2446</v>
      </c>
      <c r="N103" s="109" t="s">
        <v>2453</v>
      </c>
      <c r="O103" s="117" t="s">
        <v>2455</v>
      </c>
      <c r="P103" s="117"/>
      <c r="Q103" s="109" t="s">
        <v>2570</v>
      </c>
    </row>
    <row r="104" spans="1:18" s="118" customFormat="1" ht="18" x14ac:dyDescent="0.25">
      <c r="A104" s="117" t="str">
        <f>VLOOKUP(E104,'LISTADO ATM'!$A$2:$C$898,3,0)</f>
        <v>DISTRITO NACIONAL</v>
      </c>
      <c r="B104" s="138" t="s">
        <v>2687</v>
      </c>
      <c r="C104" s="110">
        <v>44370.601145833331</v>
      </c>
      <c r="D104" s="110" t="s">
        <v>2180</v>
      </c>
      <c r="E104" s="134">
        <v>540</v>
      </c>
      <c r="F104" s="117" t="str">
        <f>VLOOKUP(E104,VIP!$A$2:$O13897,2,0)</f>
        <v>DRBR540</v>
      </c>
      <c r="G104" s="117" t="str">
        <f>VLOOKUP(E104,'LISTADO ATM'!$A$2:$B$897,2,0)</f>
        <v xml:space="preserve">ATM Autoservicio Sambil I </v>
      </c>
      <c r="H104" s="117" t="str">
        <f>VLOOKUP(E104,VIP!$A$2:$O18858,7,FALSE)</f>
        <v>Si</v>
      </c>
      <c r="I104" s="117" t="str">
        <f>VLOOKUP(E104,VIP!$A$2:$O10823,8,FALSE)</f>
        <v>Si</v>
      </c>
      <c r="J104" s="117" t="str">
        <f>VLOOKUP(E104,VIP!$A$2:$O10773,8,FALSE)</f>
        <v>Si</v>
      </c>
      <c r="K104" s="117" t="str">
        <f>VLOOKUP(E104,VIP!$A$2:$O14347,6,0)</f>
        <v>NO</v>
      </c>
      <c r="L104" s="146" t="s">
        <v>2570</v>
      </c>
      <c r="M104" s="109" t="s">
        <v>2446</v>
      </c>
      <c r="N104" s="109" t="s">
        <v>2453</v>
      </c>
      <c r="O104" s="117" t="s">
        <v>2455</v>
      </c>
      <c r="P104" s="117"/>
      <c r="Q104" s="109" t="s">
        <v>2570</v>
      </c>
    </row>
    <row r="105" spans="1:18" s="118" customFormat="1" ht="18" x14ac:dyDescent="0.25">
      <c r="A105" s="117" t="str">
        <f>VLOOKUP(E105,'LISTADO ATM'!$A$2:$C$898,3,0)</f>
        <v>NORTE</v>
      </c>
      <c r="B105" s="138" t="s">
        <v>2688</v>
      </c>
      <c r="C105" s="110">
        <v>44370.599965277775</v>
      </c>
      <c r="D105" s="110" t="s">
        <v>2181</v>
      </c>
      <c r="E105" s="134">
        <v>454</v>
      </c>
      <c r="F105" s="117" t="str">
        <f>VLOOKUP(E105,VIP!$A$2:$O13898,2,0)</f>
        <v>DRBR454</v>
      </c>
      <c r="G105" s="117" t="str">
        <f>VLOOKUP(E105,'LISTADO ATM'!$A$2:$B$897,2,0)</f>
        <v>ATM Partido Dajabón</v>
      </c>
      <c r="H105" s="117" t="str">
        <f>VLOOKUP(E105,VIP!$A$2:$O18859,7,FALSE)</f>
        <v>Si</v>
      </c>
      <c r="I105" s="117" t="str">
        <f>VLOOKUP(E105,VIP!$A$2:$O10824,8,FALSE)</f>
        <v>Si</v>
      </c>
      <c r="J105" s="117" t="str">
        <f>VLOOKUP(E105,VIP!$A$2:$O10774,8,FALSE)</f>
        <v>Si</v>
      </c>
      <c r="K105" s="117" t="str">
        <f>VLOOKUP(E105,VIP!$A$2:$O14348,6,0)</f>
        <v>NO</v>
      </c>
      <c r="L105" s="146" t="s">
        <v>2570</v>
      </c>
      <c r="M105" s="109" t="s">
        <v>2446</v>
      </c>
      <c r="N105" s="109" t="s">
        <v>2453</v>
      </c>
      <c r="O105" s="117" t="s">
        <v>2567</v>
      </c>
      <c r="P105" s="117"/>
      <c r="Q105" s="109" t="s">
        <v>2570</v>
      </c>
    </row>
    <row r="106" spans="1:18" s="118" customFormat="1" ht="18" x14ac:dyDescent="0.25">
      <c r="A106" s="117" t="str">
        <f>VLOOKUP(E106,'LISTADO ATM'!$A$2:$C$898,3,0)</f>
        <v>DISTRITO NACIONAL</v>
      </c>
      <c r="B106" s="138" t="s">
        <v>2689</v>
      </c>
      <c r="C106" s="110">
        <v>44370.598483796297</v>
      </c>
      <c r="D106" s="110" t="s">
        <v>2180</v>
      </c>
      <c r="E106" s="134">
        <v>810</v>
      </c>
      <c r="F106" s="117" t="str">
        <f>VLOOKUP(E106,VIP!$A$2:$O13899,2,0)</f>
        <v>DRBR810</v>
      </c>
      <c r="G106" s="117" t="str">
        <f>VLOOKUP(E106,'LISTADO ATM'!$A$2:$B$897,2,0)</f>
        <v xml:space="preserve">ATM UNP Multicentro La Sirena José Contreras </v>
      </c>
      <c r="H106" s="117" t="str">
        <f>VLOOKUP(E106,VIP!$A$2:$O18860,7,FALSE)</f>
        <v>Si</v>
      </c>
      <c r="I106" s="117" t="str">
        <f>VLOOKUP(E106,VIP!$A$2:$O10825,8,FALSE)</f>
        <v>Si</v>
      </c>
      <c r="J106" s="117" t="str">
        <f>VLOOKUP(E106,VIP!$A$2:$O10775,8,FALSE)</f>
        <v>Si</v>
      </c>
      <c r="K106" s="117" t="str">
        <f>VLOOKUP(E106,VIP!$A$2:$O14349,6,0)</f>
        <v>NO</v>
      </c>
      <c r="L106" s="146" t="s">
        <v>2219</v>
      </c>
      <c r="M106" s="109" t="s">
        <v>2446</v>
      </c>
      <c r="N106" s="109" t="s">
        <v>2453</v>
      </c>
      <c r="O106" s="117" t="s">
        <v>2455</v>
      </c>
      <c r="P106" s="117"/>
      <c r="Q106" s="109" t="s">
        <v>2219</v>
      </c>
    </row>
    <row r="107" spans="1:18" s="118" customFormat="1" ht="18" x14ac:dyDescent="0.25">
      <c r="A107" s="117" t="str">
        <f>VLOOKUP(E107,'LISTADO ATM'!$A$2:$C$898,3,0)</f>
        <v>DISTRITO NACIONAL</v>
      </c>
      <c r="B107" s="138" t="s">
        <v>2690</v>
      </c>
      <c r="C107" s="110">
        <v>44370.595937500002</v>
      </c>
      <c r="D107" s="110" t="s">
        <v>2180</v>
      </c>
      <c r="E107" s="134">
        <v>589</v>
      </c>
      <c r="F107" s="117" t="str">
        <f>VLOOKUP(E107,VIP!$A$2:$O13900,2,0)</f>
        <v>DRBR23E</v>
      </c>
      <c r="G107" s="117" t="str">
        <f>VLOOKUP(E107,'LISTADO ATM'!$A$2:$B$897,2,0)</f>
        <v xml:space="preserve">ATM S/M Bravo San Vicente de Paul </v>
      </c>
      <c r="H107" s="117" t="str">
        <f>VLOOKUP(E107,VIP!$A$2:$O18861,7,FALSE)</f>
        <v>Si</v>
      </c>
      <c r="I107" s="117" t="str">
        <f>VLOOKUP(E107,VIP!$A$2:$O10826,8,FALSE)</f>
        <v>No</v>
      </c>
      <c r="J107" s="117" t="str">
        <f>VLOOKUP(E107,VIP!$A$2:$O10776,8,FALSE)</f>
        <v>No</v>
      </c>
      <c r="K107" s="117" t="str">
        <f>VLOOKUP(E107,VIP!$A$2:$O14350,6,0)</f>
        <v>NO</v>
      </c>
      <c r="L107" s="146" t="s">
        <v>2682</v>
      </c>
      <c r="M107" s="109" t="s">
        <v>2446</v>
      </c>
      <c r="N107" s="109" t="s">
        <v>2453</v>
      </c>
      <c r="O107" s="117" t="s">
        <v>2455</v>
      </c>
      <c r="P107" s="117"/>
      <c r="Q107" s="109" t="s">
        <v>2682</v>
      </c>
    </row>
    <row r="108" spans="1:18" s="118" customFormat="1" ht="18" x14ac:dyDescent="0.25">
      <c r="A108" s="117" t="str">
        <f>VLOOKUP(E108,'LISTADO ATM'!$A$2:$C$898,3,0)</f>
        <v>ESTE</v>
      </c>
      <c r="B108" s="138" t="s">
        <v>2691</v>
      </c>
      <c r="C108" s="110">
        <v>44370.594837962963</v>
      </c>
      <c r="D108" s="110" t="s">
        <v>2180</v>
      </c>
      <c r="E108" s="134">
        <v>824</v>
      </c>
      <c r="F108" s="117" t="str">
        <f>VLOOKUP(E108,VIP!$A$2:$O13901,2,0)</f>
        <v>DRBR824</v>
      </c>
      <c r="G108" s="117" t="str">
        <f>VLOOKUP(E108,'LISTADO ATM'!$A$2:$B$897,2,0)</f>
        <v xml:space="preserve">ATM Multiplaza (Higuey) </v>
      </c>
      <c r="H108" s="117" t="str">
        <f>VLOOKUP(E108,VIP!$A$2:$O18862,7,FALSE)</f>
        <v>Si</v>
      </c>
      <c r="I108" s="117" t="str">
        <f>VLOOKUP(E108,VIP!$A$2:$O10827,8,FALSE)</f>
        <v>Si</v>
      </c>
      <c r="J108" s="117" t="str">
        <f>VLOOKUP(E108,VIP!$A$2:$O10777,8,FALSE)</f>
        <v>Si</v>
      </c>
      <c r="K108" s="117" t="str">
        <f>VLOOKUP(E108,VIP!$A$2:$O14351,6,0)</f>
        <v>NO</v>
      </c>
      <c r="L108" s="146" t="s">
        <v>2219</v>
      </c>
      <c r="M108" s="109" t="s">
        <v>2446</v>
      </c>
      <c r="N108" s="109" t="s">
        <v>2453</v>
      </c>
      <c r="O108" s="117" t="s">
        <v>2455</v>
      </c>
      <c r="P108" s="117"/>
      <c r="Q108" s="109" t="s">
        <v>2219</v>
      </c>
    </row>
    <row r="109" spans="1:18" s="118" customFormat="1" ht="18" x14ac:dyDescent="0.25">
      <c r="A109" s="117" t="str">
        <f>VLOOKUP(E109,'LISTADO ATM'!$A$2:$C$898,3,0)</f>
        <v>NORTE</v>
      </c>
      <c r="B109" s="138" t="s">
        <v>2692</v>
      </c>
      <c r="C109" s="110">
        <v>44370.591562499998</v>
      </c>
      <c r="D109" s="110" t="s">
        <v>2181</v>
      </c>
      <c r="E109" s="134">
        <v>650</v>
      </c>
      <c r="F109" s="117" t="str">
        <f>VLOOKUP(E109,VIP!$A$2:$O13902,2,0)</f>
        <v>DRBR650</v>
      </c>
      <c r="G109" s="117" t="str">
        <f>VLOOKUP(E109,'LISTADO ATM'!$A$2:$B$897,2,0)</f>
        <v>ATM Edificio 911 (Santiago)</v>
      </c>
      <c r="H109" s="117" t="str">
        <f>VLOOKUP(E109,VIP!$A$2:$O18863,7,FALSE)</f>
        <v>Si</v>
      </c>
      <c r="I109" s="117" t="str">
        <f>VLOOKUP(E109,VIP!$A$2:$O10828,8,FALSE)</f>
        <v>Si</v>
      </c>
      <c r="J109" s="117" t="str">
        <f>VLOOKUP(E109,VIP!$A$2:$O10778,8,FALSE)</f>
        <v>Si</v>
      </c>
      <c r="K109" s="117" t="str">
        <f>VLOOKUP(E109,VIP!$A$2:$O14352,6,0)</f>
        <v>NO</v>
      </c>
      <c r="L109" s="146" t="s">
        <v>2219</v>
      </c>
      <c r="M109" s="109" t="s">
        <v>2446</v>
      </c>
      <c r="N109" s="109" t="s">
        <v>2453</v>
      </c>
      <c r="O109" s="117" t="s">
        <v>2567</v>
      </c>
      <c r="P109" s="117"/>
      <c r="Q109" s="109" t="s">
        <v>2219</v>
      </c>
    </row>
    <row r="110" spans="1:18" s="118" customFormat="1" ht="18" x14ac:dyDescent="0.25">
      <c r="A110" s="117" t="str">
        <f>VLOOKUP(E110,'LISTADO ATM'!$A$2:$C$898,3,0)</f>
        <v>DISTRITO NACIONAL</v>
      </c>
      <c r="B110" s="138" t="s">
        <v>2693</v>
      </c>
      <c r="C110" s="110">
        <v>44370.586273148147</v>
      </c>
      <c r="D110" s="110" t="s">
        <v>2180</v>
      </c>
      <c r="E110" s="134">
        <v>617</v>
      </c>
      <c r="F110" s="117" t="str">
        <f>VLOOKUP(E110,VIP!$A$2:$O13903,2,0)</f>
        <v>DRBR617</v>
      </c>
      <c r="G110" s="117" t="str">
        <f>VLOOKUP(E110,'LISTADO ATM'!$A$2:$B$897,2,0)</f>
        <v xml:space="preserve">ATM Guardia Presidencial </v>
      </c>
      <c r="H110" s="117" t="str">
        <f>VLOOKUP(E110,VIP!$A$2:$O18864,7,FALSE)</f>
        <v>Si</v>
      </c>
      <c r="I110" s="117" t="str">
        <f>VLOOKUP(E110,VIP!$A$2:$O10829,8,FALSE)</f>
        <v>Si</v>
      </c>
      <c r="J110" s="117" t="str">
        <f>VLOOKUP(E110,VIP!$A$2:$O10779,8,FALSE)</f>
        <v>Si</v>
      </c>
      <c r="K110" s="117" t="str">
        <f>VLOOKUP(E110,VIP!$A$2:$O14353,6,0)</f>
        <v>NO</v>
      </c>
      <c r="L110" s="146" t="s">
        <v>2219</v>
      </c>
      <c r="M110" s="109" t="s">
        <v>2446</v>
      </c>
      <c r="N110" s="109" t="s">
        <v>2453</v>
      </c>
      <c r="O110" s="117" t="s">
        <v>2455</v>
      </c>
      <c r="P110" s="117"/>
      <c r="Q110" s="109" t="s">
        <v>2219</v>
      </c>
    </row>
    <row r="111" spans="1:18" s="118" customFormat="1" ht="18" x14ac:dyDescent="0.25">
      <c r="A111" s="117" t="str">
        <f>VLOOKUP(E111,'LISTADO ATM'!$A$2:$C$898,3,0)</f>
        <v>DISTRITO NACIONAL</v>
      </c>
      <c r="B111" s="138" t="s">
        <v>2694</v>
      </c>
      <c r="C111" s="110">
        <v>44370.527314814812</v>
      </c>
      <c r="D111" s="110" t="s">
        <v>2449</v>
      </c>
      <c r="E111" s="134">
        <v>860</v>
      </c>
      <c r="F111" s="117" t="str">
        <f>VLOOKUP(E111,VIP!$A$2:$O13904,2,0)</f>
        <v>DRBR860</v>
      </c>
      <c r="G111" s="117" t="str">
        <f>VLOOKUP(E111,'LISTADO ATM'!$A$2:$B$897,2,0)</f>
        <v xml:space="preserve">ATM Oficina Bella Vista 27 de Febrero I </v>
      </c>
      <c r="H111" s="117" t="str">
        <f>VLOOKUP(E111,VIP!$A$2:$O18865,7,FALSE)</f>
        <v>Si</v>
      </c>
      <c r="I111" s="117" t="str">
        <f>VLOOKUP(E111,VIP!$A$2:$O10830,8,FALSE)</f>
        <v>Si</v>
      </c>
      <c r="J111" s="117" t="str">
        <f>VLOOKUP(E111,VIP!$A$2:$O10780,8,FALSE)</f>
        <v>Si</v>
      </c>
      <c r="K111" s="117" t="str">
        <f>VLOOKUP(E111,VIP!$A$2:$O14354,6,0)</f>
        <v>NO</v>
      </c>
      <c r="L111" s="146" t="s">
        <v>2418</v>
      </c>
      <c r="M111" s="109" t="s">
        <v>2446</v>
      </c>
      <c r="N111" s="109" t="s">
        <v>2453</v>
      </c>
      <c r="O111" s="117" t="s">
        <v>2454</v>
      </c>
      <c r="P111" s="117"/>
      <c r="Q111" s="109" t="s">
        <v>2418</v>
      </c>
    </row>
    <row r="112" spans="1:18" s="118" customFormat="1" ht="18" x14ac:dyDescent="0.25">
      <c r="A112" s="117" t="str">
        <f>VLOOKUP(E112,'LISTADO ATM'!$A$2:$C$898,3,0)</f>
        <v>NORTE</v>
      </c>
      <c r="B112" s="138" t="s">
        <v>2695</v>
      </c>
      <c r="C112" s="110">
        <v>44370.525914351849</v>
      </c>
      <c r="D112" s="110" t="s">
        <v>2470</v>
      </c>
      <c r="E112" s="134">
        <v>63</v>
      </c>
      <c r="F112" s="117" t="str">
        <f>VLOOKUP(E112,VIP!$A$2:$O13905,2,0)</f>
        <v>DRBR063</v>
      </c>
      <c r="G112" s="117" t="str">
        <f>VLOOKUP(E112,'LISTADO ATM'!$A$2:$B$897,2,0)</f>
        <v xml:space="preserve">ATM Oficina Villa Vásquez (Montecristi) </v>
      </c>
      <c r="H112" s="117" t="str">
        <f>VLOOKUP(E112,VIP!$A$2:$O18866,7,FALSE)</f>
        <v>Si</v>
      </c>
      <c r="I112" s="117" t="str">
        <f>VLOOKUP(E112,VIP!$A$2:$O10831,8,FALSE)</f>
        <v>Si</v>
      </c>
      <c r="J112" s="117" t="str">
        <f>VLOOKUP(E112,VIP!$A$2:$O10781,8,FALSE)</f>
        <v>Si</v>
      </c>
      <c r="K112" s="117" t="str">
        <f>VLOOKUP(E112,VIP!$A$2:$O14355,6,0)</f>
        <v>NO</v>
      </c>
      <c r="L112" s="146" t="s">
        <v>2418</v>
      </c>
      <c r="M112" s="109" t="s">
        <v>2446</v>
      </c>
      <c r="N112" s="109" t="s">
        <v>2453</v>
      </c>
      <c r="O112" s="117" t="s">
        <v>2471</v>
      </c>
      <c r="P112" s="117"/>
      <c r="Q112" s="109" t="s">
        <v>2418</v>
      </c>
    </row>
    <row r="113" spans="1:17" s="118" customFormat="1" ht="18" x14ac:dyDescent="0.25">
      <c r="A113" s="117" t="str">
        <f>VLOOKUP(E113,'LISTADO ATM'!$A$2:$C$898,3,0)</f>
        <v>NORTE</v>
      </c>
      <c r="B113" s="138" t="s">
        <v>2696</v>
      </c>
      <c r="C113" s="110">
        <v>44370.524884259263</v>
      </c>
      <c r="D113" s="110" t="s">
        <v>2470</v>
      </c>
      <c r="E113" s="134">
        <v>138</v>
      </c>
      <c r="F113" s="117" t="str">
        <f>VLOOKUP(E113,VIP!$A$2:$O13906,2,0)</f>
        <v>DRBR138</v>
      </c>
      <c r="G113" s="117" t="str">
        <f>VLOOKUP(E113,'LISTADO ATM'!$A$2:$B$897,2,0)</f>
        <v xml:space="preserve">ATM UNP Fantino </v>
      </c>
      <c r="H113" s="117" t="str">
        <f>VLOOKUP(E113,VIP!$A$2:$O18867,7,FALSE)</f>
        <v>Si</v>
      </c>
      <c r="I113" s="117" t="str">
        <f>VLOOKUP(E113,VIP!$A$2:$O10832,8,FALSE)</f>
        <v>Si</v>
      </c>
      <c r="J113" s="117" t="str">
        <f>VLOOKUP(E113,VIP!$A$2:$O10782,8,FALSE)</f>
        <v>Si</v>
      </c>
      <c r="K113" s="117" t="str">
        <f>VLOOKUP(E113,VIP!$A$2:$O14356,6,0)</f>
        <v>NO</v>
      </c>
      <c r="L113" s="146" t="s">
        <v>2418</v>
      </c>
      <c r="M113" s="109" t="s">
        <v>2446</v>
      </c>
      <c r="N113" s="109" t="s">
        <v>2453</v>
      </c>
      <c r="O113" s="117" t="s">
        <v>2471</v>
      </c>
      <c r="P113" s="117"/>
      <c r="Q113" s="109" t="s">
        <v>2418</v>
      </c>
    </row>
    <row r="114" spans="1:17" s="118" customFormat="1" ht="18" x14ac:dyDescent="0.25">
      <c r="A114" s="117" t="str">
        <f>VLOOKUP(E114,'LISTADO ATM'!$A$2:$C$898,3,0)</f>
        <v>DISTRITO NACIONAL</v>
      </c>
      <c r="B114" s="138" t="s">
        <v>2697</v>
      </c>
      <c r="C114" s="110">
        <v>44370.522893518515</v>
      </c>
      <c r="D114" s="110" t="s">
        <v>2449</v>
      </c>
      <c r="E114" s="134">
        <v>562</v>
      </c>
      <c r="F114" s="117" t="str">
        <f>VLOOKUP(E114,VIP!$A$2:$O13907,2,0)</f>
        <v>DRBR226</v>
      </c>
      <c r="G114" s="117" t="str">
        <f>VLOOKUP(E114,'LISTADO ATM'!$A$2:$B$897,2,0)</f>
        <v xml:space="preserve">ATM S/M Jumbo Carretera Mella </v>
      </c>
      <c r="H114" s="117" t="str">
        <f>VLOOKUP(E114,VIP!$A$2:$O18868,7,FALSE)</f>
        <v>Si</v>
      </c>
      <c r="I114" s="117" t="str">
        <f>VLOOKUP(E114,VIP!$A$2:$O10833,8,FALSE)</f>
        <v>Si</v>
      </c>
      <c r="J114" s="117" t="str">
        <f>VLOOKUP(E114,VIP!$A$2:$O10783,8,FALSE)</f>
        <v>Si</v>
      </c>
      <c r="K114" s="117" t="str">
        <f>VLOOKUP(E114,VIP!$A$2:$O14357,6,0)</f>
        <v>SI</v>
      </c>
      <c r="L114" s="146" t="s">
        <v>2418</v>
      </c>
      <c r="M114" s="109" t="s">
        <v>2446</v>
      </c>
      <c r="N114" s="109" t="s">
        <v>2453</v>
      </c>
      <c r="O114" s="117" t="s">
        <v>2454</v>
      </c>
      <c r="P114" s="117"/>
      <c r="Q114" s="109" t="s">
        <v>2418</v>
      </c>
    </row>
    <row r="115" spans="1:17" s="118" customFormat="1" ht="18" x14ac:dyDescent="0.25">
      <c r="A115" s="117" t="str">
        <f>VLOOKUP(E115,'LISTADO ATM'!$A$2:$C$898,3,0)</f>
        <v>DISTRITO NACIONAL</v>
      </c>
      <c r="B115" s="138" t="s">
        <v>2698</v>
      </c>
      <c r="C115" s="110">
        <v>44370.521168981482</v>
      </c>
      <c r="D115" s="110" t="s">
        <v>2449</v>
      </c>
      <c r="E115" s="134">
        <v>993</v>
      </c>
      <c r="F115" s="117" t="str">
        <f>VLOOKUP(E115,VIP!$A$2:$O13908,2,0)</f>
        <v>DRBR993</v>
      </c>
      <c r="G115" s="117" t="str">
        <f>VLOOKUP(E115,'LISTADO ATM'!$A$2:$B$897,2,0)</f>
        <v xml:space="preserve">ATM Centro Medico Integral II </v>
      </c>
      <c r="H115" s="117" t="str">
        <f>VLOOKUP(E115,VIP!$A$2:$O18869,7,FALSE)</f>
        <v>Si</v>
      </c>
      <c r="I115" s="117" t="str">
        <f>VLOOKUP(E115,VIP!$A$2:$O10834,8,FALSE)</f>
        <v>Si</v>
      </c>
      <c r="J115" s="117" t="str">
        <f>VLOOKUP(E115,VIP!$A$2:$O10784,8,FALSE)</f>
        <v>Si</v>
      </c>
      <c r="K115" s="117" t="str">
        <f>VLOOKUP(E115,VIP!$A$2:$O14358,6,0)</f>
        <v>NO</v>
      </c>
      <c r="L115" s="146" t="s">
        <v>2442</v>
      </c>
      <c r="M115" s="109" t="s">
        <v>2446</v>
      </c>
      <c r="N115" s="109" t="s">
        <v>2453</v>
      </c>
      <c r="O115" s="117" t="s">
        <v>2454</v>
      </c>
      <c r="P115" s="117"/>
      <c r="Q115" s="109" t="s">
        <v>2442</v>
      </c>
    </row>
    <row r="116" spans="1:17" s="118" customFormat="1" ht="18" x14ac:dyDescent="0.25">
      <c r="A116" s="117" t="str">
        <f>VLOOKUP(E116,'LISTADO ATM'!$A$2:$C$898,3,0)</f>
        <v>ESTE</v>
      </c>
      <c r="B116" s="138" t="s">
        <v>2699</v>
      </c>
      <c r="C116" s="110">
        <v>44370.519166666665</v>
      </c>
      <c r="D116" s="110" t="s">
        <v>2470</v>
      </c>
      <c r="E116" s="134">
        <v>268</v>
      </c>
      <c r="F116" s="117" t="str">
        <f>VLOOKUP(E116,VIP!$A$2:$O13909,2,0)</f>
        <v>DRBR268</v>
      </c>
      <c r="G116" s="117" t="str">
        <f>VLOOKUP(E116,'LISTADO ATM'!$A$2:$B$897,2,0)</f>
        <v xml:space="preserve">ATM Autobanco La Altagracia (Higuey) </v>
      </c>
      <c r="H116" s="117" t="str">
        <f>VLOOKUP(E116,VIP!$A$2:$O18870,7,FALSE)</f>
        <v>Si</v>
      </c>
      <c r="I116" s="117" t="str">
        <f>VLOOKUP(E116,VIP!$A$2:$O10835,8,FALSE)</f>
        <v>Si</v>
      </c>
      <c r="J116" s="117" t="str">
        <f>VLOOKUP(E116,VIP!$A$2:$O10785,8,FALSE)</f>
        <v>Si</v>
      </c>
      <c r="K116" s="117" t="str">
        <f>VLOOKUP(E116,VIP!$A$2:$O14359,6,0)</f>
        <v>NO</v>
      </c>
      <c r="L116" s="146" t="s">
        <v>2418</v>
      </c>
      <c r="M116" s="109" t="s">
        <v>2446</v>
      </c>
      <c r="N116" s="109" t="s">
        <v>2453</v>
      </c>
      <c r="O116" s="117" t="s">
        <v>2471</v>
      </c>
      <c r="P116" s="117"/>
      <c r="Q116" s="109" t="s">
        <v>2418</v>
      </c>
    </row>
    <row r="117" spans="1:17" s="118" customFormat="1" ht="18" x14ac:dyDescent="0.25">
      <c r="A117" s="117" t="str">
        <f>VLOOKUP(E117,'LISTADO ATM'!$A$2:$C$898,3,0)</f>
        <v>NORTE</v>
      </c>
      <c r="B117" s="138" t="s">
        <v>2700</v>
      </c>
      <c r="C117" s="110">
        <v>44370.48777777778</v>
      </c>
      <c r="D117" s="110" t="s">
        <v>2470</v>
      </c>
      <c r="E117" s="134">
        <v>307</v>
      </c>
      <c r="F117" s="117" t="str">
        <f>VLOOKUP(E117,VIP!$A$2:$O13910,2,0)</f>
        <v>DRBR307</v>
      </c>
      <c r="G117" s="117" t="str">
        <f>VLOOKUP(E117,'LISTADO ATM'!$A$2:$B$897,2,0)</f>
        <v>ATM Oficina Nagua II</v>
      </c>
      <c r="H117" s="117" t="str">
        <f>VLOOKUP(E117,VIP!$A$2:$O18871,7,FALSE)</f>
        <v>Si</v>
      </c>
      <c r="I117" s="117" t="str">
        <f>VLOOKUP(E117,VIP!$A$2:$O10836,8,FALSE)</f>
        <v>Si</v>
      </c>
      <c r="J117" s="117" t="str">
        <f>VLOOKUP(E117,VIP!$A$2:$O10786,8,FALSE)</f>
        <v>Si</v>
      </c>
      <c r="K117" s="117" t="str">
        <f>VLOOKUP(E117,VIP!$A$2:$O14360,6,0)</f>
        <v>SI</v>
      </c>
      <c r="L117" s="146" t="s">
        <v>2418</v>
      </c>
      <c r="M117" s="109" t="s">
        <v>2446</v>
      </c>
      <c r="N117" s="109" t="s">
        <v>2453</v>
      </c>
      <c r="O117" s="117" t="s">
        <v>2471</v>
      </c>
      <c r="P117" s="117"/>
      <c r="Q117" s="109" t="s">
        <v>2418</v>
      </c>
    </row>
    <row r="118" spans="1:17" s="118" customFormat="1" ht="18" x14ac:dyDescent="0.25">
      <c r="A118" s="117" t="str">
        <f>VLOOKUP(E118,'LISTADO ATM'!$A$2:$C$898,3,0)</f>
        <v>NORTE</v>
      </c>
      <c r="B118" s="138" t="s">
        <v>2701</v>
      </c>
      <c r="C118" s="110">
        <v>44370.487233796295</v>
      </c>
      <c r="D118" s="110" t="s">
        <v>2702</v>
      </c>
      <c r="E118" s="134">
        <v>299</v>
      </c>
      <c r="F118" s="117" t="str">
        <f>VLOOKUP(E118,VIP!$A$2:$O13911,2,0)</f>
        <v>DRBR299</v>
      </c>
      <c r="G118" s="117" t="str">
        <f>VLOOKUP(E118,'LISTADO ATM'!$A$2:$B$897,2,0)</f>
        <v xml:space="preserve">ATM S/M Aprezio Cotui </v>
      </c>
      <c r="H118" s="117" t="str">
        <f>VLOOKUP(E118,VIP!$A$2:$O18872,7,FALSE)</f>
        <v>Si</v>
      </c>
      <c r="I118" s="117" t="str">
        <f>VLOOKUP(E118,VIP!$A$2:$O10837,8,FALSE)</f>
        <v>Si</v>
      </c>
      <c r="J118" s="117" t="str">
        <f>VLOOKUP(E118,VIP!$A$2:$O10787,8,FALSE)</f>
        <v>Si</v>
      </c>
      <c r="K118" s="117" t="str">
        <f>VLOOKUP(E118,VIP!$A$2:$O14361,6,0)</f>
        <v>NO</v>
      </c>
      <c r="L118" s="146" t="s">
        <v>2566</v>
      </c>
      <c r="M118" s="109" t="s">
        <v>2446</v>
      </c>
      <c r="N118" s="109" t="s">
        <v>2453</v>
      </c>
      <c r="O118" s="117" t="s">
        <v>2710</v>
      </c>
      <c r="P118" s="117"/>
      <c r="Q118" s="109" t="s">
        <v>2566</v>
      </c>
    </row>
    <row r="119" spans="1:17" s="118" customFormat="1" ht="18" x14ac:dyDescent="0.25">
      <c r="A119" s="117" t="str">
        <f>VLOOKUP(E119,'LISTADO ATM'!$A$2:$C$898,3,0)</f>
        <v>ESTE</v>
      </c>
      <c r="B119" s="138" t="s">
        <v>2703</v>
      </c>
      <c r="C119" s="110">
        <v>44370.48642361111</v>
      </c>
      <c r="D119" s="110" t="s">
        <v>2449</v>
      </c>
      <c r="E119" s="134">
        <v>427</v>
      </c>
      <c r="F119" s="117" t="str">
        <f>VLOOKUP(E119,VIP!$A$2:$O13912,2,0)</f>
        <v>DRBR427</v>
      </c>
      <c r="G119" s="117" t="str">
        <f>VLOOKUP(E119,'LISTADO ATM'!$A$2:$B$897,2,0)</f>
        <v xml:space="preserve">ATM Almacenes Iberia (Hato Mayor) </v>
      </c>
      <c r="H119" s="117" t="str">
        <f>VLOOKUP(E119,VIP!$A$2:$O18873,7,FALSE)</f>
        <v>Si</v>
      </c>
      <c r="I119" s="117" t="str">
        <f>VLOOKUP(E119,VIP!$A$2:$O10838,8,FALSE)</f>
        <v>Si</v>
      </c>
      <c r="J119" s="117" t="str">
        <f>VLOOKUP(E119,VIP!$A$2:$O10788,8,FALSE)</f>
        <v>Si</v>
      </c>
      <c r="K119" s="117" t="str">
        <f>VLOOKUP(E119,VIP!$A$2:$O14362,6,0)</f>
        <v>NO</v>
      </c>
      <c r="L119" s="146" t="s">
        <v>2418</v>
      </c>
      <c r="M119" s="109" t="s">
        <v>2446</v>
      </c>
      <c r="N119" s="109" t="s">
        <v>2453</v>
      </c>
      <c r="O119" s="117" t="s">
        <v>2454</v>
      </c>
      <c r="P119" s="117"/>
      <c r="Q119" s="109" t="s">
        <v>2418</v>
      </c>
    </row>
    <row r="120" spans="1:17" s="118" customFormat="1" ht="18" x14ac:dyDescent="0.25">
      <c r="A120" s="117" t="str">
        <f>VLOOKUP(E120,'LISTADO ATM'!$A$2:$C$898,3,0)</f>
        <v>DISTRITO NACIONAL</v>
      </c>
      <c r="B120" s="138" t="s">
        <v>2704</v>
      </c>
      <c r="C120" s="110">
        <v>44370.485844907409</v>
      </c>
      <c r="D120" s="110" t="s">
        <v>2449</v>
      </c>
      <c r="E120" s="134">
        <v>39</v>
      </c>
      <c r="F120" s="117" t="str">
        <f>VLOOKUP(E120,VIP!$A$2:$O13913,2,0)</f>
        <v>DRBR039</v>
      </c>
      <c r="G120" s="117" t="str">
        <f>VLOOKUP(E120,'LISTADO ATM'!$A$2:$B$897,2,0)</f>
        <v xml:space="preserve">ATM Oficina Ovando </v>
      </c>
      <c r="H120" s="117" t="str">
        <f>VLOOKUP(E120,VIP!$A$2:$O18874,7,FALSE)</f>
        <v>Si</v>
      </c>
      <c r="I120" s="117" t="str">
        <f>VLOOKUP(E120,VIP!$A$2:$O10839,8,FALSE)</f>
        <v>No</v>
      </c>
      <c r="J120" s="117" t="str">
        <f>VLOOKUP(E120,VIP!$A$2:$O10789,8,FALSE)</f>
        <v>No</v>
      </c>
      <c r="K120" s="117" t="str">
        <f>VLOOKUP(E120,VIP!$A$2:$O14363,6,0)</f>
        <v>NO</v>
      </c>
      <c r="L120" s="146" t="s">
        <v>2566</v>
      </c>
      <c r="M120" s="109" t="s">
        <v>2446</v>
      </c>
      <c r="N120" s="109" t="s">
        <v>2453</v>
      </c>
      <c r="O120" s="117" t="s">
        <v>2454</v>
      </c>
      <c r="P120" s="117"/>
      <c r="Q120" s="109" t="s">
        <v>2566</v>
      </c>
    </row>
    <row r="121" spans="1:17" s="118" customFormat="1" ht="18" x14ac:dyDescent="0.25">
      <c r="A121" s="117" t="str">
        <f>VLOOKUP(E121,'LISTADO ATM'!$A$2:$C$898,3,0)</f>
        <v>DISTRITO NACIONAL</v>
      </c>
      <c r="B121" s="138" t="s">
        <v>2705</v>
      </c>
      <c r="C121" s="110">
        <v>44370.485208333332</v>
      </c>
      <c r="D121" s="110" t="s">
        <v>2470</v>
      </c>
      <c r="E121" s="134">
        <v>911</v>
      </c>
      <c r="F121" s="117" t="str">
        <f>VLOOKUP(E121,VIP!$A$2:$O13914,2,0)</f>
        <v>DRBR911</v>
      </c>
      <c r="G121" s="117" t="str">
        <f>VLOOKUP(E121,'LISTADO ATM'!$A$2:$B$897,2,0)</f>
        <v xml:space="preserve">ATM Oficina Venezuela II </v>
      </c>
      <c r="H121" s="117" t="str">
        <f>VLOOKUP(E121,VIP!$A$2:$O18875,7,FALSE)</f>
        <v>Si</v>
      </c>
      <c r="I121" s="117" t="str">
        <f>VLOOKUP(E121,VIP!$A$2:$O10840,8,FALSE)</f>
        <v>Si</v>
      </c>
      <c r="J121" s="117" t="str">
        <f>VLOOKUP(E121,VIP!$A$2:$O10790,8,FALSE)</f>
        <v>Si</v>
      </c>
      <c r="K121" s="117" t="str">
        <f>VLOOKUP(E121,VIP!$A$2:$O14364,6,0)</f>
        <v>SI</v>
      </c>
      <c r="L121" s="146" t="s">
        <v>2442</v>
      </c>
      <c r="M121" s="109" t="s">
        <v>2446</v>
      </c>
      <c r="N121" s="109" t="s">
        <v>2453</v>
      </c>
      <c r="O121" s="117" t="s">
        <v>2471</v>
      </c>
      <c r="P121" s="117"/>
      <c r="Q121" s="109" t="s">
        <v>2442</v>
      </c>
    </row>
    <row r="122" spans="1:17" s="118" customFormat="1" ht="18" x14ac:dyDescent="0.25">
      <c r="A122" s="117" t="str">
        <f>VLOOKUP(E122,'LISTADO ATM'!$A$2:$C$898,3,0)</f>
        <v>DISTRITO NACIONAL</v>
      </c>
      <c r="B122" s="138" t="s">
        <v>2706</v>
      </c>
      <c r="C122" s="110">
        <v>44370.483923611115</v>
      </c>
      <c r="D122" s="110" t="s">
        <v>2449</v>
      </c>
      <c r="E122" s="134">
        <v>415</v>
      </c>
      <c r="F122" s="117" t="str">
        <f>VLOOKUP(E122,VIP!$A$2:$O13915,2,0)</f>
        <v>DRBR415</v>
      </c>
      <c r="G122" s="117" t="str">
        <f>VLOOKUP(E122,'LISTADO ATM'!$A$2:$B$897,2,0)</f>
        <v xml:space="preserve">ATM Autobanco San Martín I </v>
      </c>
      <c r="H122" s="117" t="str">
        <f>VLOOKUP(E122,VIP!$A$2:$O18876,7,FALSE)</f>
        <v>Si</v>
      </c>
      <c r="I122" s="117" t="str">
        <f>VLOOKUP(E122,VIP!$A$2:$O10841,8,FALSE)</f>
        <v>Si</v>
      </c>
      <c r="J122" s="117" t="str">
        <f>VLOOKUP(E122,VIP!$A$2:$O10791,8,FALSE)</f>
        <v>Si</v>
      </c>
      <c r="K122" s="117" t="str">
        <f>VLOOKUP(E122,VIP!$A$2:$O14365,6,0)</f>
        <v>NO</v>
      </c>
      <c r="L122" s="146" t="s">
        <v>2442</v>
      </c>
      <c r="M122" s="109" t="s">
        <v>2446</v>
      </c>
      <c r="N122" s="109" t="s">
        <v>2453</v>
      </c>
      <c r="O122" s="117" t="s">
        <v>2454</v>
      </c>
      <c r="P122" s="117"/>
      <c r="Q122" s="109" t="s">
        <v>2442</v>
      </c>
    </row>
    <row r="123" spans="1:17" s="118" customFormat="1" ht="18" x14ac:dyDescent="0.25">
      <c r="A123" s="117" t="str">
        <f>VLOOKUP(E123,'LISTADO ATM'!$A$2:$C$898,3,0)</f>
        <v>DISTRITO NACIONAL</v>
      </c>
      <c r="B123" s="138" t="s">
        <v>2707</v>
      </c>
      <c r="C123" s="110">
        <v>44370.478310185186</v>
      </c>
      <c r="D123" s="110" t="s">
        <v>2449</v>
      </c>
      <c r="E123" s="134">
        <v>561</v>
      </c>
      <c r="F123" s="117" t="str">
        <f>VLOOKUP(E123,VIP!$A$2:$O13916,2,0)</f>
        <v>DRBR133</v>
      </c>
      <c r="G123" s="117" t="str">
        <f>VLOOKUP(E123,'LISTADO ATM'!$A$2:$B$897,2,0)</f>
        <v xml:space="preserve">ATM Comando Regional P.N. S.D. Este </v>
      </c>
      <c r="H123" s="117" t="str">
        <f>VLOOKUP(E123,VIP!$A$2:$O18877,7,FALSE)</f>
        <v>Si</v>
      </c>
      <c r="I123" s="117" t="str">
        <f>VLOOKUP(E123,VIP!$A$2:$O10842,8,FALSE)</f>
        <v>Si</v>
      </c>
      <c r="J123" s="117" t="str">
        <f>VLOOKUP(E123,VIP!$A$2:$O10792,8,FALSE)</f>
        <v>Si</v>
      </c>
      <c r="K123" s="117" t="str">
        <f>VLOOKUP(E123,VIP!$A$2:$O14366,6,0)</f>
        <v>NO</v>
      </c>
      <c r="L123" s="146" t="s">
        <v>2442</v>
      </c>
      <c r="M123" s="109" t="s">
        <v>2446</v>
      </c>
      <c r="N123" s="109" t="s">
        <v>2453</v>
      </c>
      <c r="O123" s="117" t="s">
        <v>2454</v>
      </c>
      <c r="P123" s="117"/>
      <c r="Q123" s="109" t="s">
        <v>2442</v>
      </c>
    </row>
    <row r="124" spans="1:17" s="118" customFormat="1" ht="18" x14ac:dyDescent="0.25">
      <c r="A124" s="117" t="str">
        <f>VLOOKUP(E124,'LISTADO ATM'!$A$2:$C$898,3,0)</f>
        <v>DISTRITO NACIONAL</v>
      </c>
      <c r="B124" s="138" t="s">
        <v>2708</v>
      </c>
      <c r="C124" s="110">
        <v>44370.465925925928</v>
      </c>
      <c r="D124" s="110" t="s">
        <v>2449</v>
      </c>
      <c r="E124" s="134">
        <v>958</v>
      </c>
      <c r="F124" s="117" t="str">
        <f>VLOOKUP(E124,VIP!$A$2:$O13917,2,0)</f>
        <v>DRBR958</v>
      </c>
      <c r="G124" s="117" t="str">
        <f>VLOOKUP(E124,'LISTADO ATM'!$A$2:$B$897,2,0)</f>
        <v xml:space="preserve">ATM Olé Aut. San Isidro </v>
      </c>
      <c r="H124" s="117" t="str">
        <f>VLOOKUP(E124,VIP!$A$2:$O18878,7,FALSE)</f>
        <v>Si</v>
      </c>
      <c r="I124" s="117" t="str">
        <f>VLOOKUP(E124,VIP!$A$2:$O10843,8,FALSE)</f>
        <v>Si</v>
      </c>
      <c r="J124" s="117" t="str">
        <f>VLOOKUP(E124,VIP!$A$2:$O10793,8,FALSE)</f>
        <v>Si</v>
      </c>
      <c r="K124" s="117" t="str">
        <f>VLOOKUP(E124,VIP!$A$2:$O14367,6,0)</f>
        <v>NO</v>
      </c>
      <c r="L124" s="146" t="s">
        <v>2418</v>
      </c>
      <c r="M124" s="109" t="s">
        <v>2446</v>
      </c>
      <c r="N124" s="109" t="s">
        <v>2453</v>
      </c>
      <c r="O124" s="117" t="s">
        <v>2454</v>
      </c>
      <c r="P124" s="117"/>
      <c r="Q124" s="109" t="s">
        <v>2418</v>
      </c>
    </row>
    <row r="125" spans="1:17" s="118" customFormat="1" ht="18" x14ac:dyDescent="0.25">
      <c r="A125" s="117" t="str">
        <f>VLOOKUP(E125,'LISTADO ATM'!$A$2:$C$898,3,0)</f>
        <v>SUR</v>
      </c>
      <c r="B125" s="138" t="s">
        <v>2709</v>
      </c>
      <c r="C125" s="110">
        <v>44370.451504629629</v>
      </c>
      <c r="D125" s="110" t="s">
        <v>2180</v>
      </c>
      <c r="E125" s="134">
        <v>829</v>
      </c>
      <c r="F125" s="117" t="str">
        <f>VLOOKUP(E125,VIP!$A$2:$O13918,2,0)</f>
        <v>DRBR829</v>
      </c>
      <c r="G125" s="117" t="str">
        <f>VLOOKUP(E125,'LISTADO ATM'!$A$2:$B$897,2,0)</f>
        <v xml:space="preserve">ATM UNP Multicentro Sirena Baní </v>
      </c>
      <c r="H125" s="117" t="str">
        <f>VLOOKUP(E125,VIP!$A$2:$O18879,7,FALSE)</f>
        <v>Si</v>
      </c>
      <c r="I125" s="117" t="str">
        <f>VLOOKUP(E125,VIP!$A$2:$O10844,8,FALSE)</f>
        <v>Si</v>
      </c>
      <c r="J125" s="117" t="str">
        <f>VLOOKUP(E125,VIP!$A$2:$O10794,8,FALSE)</f>
        <v>Si</v>
      </c>
      <c r="K125" s="117" t="str">
        <f>VLOOKUP(E125,VIP!$A$2:$O14368,6,0)</f>
        <v>NO</v>
      </c>
      <c r="L125" s="146" t="s">
        <v>2466</v>
      </c>
      <c r="M125" s="109" t="s">
        <v>2446</v>
      </c>
      <c r="N125" s="109" t="s">
        <v>2558</v>
      </c>
      <c r="O125" s="117" t="s">
        <v>2455</v>
      </c>
      <c r="P125" s="117"/>
      <c r="Q125" s="109" t="s">
        <v>2466</v>
      </c>
    </row>
  </sheetData>
  <autoFilter ref="A4:Q57">
    <sortState ref="A5:Q99">
      <sortCondition ref="C4:C5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80 E126:E1048576">
    <cfRule type="duplicateValues" dxfId="208" priority="55"/>
    <cfRule type="duplicateValues" dxfId="207" priority="147"/>
  </conditionalFormatting>
  <conditionalFormatting sqref="E1:E80 E126:E1048576">
    <cfRule type="duplicateValues" dxfId="206" priority="112"/>
    <cfRule type="duplicateValues" dxfId="205" priority="120"/>
    <cfRule type="duplicateValues" dxfId="204" priority="121"/>
  </conditionalFormatting>
  <conditionalFormatting sqref="E23:E26">
    <cfRule type="duplicateValues" dxfId="203" priority="75"/>
  </conditionalFormatting>
  <conditionalFormatting sqref="E23:E26">
    <cfRule type="duplicateValues" dxfId="202" priority="72"/>
    <cfRule type="duplicateValues" dxfId="201" priority="73"/>
    <cfRule type="duplicateValues" dxfId="200" priority="74"/>
  </conditionalFormatting>
  <conditionalFormatting sqref="B23:B26">
    <cfRule type="duplicateValues" dxfId="199" priority="71"/>
  </conditionalFormatting>
  <conditionalFormatting sqref="E1:E4 E58:E80 E126:E1048576">
    <cfRule type="duplicateValues" dxfId="198" priority="130268"/>
  </conditionalFormatting>
  <conditionalFormatting sqref="E58:E80 E126:E1048576">
    <cfRule type="duplicateValues" dxfId="197" priority="130272"/>
  </conditionalFormatting>
  <conditionalFormatting sqref="B126:B1048576 B1:B4">
    <cfRule type="duplicateValues" dxfId="196" priority="130275"/>
  </conditionalFormatting>
  <conditionalFormatting sqref="B126:B1048576">
    <cfRule type="duplicateValues" dxfId="195" priority="130285"/>
  </conditionalFormatting>
  <conditionalFormatting sqref="E42:E79">
    <cfRule type="duplicateValues" dxfId="194" priority="65"/>
  </conditionalFormatting>
  <conditionalFormatting sqref="E42:E79">
    <cfRule type="duplicateValues" dxfId="193" priority="62"/>
    <cfRule type="duplicateValues" dxfId="192" priority="63"/>
    <cfRule type="duplicateValues" dxfId="191" priority="64"/>
  </conditionalFormatting>
  <conditionalFormatting sqref="E42:E79">
    <cfRule type="duplicateValues" dxfId="190" priority="61"/>
  </conditionalFormatting>
  <conditionalFormatting sqref="E42:E79">
    <cfRule type="duplicateValues" dxfId="189" priority="60"/>
  </conditionalFormatting>
  <conditionalFormatting sqref="E42:E79">
    <cfRule type="duplicateValues" dxfId="188" priority="57"/>
    <cfRule type="duplicateValues" dxfId="187" priority="58"/>
    <cfRule type="duplicateValues" dxfId="186" priority="59"/>
  </conditionalFormatting>
  <conditionalFormatting sqref="B42:B57">
    <cfRule type="duplicateValues" dxfId="185" priority="56"/>
  </conditionalFormatting>
  <conditionalFormatting sqref="E5:E9">
    <cfRule type="duplicateValues" dxfId="184" priority="130486"/>
  </conditionalFormatting>
  <conditionalFormatting sqref="E5:E9">
    <cfRule type="duplicateValues" dxfId="183" priority="130487"/>
    <cfRule type="duplicateValues" dxfId="182" priority="130488"/>
    <cfRule type="duplicateValues" dxfId="181" priority="130489"/>
  </conditionalFormatting>
  <conditionalFormatting sqref="B5:B9">
    <cfRule type="duplicateValues" dxfId="180" priority="130490"/>
  </conditionalFormatting>
  <conditionalFormatting sqref="E10:E22">
    <cfRule type="duplicateValues" dxfId="179" priority="130637"/>
  </conditionalFormatting>
  <conditionalFormatting sqref="E10:E22">
    <cfRule type="duplicateValues" dxfId="178" priority="130638"/>
    <cfRule type="duplicateValues" dxfId="177" priority="130639"/>
    <cfRule type="duplicateValues" dxfId="176" priority="130640"/>
  </conditionalFormatting>
  <conditionalFormatting sqref="B10:B22">
    <cfRule type="duplicateValues" dxfId="175" priority="130641"/>
  </conditionalFormatting>
  <conditionalFormatting sqref="E27:E41">
    <cfRule type="duplicateValues" dxfId="174" priority="130688"/>
  </conditionalFormatting>
  <conditionalFormatting sqref="E27:E41">
    <cfRule type="duplicateValues" dxfId="173" priority="130690"/>
    <cfRule type="duplicateValues" dxfId="172" priority="130691"/>
    <cfRule type="duplicateValues" dxfId="171" priority="130692"/>
  </conditionalFormatting>
  <conditionalFormatting sqref="B27:B41">
    <cfRule type="duplicateValues" dxfId="170" priority="130696"/>
  </conditionalFormatting>
  <conditionalFormatting sqref="E5:E79">
    <cfRule type="duplicateValues" dxfId="169" priority="130698"/>
  </conditionalFormatting>
  <conditionalFormatting sqref="B58:B80">
    <cfRule type="duplicateValues" dxfId="168" priority="54"/>
  </conditionalFormatting>
  <conditionalFormatting sqref="E80">
    <cfRule type="duplicateValues" dxfId="167" priority="53"/>
  </conditionalFormatting>
  <conditionalFormatting sqref="E80">
    <cfRule type="duplicateValues" dxfId="166" priority="50"/>
    <cfRule type="duplicateValues" dxfId="165" priority="51"/>
    <cfRule type="duplicateValues" dxfId="164" priority="52"/>
  </conditionalFormatting>
  <conditionalFormatting sqref="E80">
    <cfRule type="duplicateValues" dxfId="163" priority="49"/>
  </conditionalFormatting>
  <conditionalFormatting sqref="E80">
    <cfRule type="duplicateValues" dxfId="162" priority="48"/>
  </conditionalFormatting>
  <conditionalFormatting sqref="E80">
    <cfRule type="duplicateValues" dxfId="161" priority="45"/>
    <cfRule type="duplicateValues" dxfId="160" priority="46"/>
    <cfRule type="duplicateValues" dxfId="159" priority="47"/>
  </conditionalFormatting>
  <conditionalFormatting sqref="E80">
    <cfRule type="duplicateValues" dxfId="158" priority="44"/>
  </conditionalFormatting>
  <conditionalFormatting sqref="E81:E99">
    <cfRule type="duplicateValues" dxfId="157" priority="42"/>
    <cfRule type="duplicateValues" dxfId="156" priority="43"/>
  </conditionalFormatting>
  <conditionalFormatting sqref="E81:E99">
    <cfRule type="duplicateValues" dxfId="155" priority="39"/>
    <cfRule type="duplicateValues" dxfId="154" priority="40"/>
    <cfRule type="duplicateValues" dxfId="153" priority="41"/>
  </conditionalFormatting>
  <conditionalFormatting sqref="E81:E99">
    <cfRule type="duplicateValues" dxfId="152" priority="38"/>
  </conditionalFormatting>
  <conditionalFormatting sqref="E81:E99">
    <cfRule type="duplicateValues" dxfId="151" priority="37"/>
  </conditionalFormatting>
  <conditionalFormatting sqref="B81:B99">
    <cfRule type="duplicateValues" dxfId="150" priority="36"/>
  </conditionalFormatting>
  <conditionalFormatting sqref="E81:E99">
    <cfRule type="duplicateValues" dxfId="149" priority="35"/>
  </conditionalFormatting>
  <conditionalFormatting sqref="E81:E99">
    <cfRule type="duplicateValues" dxfId="148" priority="32"/>
    <cfRule type="duplicateValues" dxfId="147" priority="33"/>
    <cfRule type="duplicateValues" dxfId="146" priority="34"/>
  </conditionalFormatting>
  <conditionalFormatting sqref="E81:E99">
    <cfRule type="duplicateValues" dxfId="145" priority="31"/>
  </conditionalFormatting>
  <conditionalFormatting sqref="E81:E99">
    <cfRule type="duplicateValues" dxfId="144" priority="30"/>
  </conditionalFormatting>
  <conditionalFormatting sqref="E81:E99">
    <cfRule type="duplicateValues" dxfId="143" priority="27"/>
    <cfRule type="duplicateValues" dxfId="142" priority="28"/>
    <cfRule type="duplicateValues" dxfId="141" priority="29"/>
  </conditionalFormatting>
  <conditionalFormatting sqref="E81:E99">
    <cfRule type="duplicateValues" dxfId="140" priority="26"/>
  </conditionalFormatting>
  <conditionalFormatting sqref="E100:E125">
    <cfRule type="duplicateValues" dxfId="132" priority="17"/>
    <cfRule type="duplicateValues" dxfId="131" priority="18"/>
  </conditionalFormatting>
  <conditionalFormatting sqref="E100:E125">
    <cfRule type="duplicateValues" dxfId="130" priority="14"/>
    <cfRule type="duplicateValues" dxfId="129" priority="15"/>
    <cfRule type="duplicateValues" dxfId="128" priority="16"/>
  </conditionalFormatting>
  <conditionalFormatting sqref="E100:E125">
    <cfRule type="duplicateValues" dxfId="127" priority="13"/>
  </conditionalFormatting>
  <conditionalFormatting sqref="E100:E125">
    <cfRule type="duplicateValues" dxfId="126" priority="12"/>
  </conditionalFormatting>
  <conditionalFormatting sqref="B100:B125">
    <cfRule type="duplicateValues" dxfId="125" priority="11"/>
  </conditionalFormatting>
  <conditionalFormatting sqref="E100:E125">
    <cfRule type="duplicateValues" dxfId="124" priority="10"/>
  </conditionalFormatting>
  <conditionalFormatting sqref="E100:E125">
    <cfRule type="duplicateValues" dxfId="123" priority="7"/>
    <cfRule type="duplicateValues" dxfId="122" priority="8"/>
    <cfRule type="duplicateValues" dxfId="121" priority="9"/>
  </conditionalFormatting>
  <conditionalFormatting sqref="E100:E125">
    <cfRule type="duplicateValues" dxfId="120" priority="6"/>
  </conditionalFormatting>
  <conditionalFormatting sqref="E100:E125">
    <cfRule type="duplicateValues" dxfId="119" priority="5"/>
  </conditionalFormatting>
  <conditionalFormatting sqref="E100:E125">
    <cfRule type="duplicateValues" dxfId="118" priority="2"/>
    <cfRule type="duplicateValues" dxfId="117" priority="3"/>
    <cfRule type="duplicateValues" dxfId="116" priority="4"/>
  </conditionalFormatting>
  <conditionalFormatting sqref="E100:E125">
    <cfRule type="duplicateValues" dxfId="115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7"/>
  <sheetViews>
    <sheetView zoomScale="70" zoomScaleNormal="70" workbookViewId="0">
      <selection sqref="A1:XFD1048576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79" t="s">
        <v>2150</v>
      </c>
      <c r="B1" s="180"/>
      <c r="C1" s="180"/>
      <c r="D1" s="180"/>
      <c r="E1" s="181"/>
      <c r="F1" s="177" t="s">
        <v>2555</v>
      </c>
      <c r="G1" s="178"/>
      <c r="H1" s="115">
        <f>COUNTIF(A:E,"2 Gaveta Vacias + 1 Gaveta Fallando")</f>
        <v>0</v>
      </c>
      <c r="I1" s="115">
        <f>COUNTIF(A:E,("3 Gavetas Vacías"))</f>
        <v>6</v>
      </c>
      <c r="J1" s="93">
        <f>COUNTIF(A:E,"2 Gaveta Fallando + 1 Gaveta Vacias")</f>
        <v>0</v>
      </c>
    </row>
    <row r="2" spans="1:10" ht="25.5" customHeight="1" x14ac:dyDescent="0.25">
      <c r="A2" s="182" t="s">
        <v>2451</v>
      </c>
      <c r="B2" s="183"/>
      <c r="C2" s="183"/>
      <c r="D2" s="183"/>
      <c r="E2" s="184"/>
      <c r="F2" s="114" t="s">
        <v>2554</v>
      </c>
      <c r="G2" s="113">
        <f>G3+G4</f>
        <v>121</v>
      </c>
      <c r="H2" s="114" t="s">
        <v>2565</v>
      </c>
      <c r="I2" s="113">
        <f>COUNTIF(A:E,"Abastecido")</f>
        <v>48</v>
      </c>
    </row>
    <row r="3" spans="1:10" ht="18" x14ac:dyDescent="0.25">
      <c r="A3" s="118"/>
      <c r="B3" s="119"/>
      <c r="C3" s="119"/>
      <c r="D3" s="119"/>
      <c r="E3" s="125"/>
      <c r="F3" s="114" t="s">
        <v>2553</v>
      </c>
      <c r="G3" s="113">
        <f>COUNTIF(REPORTE!A:Q,"fuera de Servicio")</f>
        <v>75</v>
      </c>
      <c r="H3" s="114" t="s">
        <v>2561</v>
      </c>
      <c r="I3" s="113">
        <f>COUNTIF(A:E,"Gavetas Vacías + Gavetas Fallando")</f>
        <v>6</v>
      </c>
    </row>
    <row r="4" spans="1:10" ht="18.75" thickBot="1" x14ac:dyDescent="0.3">
      <c r="A4" s="150" t="s">
        <v>2413</v>
      </c>
      <c r="B4" s="151">
        <v>44369.25</v>
      </c>
      <c r="C4" s="119"/>
      <c r="D4" s="119"/>
      <c r="E4" s="126"/>
      <c r="F4" s="114" t="s">
        <v>2550</v>
      </c>
      <c r="G4" s="113">
        <f>COUNTIF(REPORTE!A:Q,"En Servicio")</f>
        <v>46</v>
      </c>
      <c r="H4" s="114" t="s">
        <v>2564</v>
      </c>
      <c r="I4" s="113">
        <f>COUNTIF(A:E,"Solucionado")</f>
        <v>3</v>
      </c>
    </row>
    <row r="5" spans="1:10" ht="18.75" thickBot="1" x14ac:dyDescent="0.3">
      <c r="A5" s="150" t="s">
        <v>2414</v>
      </c>
      <c r="B5" s="151">
        <v>44369.708333333336</v>
      </c>
      <c r="C5" s="147"/>
      <c r="D5" s="119"/>
      <c r="E5" s="126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6</v>
      </c>
    </row>
    <row r="6" spans="1:10" ht="18" x14ac:dyDescent="0.25">
      <c r="A6" s="118"/>
      <c r="B6" s="119"/>
      <c r="C6" s="119"/>
      <c r="D6" s="119"/>
      <c r="E6" s="127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0</v>
      </c>
    </row>
    <row r="7" spans="1:10" ht="18" customHeight="1" x14ac:dyDescent="0.25">
      <c r="A7" s="168" t="s">
        <v>2415</v>
      </c>
      <c r="B7" s="169"/>
      <c r="C7" s="169"/>
      <c r="D7" s="169"/>
      <c r="E7" s="170"/>
      <c r="F7" s="114" t="s">
        <v>2556</v>
      </c>
      <c r="G7" s="113">
        <f>COUNTIF(A:E,"Sin Efectivo")</f>
        <v>15</v>
      </c>
      <c r="H7" s="114" t="s">
        <v>2563</v>
      </c>
      <c r="I7" s="113">
        <f>COUNTIF(A:E,"GAVETA DE DEPOSITO LLENA")</f>
        <v>3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48" t="s">
        <v>2419</v>
      </c>
      <c r="E8" s="120" t="s">
        <v>2417</v>
      </c>
    </row>
    <row r="9" spans="1:10" ht="18" x14ac:dyDescent="0.25">
      <c r="A9" s="139" t="str">
        <f>VLOOKUP(B9,'[1]LISTADO ATM'!$A$2:$C$822,3,0)</f>
        <v>ESTE</v>
      </c>
      <c r="B9" s="143">
        <v>386</v>
      </c>
      <c r="C9" s="149" t="str">
        <f>VLOOKUP(B9,'[1]LISTADO ATM'!$A$2:$B$822,2,0)</f>
        <v xml:space="preserve">ATM Plaza Verón II </v>
      </c>
      <c r="D9" s="130" t="s">
        <v>2548</v>
      </c>
      <c r="E9" s="138">
        <v>3335927334</v>
      </c>
    </row>
    <row r="10" spans="1:10" ht="18" x14ac:dyDescent="0.25">
      <c r="A10" s="134" t="str">
        <f>VLOOKUP(B10,'[1]LISTADO ATM'!$A$2:$C$822,3,0)</f>
        <v>ESTE</v>
      </c>
      <c r="B10" s="134">
        <v>612</v>
      </c>
      <c r="C10" s="149" t="str">
        <f>VLOOKUP(B10,'[1]LISTADO ATM'!$A$2:$B$822,2,0)</f>
        <v xml:space="preserve">ATM Plaza Orense (La Romana) </v>
      </c>
      <c r="D10" s="130" t="s">
        <v>2548</v>
      </c>
      <c r="E10" s="138">
        <v>3335928226</v>
      </c>
    </row>
    <row r="11" spans="1:10" ht="18" x14ac:dyDescent="0.25">
      <c r="A11" s="134" t="str">
        <f>VLOOKUP(B11,'[1]LISTADO ATM'!$A$2:$C$822,3,0)</f>
        <v>ESTE</v>
      </c>
      <c r="B11" s="134">
        <v>219</v>
      </c>
      <c r="C11" s="149" t="str">
        <f>VLOOKUP(B11,'[1]LISTADO ATM'!$A$2:$B$822,2,0)</f>
        <v xml:space="preserve">ATM Oficina La Altagracia (Higuey) </v>
      </c>
      <c r="D11" s="130" t="s">
        <v>2548</v>
      </c>
      <c r="E11" s="138">
        <v>3335927843</v>
      </c>
    </row>
    <row r="12" spans="1:10" ht="18" customHeight="1" x14ac:dyDescent="0.25">
      <c r="A12" s="134" t="str">
        <f>VLOOKUP(B12,'[1]LISTADO ATM'!$A$2:$C$822,3,0)</f>
        <v>ESTE</v>
      </c>
      <c r="B12" s="134">
        <v>630</v>
      </c>
      <c r="C12" s="149" t="str">
        <f>VLOOKUP(B12,'[1]LISTADO ATM'!$A$2:$B$822,2,0)</f>
        <v xml:space="preserve">ATM Oficina Plaza Zaglul (SPM) </v>
      </c>
      <c r="D12" s="130" t="s">
        <v>2548</v>
      </c>
      <c r="E12" s="138">
        <v>3335927489</v>
      </c>
    </row>
    <row r="13" spans="1:10" ht="18.75" customHeight="1" x14ac:dyDescent="0.25">
      <c r="A13" s="134" t="str">
        <f>VLOOKUP(B13,'[1]LISTADO ATM'!$A$2:$C$822,3,0)</f>
        <v>DISTRITO NACIONAL</v>
      </c>
      <c r="B13" s="134">
        <v>516</v>
      </c>
      <c r="C13" s="149" t="str">
        <f>VLOOKUP(B13,'[1]LISTADO ATM'!$A$2:$B$822,2,0)</f>
        <v xml:space="preserve">ATM Oficina Gascue </v>
      </c>
      <c r="D13" s="130" t="s">
        <v>2548</v>
      </c>
      <c r="E13" s="138">
        <v>3335927176</v>
      </c>
    </row>
    <row r="14" spans="1:10" ht="18" customHeight="1" x14ac:dyDescent="0.25">
      <c r="A14" s="134" t="str">
        <f>VLOOKUP(B14,'[1]LISTADO ATM'!$A$2:$C$822,3,0)</f>
        <v>DISTRITO NACIONAL</v>
      </c>
      <c r="B14" s="134">
        <v>23</v>
      </c>
      <c r="C14" s="149" t="str">
        <f>VLOOKUP(B14,'[1]LISTADO ATM'!$A$2:$B$822,2,0)</f>
        <v xml:space="preserve">ATM Oficina México </v>
      </c>
      <c r="D14" s="130" t="s">
        <v>2548</v>
      </c>
      <c r="E14" s="138">
        <v>3335926992</v>
      </c>
    </row>
    <row r="15" spans="1:10" ht="18" x14ac:dyDescent="0.25">
      <c r="A15" s="134" t="str">
        <f>VLOOKUP(B15,'[1]LISTADO ATM'!$A$2:$C$822,3,0)</f>
        <v>SUR</v>
      </c>
      <c r="B15" s="134">
        <v>252</v>
      </c>
      <c r="C15" s="149" t="str">
        <f>VLOOKUP(B15,'[1]LISTADO ATM'!$A$2:$B$822,2,0)</f>
        <v xml:space="preserve">ATM Banco Agrícola (Barahona) </v>
      </c>
      <c r="D15" s="130" t="s">
        <v>2548</v>
      </c>
      <c r="E15" s="138">
        <v>3335925844</v>
      </c>
    </row>
    <row r="16" spans="1:10" ht="18" x14ac:dyDescent="0.25">
      <c r="A16" s="134" t="str">
        <f>VLOOKUP(B16,'[1]LISTADO ATM'!$A$2:$C$822,3,0)</f>
        <v>DISTRITO NACIONAL</v>
      </c>
      <c r="B16" s="134">
        <v>514</v>
      </c>
      <c r="C16" s="149" t="str">
        <f>VLOOKUP(B16,'[1]LISTADO ATM'!$A$2:$B$822,2,0)</f>
        <v>ATM Autoservicio Charles de Gaulle</v>
      </c>
      <c r="D16" s="130" t="s">
        <v>2548</v>
      </c>
      <c r="E16" s="138">
        <v>3335927310</v>
      </c>
    </row>
    <row r="17" spans="1:5" ht="18.75" customHeight="1" x14ac:dyDescent="0.25">
      <c r="A17" s="134" t="str">
        <f>VLOOKUP(B17,'[1]LISTADO ATM'!$A$2:$C$822,3,0)</f>
        <v>NORTE</v>
      </c>
      <c r="B17" s="134">
        <v>950</v>
      </c>
      <c r="C17" s="149" t="str">
        <f>VLOOKUP(B17,'[1]LISTADO ATM'!$A$2:$B$822,2,0)</f>
        <v xml:space="preserve">ATM Oficina Monterrico </v>
      </c>
      <c r="D17" s="130" t="s">
        <v>2548</v>
      </c>
      <c r="E17" s="138">
        <v>3335927683</v>
      </c>
    </row>
    <row r="18" spans="1:5" ht="18" customHeight="1" x14ac:dyDescent="0.25">
      <c r="A18" s="134" t="str">
        <f>VLOOKUP(B18,'[1]LISTADO ATM'!$A$2:$C$822,3,0)</f>
        <v>SUR</v>
      </c>
      <c r="B18" s="134">
        <v>783</v>
      </c>
      <c r="C18" s="149" t="str">
        <f>VLOOKUP(B18,'[1]LISTADO ATM'!$A$2:$B$822,2,0)</f>
        <v xml:space="preserve">ATM Autobanco Alfa y Omega (Barahona) </v>
      </c>
      <c r="D18" s="130" t="s">
        <v>2548</v>
      </c>
      <c r="E18" s="138">
        <v>3335927687</v>
      </c>
    </row>
    <row r="19" spans="1:5" ht="18.75" customHeight="1" x14ac:dyDescent="0.25">
      <c r="A19" s="134" t="str">
        <f>VLOOKUP(B19,'[1]LISTADO ATM'!$A$2:$C$822,3,0)</f>
        <v>SUR</v>
      </c>
      <c r="B19" s="134">
        <v>249</v>
      </c>
      <c r="C19" s="149" t="str">
        <f>VLOOKUP(B19,'[1]LISTADO ATM'!$A$2:$B$822,2,0)</f>
        <v xml:space="preserve">ATM Banco Agrícola Neiba </v>
      </c>
      <c r="D19" s="130" t="s">
        <v>2548</v>
      </c>
      <c r="E19" s="138">
        <v>3335924678</v>
      </c>
    </row>
    <row r="20" spans="1:5" ht="18.75" customHeight="1" x14ac:dyDescent="0.25">
      <c r="A20" s="134" t="str">
        <f>VLOOKUP(B20,'[1]LISTADO ATM'!$A$2:$C$822,3,0)</f>
        <v>DISTRITO NACIONAL</v>
      </c>
      <c r="B20" s="134">
        <v>791</v>
      </c>
      <c r="C20" s="149" t="str">
        <f>VLOOKUP(B20,'[1]LISTADO ATM'!$A$2:$B$822,2,0)</f>
        <v xml:space="preserve">ATM Oficina Sans Soucí </v>
      </c>
      <c r="D20" s="130" t="s">
        <v>2548</v>
      </c>
      <c r="E20" s="138">
        <v>3335925743</v>
      </c>
    </row>
    <row r="21" spans="1:5" ht="18.75" customHeight="1" x14ac:dyDescent="0.25">
      <c r="A21" s="134" t="str">
        <f>VLOOKUP(B21,'[1]LISTADO ATM'!$A$2:$C$822,3,0)</f>
        <v>NORTE</v>
      </c>
      <c r="B21" s="134">
        <v>157</v>
      </c>
      <c r="C21" s="149" t="str">
        <f>VLOOKUP(B21,'[1]LISTADO ATM'!$A$2:$B$822,2,0)</f>
        <v xml:space="preserve">ATM Oficina Samaná </v>
      </c>
      <c r="D21" s="130" t="s">
        <v>2548</v>
      </c>
      <c r="E21" s="138">
        <v>3335928041</v>
      </c>
    </row>
    <row r="22" spans="1:5" ht="18" x14ac:dyDescent="0.25">
      <c r="A22" s="134" t="str">
        <f>VLOOKUP(B22,'[1]LISTADO ATM'!$A$2:$C$822,3,0)</f>
        <v>DISTRITO NACIONAL</v>
      </c>
      <c r="B22" s="134">
        <v>471</v>
      </c>
      <c r="C22" s="149" t="str">
        <f>VLOOKUP(B22,'[1]LISTADO ATM'!$A$2:$B$822,2,0)</f>
        <v>ATM Autoservicio DGT I</v>
      </c>
      <c r="D22" s="130" t="s">
        <v>2548</v>
      </c>
      <c r="E22" s="138">
        <v>3335927855</v>
      </c>
    </row>
    <row r="23" spans="1:5" ht="18.75" customHeight="1" x14ac:dyDescent="0.25">
      <c r="A23" s="134" t="str">
        <f>VLOOKUP(B23,'[1]LISTADO ATM'!$A$2:$C$822,3,0)</f>
        <v>DISTRITO NACIONAL</v>
      </c>
      <c r="B23" s="134">
        <v>524</v>
      </c>
      <c r="C23" s="149" t="str">
        <f>VLOOKUP(B23,'[1]LISTADO ATM'!$A$2:$B$822,2,0)</f>
        <v xml:space="preserve">ATM DNCD </v>
      </c>
      <c r="D23" s="130" t="s">
        <v>2548</v>
      </c>
      <c r="E23" s="138">
        <v>3335928059</v>
      </c>
    </row>
    <row r="24" spans="1:5" ht="18" customHeight="1" x14ac:dyDescent="0.25">
      <c r="A24" s="139" t="str">
        <f>VLOOKUP(B24,'[1]LISTADO ATM'!$A$2:$C$822,3,0)</f>
        <v>DISTRITO NACIONAL</v>
      </c>
      <c r="B24" s="143">
        <v>915</v>
      </c>
      <c r="C24" s="149" t="str">
        <f>VLOOKUP(B24,'[1]LISTADO ATM'!$A$2:$B$822,2,0)</f>
        <v xml:space="preserve">ATM Multicentro La Sirena Aut. Duarte </v>
      </c>
      <c r="D24" s="130" t="s">
        <v>2548</v>
      </c>
      <c r="E24" s="138">
        <v>3335928245</v>
      </c>
    </row>
    <row r="25" spans="1:5" ht="18.75" customHeight="1" x14ac:dyDescent="0.25">
      <c r="A25" s="139" t="str">
        <f>VLOOKUP(B25,'[1]LISTADO ATM'!$A$2:$C$822,3,0)</f>
        <v>DISTRITO NACIONAL</v>
      </c>
      <c r="B25" s="143">
        <v>227</v>
      </c>
      <c r="C25" s="149" t="str">
        <f>VLOOKUP(B25,'[1]LISTADO ATM'!$A$2:$B$822,2,0)</f>
        <v xml:space="preserve">ATM S/M Bravo Av. Enriquillo </v>
      </c>
      <c r="D25" s="130" t="s">
        <v>2548</v>
      </c>
      <c r="E25" s="138">
        <v>3335927685</v>
      </c>
    </row>
    <row r="26" spans="1:5" ht="18.75" customHeight="1" x14ac:dyDescent="0.25">
      <c r="A26" s="139" t="str">
        <f>VLOOKUP(B26,'[1]LISTADO ATM'!$A$2:$C$822,3,0)</f>
        <v>DISTRITO NACIONAL</v>
      </c>
      <c r="B26" s="143">
        <v>823</v>
      </c>
      <c r="C26" s="149" t="str">
        <f>VLOOKUP(B26,'[1]LISTADO ATM'!$A$2:$B$822,2,0)</f>
        <v xml:space="preserve">ATM UNP El Carril (Haina) </v>
      </c>
      <c r="D26" s="130" t="s">
        <v>2548</v>
      </c>
      <c r="E26" s="138">
        <v>3335928621</v>
      </c>
    </row>
    <row r="27" spans="1:5" ht="18" customHeight="1" x14ac:dyDescent="0.25">
      <c r="A27" s="139" t="str">
        <f>VLOOKUP(B27,'[1]LISTADO ATM'!$A$2:$C$822,3,0)</f>
        <v>ESTE</v>
      </c>
      <c r="B27" s="143">
        <v>289</v>
      </c>
      <c r="C27" s="149" t="str">
        <f>VLOOKUP(B27,'[1]LISTADO ATM'!$A$2:$B$822,2,0)</f>
        <v>ATM Oficina Bávaro II</v>
      </c>
      <c r="D27" s="130" t="s">
        <v>2548</v>
      </c>
      <c r="E27" s="138">
        <v>3335925509</v>
      </c>
    </row>
    <row r="28" spans="1:5" ht="18.75" customHeight="1" x14ac:dyDescent="0.25">
      <c r="A28" s="134" t="str">
        <f>VLOOKUP(B28,'[1]LISTADO ATM'!$A$2:$C$822,3,0)</f>
        <v>NORTE</v>
      </c>
      <c r="B28" s="134">
        <v>649</v>
      </c>
      <c r="C28" s="149" t="str">
        <f>VLOOKUP(B28,'[1]LISTADO ATM'!$A$2:$B$822,2,0)</f>
        <v xml:space="preserve">ATM Oficina Galería 56 (San Francisco de Macorís) </v>
      </c>
      <c r="D28" s="130" t="s">
        <v>2548</v>
      </c>
      <c r="E28" s="138">
        <v>3335928115</v>
      </c>
    </row>
    <row r="29" spans="1:5" ht="18" x14ac:dyDescent="0.25">
      <c r="A29" s="134" t="str">
        <f>VLOOKUP(B29,'[1]LISTADO ATM'!$A$2:$C$822,3,0)</f>
        <v>DISTRITO NACIONAL</v>
      </c>
      <c r="B29" s="134">
        <v>407</v>
      </c>
      <c r="C29" s="149" t="str">
        <f>VLOOKUP(B29,'[1]LISTADO ATM'!$A$2:$B$822,2,0)</f>
        <v xml:space="preserve">ATM Multicentro La Sirena Villa Mella </v>
      </c>
      <c r="D29" s="130" t="s">
        <v>2548</v>
      </c>
      <c r="E29" s="138">
        <v>3335928768</v>
      </c>
    </row>
    <row r="30" spans="1:5" ht="18" x14ac:dyDescent="0.25">
      <c r="A30" s="134" t="str">
        <f>VLOOKUP(B30,'[1]LISTADO ATM'!$A$2:$C$822,3,0)</f>
        <v>DISTRITO NACIONAL</v>
      </c>
      <c r="B30" s="134">
        <v>929</v>
      </c>
      <c r="C30" s="149" t="str">
        <f>VLOOKUP(B30,'[1]LISTADO ATM'!$A$2:$B$822,2,0)</f>
        <v>ATM Autoservicio Nacional El Conde</v>
      </c>
      <c r="D30" s="130" t="s">
        <v>2548</v>
      </c>
      <c r="E30" s="138">
        <v>3335927682</v>
      </c>
    </row>
    <row r="31" spans="1:5" ht="18" x14ac:dyDescent="0.25">
      <c r="A31" s="134" t="str">
        <f>VLOOKUP(B31,'[1]LISTADO ATM'!$A$2:$C$822,3,0)</f>
        <v>DISTRITO NACIONAL</v>
      </c>
      <c r="B31" s="134">
        <v>586</v>
      </c>
      <c r="C31" s="149" t="str">
        <f>VLOOKUP(B31,'[1]LISTADO ATM'!$A$2:$B$822,2,0)</f>
        <v xml:space="preserve">ATM Palacio de Justicia D.N. </v>
      </c>
      <c r="D31" s="130" t="s">
        <v>2548</v>
      </c>
      <c r="E31" s="138">
        <v>3335927487</v>
      </c>
    </row>
    <row r="32" spans="1:5" ht="18.75" customHeight="1" x14ac:dyDescent="0.25">
      <c r="A32" s="134" t="str">
        <f>VLOOKUP(B32,'[1]LISTADO ATM'!$A$2:$C$822,3,0)</f>
        <v>DISTRITO NACIONAL</v>
      </c>
      <c r="B32" s="134">
        <v>60</v>
      </c>
      <c r="C32" s="149" t="str">
        <f>VLOOKUP(B32,'[1]LISTADO ATM'!$A$2:$B$822,2,0)</f>
        <v xml:space="preserve">ATM Autobanco 27 de Febrero </v>
      </c>
      <c r="D32" s="130" t="s">
        <v>2548</v>
      </c>
      <c r="E32" s="138">
        <v>3335925983</v>
      </c>
    </row>
    <row r="33" spans="1:5" ht="18" x14ac:dyDescent="0.25">
      <c r="A33" s="134" t="str">
        <f>VLOOKUP(B33,'[1]LISTADO ATM'!$A$2:$C$822,3,0)</f>
        <v>DISTRITO NACIONAL</v>
      </c>
      <c r="B33" s="134">
        <v>697</v>
      </c>
      <c r="C33" s="149" t="str">
        <f>VLOOKUP(B33,'[1]LISTADO ATM'!$A$2:$B$822,2,0)</f>
        <v>ATM Hipermercado Olé Ciudad Juan Bosch</v>
      </c>
      <c r="D33" s="130" t="s">
        <v>2548</v>
      </c>
      <c r="E33" s="138">
        <v>3335926744</v>
      </c>
    </row>
    <row r="34" spans="1:5" ht="18.75" customHeight="1" x14ac:dyDescent="0.25">
      <c r="A34" s="134" t="str">
        <f>VLOOKUP(B34,'[1]LISTADO ATM'!$A$2:$C$822,3,0)</f>
        <v>DISTRITO NACIONAL</v>
      </c>
      <c r="B34" s="134">
        <v>281</v>
      </c>
      <c r="C34" s="149" t="str">
        <f>VLOOKUP(B34,'[1]LISTADO ATM'!$A$2:$B$822,2,0)</f>
        <v xml:space="preserve">ATM S/M Pola Independencia </v>
      </c>
      <c r="D34" s="130" t="s">
        <v>2548</v>
      </c>
      <c r="E34" s="149">
        <v>3335925890</v>
      </c>
    </row>
    <row r="35" spans="1:5" ht="18" x14ac:dyDescent="0.25">
      <c r="A35" s="134" t="str">
        <f>VLOOKUP(B35,'[1]LISTADO ATM'!$A$2:$C$822,3,0)</f>
        <v>NORTE</v>
      </c>
      <c r="B35" s="134">
        <v>728</v>
      </c>
      <c r="C35" s="149" t="str">
        <f>VLOOKUP(B35,'[1]LISTADO ATM'!$A$2:$B$822,2,0)</f>
        <v xml:space="preserve">ATM UNP La Vega Oficina Regional Norcentral </v>
      </c>
      <c r="D35" s="130" t="s">
        <v>2548</v>
      </c>
      <c r="E35" s="138">
        <v>3335927503</v>
      </c>
    </row>
    <row r="36" spans="1:5" ht="18" x14ac:dyDescent="0.25">
      <c r="A36" s="134" t="str">
        <f>VLOOKUP(B36,'[1]LISTADO ATM'!$A$2:$C$822,3,0)</f>
        <v>DISTRITO NACIONAL</v>
      </c>
      <c r="B36" s="134">
        <v>889</v>
      </c>
      <c r="C36" s="149" t="str">
        <f>VLOOKUP(B36,'[1]LISTADO ATM'!$A$2:$B$822,2,0)</f>
        <v>ATM Oficina Plaza Lama Máximo Gómez II</v>
      </c>
      <c r="D36" s="130" t="s">
        <v>2548</v>
      </c>
      <c r="E36" s="138">
        <v>3335927559</v>
      </c>
    </row>
    <row r="37" spans="1:5" ht="18.75" customHeight="1" x14ac:dyDescent="0.25">
      <c r="A37" s="134" t="str">
        <f>VLOOKUP(B37,'[1]LISTADO ATM'!$A$2:$C$822,3,0)</f>
        <v>ESTE</v>
      </c>
      <c r="B37" s="134">
        <v>963</v>
      </c>
      <c r="C37" s="149" t="str">
        <f>VLOOKUP(B37,'[1]LISTADO ATM'!$A$2:$B$822,2,0)</f>
        <v xml:space="preserve">ATM Multiplaza La Romana </v>
      </c>
      <c r="D37" s="130" t="s">
        <v>2548</v>
      </c>
      <c r="E37" s="138">
        <v>3335925949</v>
      </c>
    </row>
    <row r="38" spans="1:5" ht="18" x14ac:dyDescent="0.25">
      <c r="A38" s="134" t="str">
        <f>VLOOKUP(B38,'[1]LISTADO ATM'!$A$2:$C$822,3,0)</f>
        <v>ESTE</v>
      </c>
      <c r="B38" s="134">
        <v>429</v>
      </c>
      <c r="C38" s="149" t="str">
        <f>VLOOKUP(B38,'[1]LISTADO ATM'!$A$2:$B$822,2,0)</f>
        <v xml:space="preserve">ATM Oficina Jumbo La Romana </v>
      </c>
      <c r="D38" s="130" t="s">
        <v>2548</v>
      </c>
      <c r="E38" s="138">
        <v>3335925827</v>
      </c>
    </row>
    <row r="39" spans="1:5" ht="18.75" customHeight="1" x14ac:dyDescent="0.25">
      <c r="A39" s="134" t="str">
        <f>VLOOKUP(B39,'[1]LISTADO ATM'!$A$2:$C$822,3,0)</f>
        <v>DISTRITO NACIONAL</v>
      </c>
      <c r="B39" s="134">
        <v>684</v>
      </c>
      <c r="C39" s="149" t="str">
        <f>VLOOKUP(B39,'[1]LISTADO ATM'!$A$2:$B$822,2,0)</f>
        <v>ATM Estación Texaco Prolongación 27 Febrero</v>
      </c>
      <c r="D39" s="130" t="s">
        <v>2548</v>
      </c>
      <c r="E39" s="138">
        <v>3335927724</v>
      </c>
    </row>
    <row r="40" spans="1:5" ht="18" x14ac:dyDescent="0.25">
      <c r="A40" s="139" t="str">
        <f>VLOOKUP(B40,'[1]LISTADO ATM'!$A$2:$C$822,3,0)</f>
        <v>ESTE</v>
      </c>
      <c r="B40" s="143">
        <v>795</v>
      </c>
      <c r="C40" s="149" t="str">
        <f>VLOOKUP(B40,'[1]LISTADO ATM'!$A$2:$B$822,2,0)</f>
        <v xml:space="preserve">ATM UNP Guaymate (La Romana) </v>
      </c>
      <c r="D40" s="130" t="s">
        <v>2548</v>
      </c>
      <c r="E40" s="138">
        <v>3335928255</v>
      </c>
    </row>
    <row r="41" spans="1:5" ht="18" x14ac:dyDescent="0.25">
      <c r="A41" s="134" t="str">
        <f>VLOOKUP(B41,'[1]LISTADO ATM'!$A$2:$C$822,3,0)</f>
        <v>DISTRITO NACIONAL</v>
      </c>
      <c r="B41" s="134">
        <v>717</v>
      </c>
      <c r="C41" s="149" t="str">
        <f>VLOOKUP(B41,'[1]LISTADO ATM'!$A$2:$B$822,2,0)</f>
        <v xml:space="preserve">ATM Oficina Los Alcarrizos </v>
      </c>
      <c r="D41" s="130" t="s">
        <v>2548</v>
      </c>
      <c r="E41" s="138">
        <v>3335928213</v>
      </c>
    </row>
    <row r="42" spans="1:5" ht="18.75" customHeight="1" x14ac:dyDescent="0.25">
      <c r="A42" s="139" t="str">
        <f>VLOOKUP(B42,'[1]LISTADO ATM'!$A$2:$C$822,3,0)</f>
        <v>DISTRITO NACIONAL</v>
      </c>
      <c r="B42" s="143">
        <v>955</v>
      </c>
      <c r="C42" s="149" t="str">
        <f>VLOOKUP(B42,'[1]LISTADO ATM'!$A$2:$B$822,2,0)</f>
        <v xml:space="preserve">ATM Oficina Americana Independencia II </v>
      </c>
      <c r="D42" s="130" t="s">
        <v>2548</v>
      </c>
      <c r="E42" s="138">
        <v>3335926030</v>
      </c>
    </row>
    <row r="43" spans="1:5" ht="18" x14ac:dyDescent="0.25">
      <c r="A43" s="134" t="s">
        <v>1273</v>
      </c>
      <c r="B43" s="134">
        <v>527</v>
      </c>
      <c r="C43" s="149" t="s">
        <v>1955</v>
      </c>
      <c r="D43" s="130" t="s">
        <v>2548</v>
      </c>
      <c r="E43" s="138">
        <v>3335925590</v>
      </c>
    </row>
    <row r="44" spans="1:5" ht="18" x14ac:dyDescent="0.25">
      <c r="A44" s="134" t="s">
        <v>1273</v>
      </c>
      <c r="B44" s="134">
        <v>713</v>
      </c>
      <c r="C44" s="149" t="s">
        <v>1661</v>
      </c>
      <c r="D44" s="130" t="s">
        <v>2548</v>
      </c>
      <c r="E44" s="138">
        <v>3335927690</v>
      </c>
    </row>
    <row r="45" spans="1:5" ht="18.75" customHeight="1" x14ac:dyDescent="0.25">
      <c r="A45" s="134" t="s">
        <v>1273</v>
      </c>
      <c r="B45" s="134">
        <v>410</v>
      </c>
      <c r="C45" s="149" t="s">
        <v>1502</v>
      </c>
      <c r="D45" s="130" t="s">
        <v>2548</v>
      </c>
      <c r="E45" s="138">
        <v>3335927691</v>
      </c>
    </row>
    <row r="46" spans="1:5" ht="18" x14ac:dyDescent="0.25">
      <c r="A46" s="134" t="s">
        <v>1276</v>
      </c>
      <c r="B46" s="134">
        <v>991</v>
      </c>
      <c r="C46" s="149" t="s">
        <v>1878</v>
      </c>
      <c r="D46" s="130" t="s">
        <v>2548</v>
      </c>
      <c r="E46" s="138">
        <v>3335927692</v>
      </c>
    </row>
    <row r="47" spans="1:5" ht="18" customHeight="1" x14ac:dyDescent="0.25">
      <c r="A47" s="134" t="s">
        <v>1273</v>
      </c>
      <c r="B47" s="134">
        <v>231</v>
      </c>
      <c r="C47" s="149" t="s">
        <v>1423</v>
      </c>
      <c r="D47" s="130" t="s">
        <v>2548</v>
      </c>
      <c r="E47" s="138">
        <v>3335927620</v>
      </c>
    </row>
    <row r="48" spans="1:5" ht="18" x14ac:dyDescent="0.25">
      <c r="A48" s="134" t="s">
        <v>1273</v>
      </c>
      <c r="B48" s="134">
        <v>813</v>
      </c>
      <c r="C48" s="149" t="s">
        <v>2616</v>
      </c>
      <c r="D48" s="130" t="s">
        <v>2548</v>
      </c>
      <c r="E48" s="138">
        <v>3335927704</v>
      </c>
    </row>
    <row r="49" spans="1:5" ht="18" x14ac:dyDescent="0.25">
      <c r="A49" s="134" t="s">
        <v>1274</v>
      </c>
      <c r="B49" s="134">
        <v>824</v>
      </c>
      <c r="C49" s="149" t="s">
        <v>1748</v>
      </c>
      <c r="D49" s="130" t="s">
        <v>2548</v>
      </c>
      <c r="E49" s="138">
        <v>3335928328</v>
      </c>
    </row>
    <row r="50" spans="1:5" ht="18.75" customHeight="1" x14ac:dyDescent="0.25">
      <c r="A50" s="134" t="s">
        <v>1275</v>
      </c>
      <c r="B50" s="134">
        <v>44</v>
      </c>
      <c r="C50" s="149" t="s">
        <v>1324</v>
      </c>
      <c r="D50" s="130" t="s">
        <v>2548</v>
      </c>
      <c r="E50" s="138">
        <v>3335928843</v>
      </c>
    </row>
    <row r="51" spans="1:5" ht="18" customHeight="1" x14ac:dyDescent="0.25">
      <c r="A51" s="134" t="s">
        <v>1273</v>
      </c>
      <c r="B51" s="134">
        <v>551</v>
      </c>
      <c r="C51" s="149" t="s">
        <v>1575</v>
      </c>
      <c r="D51" s="130" t="s">
        <v>2548</v>
      </c>
      <c r="E51" s="138" t="s">
        <v>2617</v>
      </c>
    </row>
    <row r="52" spans="1:5" ht="18" customHeight="1" x14ac:dyDescent="0.25">
      <c r="A52" s="134" t="s">
        <v>1276</v>
      </c>
      <c r="B52" s="134">
        <v>877</v>
      </c>
      <c r="C52" s="149" t="s">
        <v>1792</v>
      </c>
      <c r="D52" s="130" t="s">
        <v>2548</v>
      </c>
      <c r="E52" s="138">
        <v>3335927684</v>
      </c>
    </row>
    <row r="53" spans="1:5" ht="18" x14ac:dyDescent="0.25">
      <c r="A53" s="139" t="s">
        <v>1273</v>
      </c>
      <c r="B53" s="134">
        <v>377</v>
      </c>
      <c r="C53" s="149" t="s">
        <v>2263</v>
      </c>
      <c r="D53" s="130" t="s">
        <v>2548</v>
      </c>
      <c r="E53" s="138">
        <v>3335925845</v>
      </c>
    </row>
    <row r="54" spans="1:5" ht="18" x14ac:dyDescent="0.25">
      <c r="A54" s="139" t="s">
        <v>1273</v>
      </c>
      <c r="B54" s="134">
        <v>490</v>
      </c>
      <c r="C54" s="149" t="s">
        <v>1541</v>
      </c>
      <c r="D54" s="130" t="s">
        <v>2548</v>
      </c>
      <c r="E54" s="138">
        <v>3335928339</v>
      </c>
    </row>
    <row r="55" spans="1:5" ht="18.75" customHeight="1" x14ac:dyDescent="0.25">
      <c r="A55" s="139" t="s">
        <v>1275</v>
      </c>
      <c r="B55" s="134">
        <v>962</v>
      </c>
      <c r="C55" s="149" t="s">
        <v>1855</v>
      </c>
      <c r="D55" s="130" t="s">
        <v>2548</v>
      </c>
      <c r="E55" s="138">
        <v>3335928788</v>
      </c>
    </row>
    <row r="56" spans="1:5" ht="18.75" customHeight="1" x14ac:dyDescent="0.25">
      <c r="A56" s="139" t="s">
        <v>1275</v>
      </c>
      <c r="B56" s="134">
        <v>995</v>
      </c>
      <c r="C56" s="149" t="s">
        <v>1880</v>
      </c>
      <c r="D56" s="130" t="s">
        <v>2548</v>
      </c>
      <c r="E56" s="138">
        <v>3335927562</v>
      </c>
    </row>
    <row r="57" spans="1:5" ht="18" x14ac:dyDescent="0.25">
      <c r="A57" s="121" t="s">
        <v>2473</v>
      </c>
      <c r="B57" s="144">
        <f>COUNT(B9:B56)</f>
        <v>48</v>
      </c>
      <c r="C57" s="185"/>
      <c r="D57" s="186"/>
      <c r="E57" s="187"/>
    </row>
    <row r="58" spans="1:5" ht="18.75" customHeight="1" x14ac:dyDescent="0.25">
      <c r="A58" s="118"/>
      <c r="B58" s="123"/>
      <c r="C58" s="118"/>
      <c r="D58" s="118"/>
      <c r="E58" s="123"/>
    </row>
    <row r="59" spans="1:5" ht="18.75" customHeight="1" x14ac:dyDescent="0.25">
      <c r="A59" s="168" t="s">
        <v>2474</v>
      </c>
      <c r="B59" s="169"/>
      <c r="C59" s="169"/>
      <c r="D59" s="169"/>
      <c r="E59" s="170"/>
    </row>
    <row r="60" spans="1:5" ht="18.75" customHeight="1" x14ac:dyDescent="0.25">
      <c r="A60" s="120" t="s">
        <v>15</v>
      </c>
      <c r="B60" s="120" t="s">
        <v>2416</v>
      </c>
      <c r="C60" s="120" t="s">
        <v>46</v>
      </c>
      <c r="D60" s="120" t="s">
        <v>2419</v>
      </c>
      <c r="E60" s="120" t="s">
        <v>2417</v>
      </c>
    </row>
    <row r="61" spans="1:5" ht="18.75" customHeight="1" x14ac:dyDescent="0.25">
      <c r="A61" s="134" t="str">
        <f>VLOOKUP(B61,'[1]LISTADO ATM'!$A$2:$C$822,3,0)</f>
        <v>DISTRITO NACIONAL</v>
      </c>
      <c r="B61" s="134">
        <v>957</v>
      </c>
      <c r="C61" s="149" t="str">
        <f>VLOOKUP(B61,'[1]LISTADO ATM'!$A$2:$B$822,2,0)</f>
        <v xml:space="preserve">ATM Oficina Venezuela </v>
      </c>
      <c r="D61" s="130" t="s">
        <v>2544</v>
      </c>
      <c r="E61" s="134" t="s">
        <v>2589</v>
      </c>
    </row>
    <row r="62" spans="1:5" ht="18" x14ac:dyDescent="0.25">
      <c r="A62" s="133" t="str">
        <f>VLOOKUP(B62,'[1]LISTADO ATM'!$A$2:$C$822,3,0)</f>
        <v>SUR</v>
      </c>
      <c r="B62" s="134">
        <v>101</v>
      </c>
      <c r="C62" s="149" t="str">
        <f>VLOOKUP(B62,'[1]LISTADO ATM'!$A$2:$B$822,2,0)</f>
        <v xml:space="preserve">ATM Oficina San Juan de la Maguana I </v>
      </c>
      <c r="D62" s="130" t="s">
        <v>2544</v>
      </c>
      <c r="E62" s="134">
        <v>3335927705</v>
      </c>
    </row>
    <row r="63" spans="1:5" ht="18" customHeight="1" x14ac:dyDescent="0.25">
      <c r="A63" s="134" t="str">
        <f>VLOOKUP(B63,'[1]LISTADO ATM'!$A$2:$C$822,3,0)</f>
        <v>DISTRITO NACIONAL</v>
      </c>
      <c r="B63" s="134">
        <v>39</v>
      </c>
      <c r="C63" s="149" t="str">
        <f>VLOOKUP(B63,'[1]LISTADO ATM'!$A$2:$B$822,2,0)</f>
        <v xml:space="preserve">ATM Oficina Ovando </v>
      </c>
      <c r="D63" s="130" t="s">
        <v>2544</v>
      </c>
      <c r="E63" s="134" t="s">
        <v>2588</v>
      </c>
    </row>
    <row r="64" spans="1:5" ht="18.75" customHeight="1" thickBot="1" x14ac:dyDescent="0.3">
      <c r="A64" s="121" t="s">
        <v>2473</v>
      </c>
      <c r="B64" s="142">
        <f>COUNT(B61:B63)</f>
        <v>3</v>
      </c>
      <c r="C64" s="171"/>
      <c r="D64" s="172"/>
      <c r="E64" s="173"/>
    </row>
    <row r="65" spans="1:5" ht="15.75" thickBot="1" x14ac:dyDescent="0.3">
      <c r="A65" s="118"/>
      <c r="B65" s="123"/>
      <c r="C65" s="118"/>
      <c r="D65" s="118"/>
      <c r="E65" s="123"/>
    </row>
    <row r="66" spans="1:5" ht="18.75" customHeight="1" thickBot="1" x14ac:dyDescent="0.3">
      <c r="A66" s="174" t="s">
        <v>2475</v>
      </c>
      <c r="B66" s="175"/>
      <c r="C66" s="175"/>
      <c r="D66" s="175"/>
      <c r="E66" s="176"/>
    </row>
    <row r="67" spans="1:5" ht="18.75" customHeight="1" x14ac:dyDescent="0.25">
      <c r="A67" s="120" t="s">
        <v>15</v>
      </c>
      <c r="B67" s="120" t="s">
        <v>2416</v>
      </c>
      <c r="C67" s="120" t="s">
        <v>46</v>
      </c>
      <c r="D67" s="120" t="s">
        <v>2419</v>
      </c>
      <c r="E67" s="120" t="s">
        <v>2417</v>
      </c>
    </row>
    <row r="68" spans="1:5" ht="18" customHeight="1" x14ac:dyDescent="0.25">
      <c r="A68" s="134" t="str">
        <f>VLOOKUP(B68,'[1]LISTADO ATM'!$A$2:$C$822,3,0)</f>
        <v>DISTRITO NACIONAL</v>
      </c>
      <c r="B68" s="134">
        <v>394</v>
      </c>
      <c r="C68" s="149" t="str">
        <f>VLOOKUP(B68,'[1]LISTADO ATM'!$A$2:$B$822,2,0)</f>
        <v xml:space="preserve">ATM Multicentro La Sirena Luperón </v>
      </c>
      <c r="D68" s="129" t="s">
        <v>2437</v>
      </c>
      <c r="E68" s="134">
        <v>3335923938</v>
      </c>
    </row>
    <row r="69" spans="1:5" ht="18.75" customHeight="1" x14ac:dyDescent="0.25">
      <c r="A69" s="134" t="str">
        <f>VLOOKUP(B69,'[1]LISTADO ATM'!$A$2:$C$822,3,0)</f>
        <v>DISTRITO NACIONAL</v>
      </c>
      <c r="B69" s="134">
        <v>234</v>
      </c>
      <c r="C69" s="149" t="str">
        <f>VLOOKUP(B69,'[1]LISTADO ATM'!$A$2:$B$822,2,0)</f>
        <v xml:space="preserve">ATM Oficina Boca Chica I </v>
      </c>
      <c r="D69" s="129" t="s">
        <v>2437</v>
      </c>
      <c r="E69" s="138">
        <v>3335927348</v>
      </c>
    </row>
    <row r="70" spans="1:5" ht="18" x14ac:dyDescent="0.25">
      <c r="A70" s="134" t="str">
        <f>VLOOKUP(B70,'[1]LISTADO ATM'!$A$2:$C$822,3,0)</f>
        <v>NORTE</v>
      </c>
      <c r="B70" s="134">
        <v>903</v>
      </c>
      <c r="C70" s="149" t="str">
        <f>VLOOKUP(B70,'[1]LISTADO ATM'!$A$2:$B$822,2,0)</f>
        <v xml:space="preserve">ATM Oficina La Vega Real I </v>
      </c>
      <c r="D70" s="129" t="s">
        <v>2437</v>
      </c>
      <c r="E70" s="138">
        <v>3335927689</v>
      </c>
    </row>
    <row r="71" spans="1:5" ht="18" x14ac:dyDescent="0.25">
      <c r="A71" s="134" t="str">
        <f>VLOOKUP(B71,'[1]LISTADO ATM'!$A$2:$C$822,3,0)</f>
        <v>DISTRITO NACIONAL</v>
      </c>
      <c r="B71" s="134">
        <v>239</v>
      </c>
      <c r="C71" s="149" t="str">
        <f>VLOOKUP(B71,'[1]LISTADO ATM'!$A$2:$B$822,2,0)</f>
        <v xml:space="preserve">ATM Autobanco Charles de Gaulle </v>
      </c>
      <c r="D71" s="129" t="s">
        <v>2437</v>
      </c>
      <c r="E71" s="138">
        <v>3335928835</v>
      </c>
    </row>
    <row r="72" spans="1:5" ht="18" x14ac:dyDescent="0.25">
      <c r="A72" s="134" t="str">
        <f>VLOOKUP(B72,'[1]LISTADO ATM'!$A$2:$C$822,3,0)</f>
        <v>NORTE</v>
      </c>
      <c r="B72" s="134">
        <v>3</v>
      </c>
      <c r="C72" s="149" t="str">
        <f>VLOOKUP(B72,'[1]LISTADO ATM'!$A$2:$B$822,2,0)</f>
        <v>ATM Autoservicio La Vega Real</v>
      </c>
      <c r="D72" s="129" t="s">
        <v>2437</v>
      </c>
      <c r="E72" s="138">
        <v>3335928615</v>
      </c>
    </row>
    <row r="73" spans="1:5" ht="18.75" customHeight="1" x14ac:dyDescent="0.25">
      <c r="A73" s="134" t="str">
        <f>VLOOKUP(B73,'[1]LISTADO ATM'!$A$2:$C$822,3,0)</f>
        <v>DISTRITO NACIONAL</v>
      </c>
      <c r="B73" s="134">
        <v>949</v>
      </c>
      <c r="C73" s="149" t="str">
        <f>VLOOKUP(B73,'[1]LISTADO ATM'!$A$2:$B$822,2,0)</f>
        <v xml:space="preserve">ATM S/M Bravo San Isidro Coral Mall </v>
      </c>
      <c r="D73" s="129" t="s">
        <v>2437</v>
      </c>
      <c r="E73" s="138">
        <v>3335929028</v>
      </c>
    </row>
    <row r="74" spans="1:5" ht="18.75" customHeight="1" x14ac:dyDescent="0.25">
      <c r="A74" s="134" t="str">
        <f>VLOOKUP(B74,'[1]LISTADO ATM'!$A$2:$C$822,3,0)</f>
        <v>ESTE</v>
      </c>
      <c r="B74" s="134">
        <v>912</v>
      </c>
      <c r="C74" s="149" t="str">
        <f>VLOOKUP(B74,'[1]LISTADO ATM'!$A$2:$B$822,2,0)</f>
        <v xml:space="preserve">ATM Oficina San Pedro II </v>
      </c>
      <c r="D74" s="129" t="s">
        <v>2437</v>
      </c>
      <c r="E74" s="138" t="s">
        <v>2618</v>
      </c>
    </row>
    <row r="75" spans="1:5" ht="18" x14ac:dyDescent="0.25">
      <c r="A75" s="134" t="str">
        <f>VLOOKUP(B75,'[1]LISTADO ATM'!$A$2:$C$822,3,0)</f>
        <v>SUR</v>
      </c>
      <c r="B75" s="134">
        <v>984</v>
      </c>
      <c r="C75" s="149" t="str">
        <f>VLOOKUP(B75,'[1]LISTADO ATM'!$A$2:$B$822,2,0)</f>
        <v xml:space="preserve">ATM Oficina Neiba II </v>
      </c>
      <c r="D75" s="129" t="s">
        <v>2437</v>
      </c>
      <c r="E75" s="138">
        <v>3335929144</v>
      </c>
    </row>
    <row r="76" spans="1:5" ht="18" x14ac:dyDescent="0.25">
      <c r="A76" s="134" t="str">
        <f>VLOOKUP(B76,'[1]LISTADO ATM'!$A$2:$C$822,3,0)</f>
        <v>NORTE</v>
      </c>
      <c r="B76" s="134">
        <v>965</v>
      </c>
      <c r="C76" s="149" t="str">
        <f>VLOOKUP(B76,'[1]LISTADO ATM'!$A$2:$B$822,2,0)</f>
        <v xml:space="preserve">ATM S/M La Fuente FUN (Santiago) </v>
      </c>
      <c r="D76" s="129" t="s">
        <v>2437</v>
      </c>
      <c r="E76" s="138">
        <v>3335929162</v>
      </c>
    </row>
    <row r="77" spans="1:5" ht="18" customHeight="1" x14ac:dyDescent="0.25">
      <c r="A77" s="134" t="str">
        <f>VLOOKUP(B77,'[1]LISTADO ATM'!$A$2:$C$822,3,0)</f>
        <v>ESTE</v>
      </c>
      <c r="B77" s="134">
        <v>673</v>
      </c>
      <c r="C77" s="149" t="str">
        <f>VLOOKUP(B77,'[1]LISTADO ATM'!$A$2:$B$822,2,0)</f>
        <v>ATM Clínica Dr. Cruz Jiminián</v>
      </c>
      <c r="D77" s="129" t="s">
        <v>2437</v>
      </c>
      <c r="E77" s="138">
        <v>3335929163</v>
      </c>
    </row>
    <row r="78" spans="1:5" ht="18.75" customHeight="1" x14ac:dyDescent="0.25">
      <c r="A78" s="134" t="str">
        <f>VLOOKUP(B78,'[1]LISTADO ATM'!$A$2:$C$822,3,0)</f>
        <v>DISTRITO NACIONAL</v>
      </c>
      <c r="B78" s="134">
        <v>493</v>
      </c>
      <c r="C78" s="149" t="str">
        <f>VLOOKUP(B78,'[1]LISTADO ATM'!$A$2:$B$822,2,0)</f>
        <v xml:space="preserve">ATM Oficina Haina Occidental II </v>
      </c>
      <c r="D78" s="129" t="s">
        <v>2437</v>
      </c>
      <c r="E78" s="138">
        <v>3335929164</v>
      </c>
    </row>
    <row r="79" spans="1:5" ht="18" x14ac:dyDescent="0.25">
      <c r="A79" s="134" t="str">
        <f>VLOOKUP(B79,'[1]LISTADO ATM'!$A$2:$C$822,3,0)</f>
        <v>NORTE</v>
      </c>
      <c r="B79" s="134">
        <v>256</v>
      </c>
      <c r="C79" s="149" t="str">
        <f>VLOOKUP(B79,'[1]LISTADO ATM'!$A$2:$B$822,2,0)</f>
        <v xml:space="preserve">ATM Oficina Licey Al Medio </v>
      </c>
      <c r="D79" s="129" t="s">
        <v>2437</v>
      </c>
      <c r="E79" s="138">
        <v>3335929165</v>
      </c>
    </row>
    <row r="80" spans="1:5" ht="18" x14ac:dyDescent="0.25">
      <c r="A80" s="134" t="str">
        <f>VLOOKUP(B80,'[1]LISTADO ATM'!$A$2:$C$822,3,0)</f>
        <v>DISTRITO NACIONAL</v>
      </c>
      <c r="B80" s="134">
        <v>642</v>
      </c>
      <c r="C80" s="149" t="str">
        <f>VLOOKUP(B80,'[1]LISTADO ATM'!$A$2:$B$822,2,0)</f>
        <v xml:space="preserve">ATM OMSA Sto. Dgo. </v>
      </c>
      <c r="D80" s="129" t="s">
        <v>2437</v>
      </c>
      <c r="E80" s="138" t="s">
        <v>2636</v>
      </c>
    </row>
    <row r="81" spans="1:5" ht="18.75" customHeight="1" x14ac:dyDescent="0.25">
      <c r="A81" s="134" t="str">
        <f>VLOOKUP(B81,'[1]LISTADO ATM'!$A$2:$C$822,3,0)</f>
        <v>SUR</v>
      </c>
      <c r="B81" s="134">
        <v>750</v>
      </c>
      <c r="C81" s="149" t="str">
        <f>VLOOKUP(B81,'[1]LISTADO ATM'!$A$2:$B$822,2,0)</f>
        <v xml:space="preserve">ATM UNP Duvergé </v>
      </c>
      <c r="D81" s="129" t="s">
        <v>2437</v>
      </c>
      <c r="E81" s="138">
        <v>3335929167</v>
      </c>
    </row>
    <row r="82" spans="1:5" ht="18" x14ac:dyDescent="0.25">
      <c r="A82" s="134" t="str">
        <f>VLOOKUP(B82,'[1]LISTADO ATM'!$A$2:$C$822,3,0)</f>
        <v>DISTRITO NACIONAL</v>
      </c>
      <c r="B82" s="134">
        <v>908</v>
      </c>
      <c r="C82" s="149" t="str">
        <f>VLOOKUP(B82,'[1]LISTADO ATM'!$A$2:$B$822,2,0)</f>
        <v xml:space="preserve">ATM Oficina Plaza Botánika </v>
      </c>
      <c r="D82" s="129" t="s">
        <v>2437</v>
      </c>
      <c r="E82" s="138">
        <v>3335929168</v>
      </c>
    </row>
    <row r="83" spans="1:5" ht="18.75" thickBot="1" x14ac:dyDescent="0.3">
      <c r="A83" s="137"/>
      <c r="B83" s="142">
        <f>COUNT(B68:B82)</f>
        <v>15</v>
      </c>
      <c r="C83" s="128"/>
      <c r="D83" s="128"/>
      <c r="E83" s="128"/>
    </row>
    <row r="84" spans="1:5" ht="18.75" customHeight="1" thickBot="1" x14ac:dyDescent="0.3">
      <c r="A84" s="118"/>
      <c r="B84" s="123"/>
      <c r="C84" s="118"/>
      <c r="D84" s="118"/>
      <c r="E84" s="123"/>
    </row>
    <row r="85" spans="1:5" ht="18.75" thickBot="1" x14ac:dyDescent="0.3">
      <c r="A85" s="174" t="s">
        <v>2535</v>
      </c>
      <c r="B85" s="175"/>
      <c r="C85" s="175"/>
      <c r="D85" s="175"/>
      <c r="E85" s="176"/>
    </row>
    <row r="86" spans="1:5" ht="18" x14ac:dyDescent="0.25">
      <c r="A86" s="120" t="s">
        <v>15</v>
      </c>
      <c r="B86" s="120" t="s">
        <v>2416</v>
      </c>
      <c r="C86" s="120" t="s">
        <v>46</v>
      </c>
      <c r="D86" s="120" t="s">
        <v>2419</v>
      </c>
      <c r="E86" s="120" t="s">
        <v>2417</v>
      </c>
    </row>
    <row r="87" spans="1:5" ht="18" x14ac:dyDescent="0.25">
      <c r="A87" s="139" t="str">
        <f>VLOOKUP(B87,'[1]LISTADO ATM'!$A$2:$C$822,3,0)</f>
        <v>DISTRITO NACIONAL</v>
      </c>
      <c r="B87" s="143">
        <v>577</v>
      </c>
      <c r="C87" s="149" t="str">
        <f>VLOOKUP(B87,'[1]LISTADO ATM'!$A$2:$B$822,2,0)</f>
        <v xml:space="preserve">ATM Olé Ave. Duarte </v>
      </c>
      <c r="D87" s="134" t="s">
        <v>2482</v>
      </c>
      <c r="E87" s="138">
        <v>3335926028</v>
      </c>
    </row>
    <row r="88" spans="1:5" ht="18" customHeight="1" x14ac:dyDescent="0.25">
      <c r="A88" s="139" t="str">
        <f>VLOOKUP(B88,'[1]LISTADO ATM'!$A$2:$C$822,3,0)</f>
        <v>SUR</v>
      </c>
      <c r="B88" s="143">
        <v>730</v>
      </c>
      <c r="C88" s="149" t="str">
        <f>VLOOKUP(B88,'[1]LISTADO ATM'!$A$2:$B$822,2,0)</f>
        <v xml:space="preserve">ATM Palacio de Justicia Barahona </v>
      </c>
      <c r="D88" s="134" t="s">
        <v>2482</v>
      </c>
      <c r="E88" s="138">
        <v>3335927322</v>
      </c>
    </row>
    <row r="89" spans="1:5" ht="18" x14ac:dyDescent="0.25">
      <c r="A89" s="139" t="str">
        <f>VLOOKUP(B89,'[1]LISTADO ATM'!$A$2:$C$822,3,0)</f>
        <v>DISTRITO NACIONAL</v>
      </c>
      <c r="B89" s="143">
        <v>575</v>
      </c>
      <c r="C89" s="149" t="str">
        <f>VLOOKUP(B89,'[1]LISTADO ATM'!$A$2:$B$822,2,0)</f>
        <v xml:space="preserve">ATM EDESUR Tiradentes </v>
      </c>
      <c r="D89" s="134" t="s">
        <v>2482</v>
      </c>
      <c r="E89" s="138">
        <v>3335928519</v>
      </c>
    </row>
    <row r="90" spans="1:5" ht="18" customHeight="1" x14ac:dyDescent="0.25">
      <c r="A90" s="139" t="str">
        <f>VLOOKUP(B90,'[1]LISTADO ATM'!$A$2:$C$822,3,0)</f>
        <v>DISTRITO NACIONAL</v>
      </c>
      <c r="B90" s="143">
        <v>235</v>
      </c>
      <c r="C90" s="149" t="str">
        <f>VLOOKUP(B90,'[1]LISTADO ATM'!$A$2:$B$822,2,0)</f>
        <v xml:space="preserve">ATM Oficina Multicentro La Sirena San Isidro </v>
      </c>
      <c r="D90" s="134" t="s">
        <v>2482</v>
      </c>
      <c r="E90" s="138" t="s">
        <v>2619</v>
      </c>
    </row>
    <row r="91" spans="1:5" ht="18.75" customHeight="1" x14ac:dyDescent="0.25">
      <c r="A91" s="139" t="str">
        <f>VLOOKUP(B91,'[1]LISTADO ATM'!$A$2:$C$822,3,0)</f>
        <v>DISTRITO NACIONAL</v>
      </c>
      <c r="B91" s="143">
        <v>620</v>
      </c>
      <c r="C91" s="149" t="str">
        <f>VLOOKUP(B91,'[1]LISTADO ATM'!$A$2:$B$822,2,0)</f>
        <v xml:space="preserve">ATM Ministerio de Medio Ambiente </v>
      </c>
      <c r="D91" s="134" t="s">
        <v>2482</v>
      </c>
      <c r="E91" s="138">
        <v>3335928779</v>
      </c>
    </row>
    <row r="92" spans="1:5" ht="18" x14ac:dyDescent="0.25">
      <c r="A92" s="139" t="str">
        <f>VLOOKUP(B92,'[1]LISTADO ATM'!$A$2:$C$822,3,0)</f>
        <v>DISTRITO NACIONAL</v>
      </c>
      <c r="B92" s="143">
        <v>561</v>
      </c>
      <c r="C92" s="149" t="str">
        <f>VLOOKUP(B92,'[1]LISTADO ATM'!$A$2:$B$822,2,0)</f>
        <v xml:space="preserve">ATM Comando Regional P.N. S.D. Este </v>
      </c>
      <c r="D92" s="134" t="s">
        <v>2482</v>
      </c>
      <c r="E92" s="138">
        <v>3335928779</v>
      </c>
    </row>
    <row r="93" spans="1:5" ht="18.75" customHeight="1" x14ac:dyDescent="0.25">
      <c r="A93" s="137" t="s">
        <v>2473</v>
      </c>
      <c r="B93" s="144">
        <f>COUNT(B87:B92)</f>
        <v>6</v>
      </c>
      <c r="C93" s="128"/>
      <c r="D93" s="128"/>
      <c r="E93" s="128"/>
    </row>
    <row r="94" spans="1:5" ht="18.75" customHeight="1" thickBot="1" x14ac:dyDescent="0.3">
      <c r="A94" s="118"/>
      <c r="B94" s="123"/>
      <c r="C94" s="118"/>
      <c r="D94" s="118"/>
      <c r="E94" s="123"/>
    </row>
    <row r="95" spans="1:5" ht="18.75" customHeight="1" x14ac:dyDescent="0.25">
      <c r="A95" s="161" t="s">
        <v>2476</v>
      </c>
      <c r="B95" s="162"/>
      <c r="C95" s="162"/>
      <c r="D95" s="162"/>
      <c r="E95" s="163"/>
    </row>
    <row r="96" spans="1:5" ht="18" x14ac:dyDescent="0.25">
      <c r="A96" s="120" t="s">
        <v>15</v>
      </c>
      <c r="B96" s="120" t="s">
        <v>2416</v>
      </c>
      <c r="C96" s="122" t="s">
        <v>46</v>
      </c>
      <c r="D96" s="132" t="s">
        <v>2419</v>
      </c>
      <c r="E96" s="132" t="s">
        <v>2417</v>
      </c>
    </row>
    <row r="97" spans="1:5" ht="18" x14ac:dyDescent="0.25">
      <c r="A97" s="133" t="str">
        <f>VLOOKUP(B97,'[1]LISTADO ATM'!$A$2:$C$822,3,0)</f>
        <v>NORTE</v>
      </c>
      <c r="B97" s="134">
        <v>291</v>
      </c>
      <c r="C97" s="149" t="str">
        <f>VLOOKUP(B97,'[1]LISTADO ATM'!$A$2:$B$822,2,0)</f>
        <v xml:space="preserve">ATM S/M Jumbo Las Colinas </v>
      </c>
      <c r="D97" s="145" t="s">
        <v>2568</v>
      </c>
      <c r="E97" s="134">
        <v>3335925489</v>
      </c>
    </row>
    <row r="98" spans="1:5" ht="18.75" customHeight="1" x14ac:dyDescent="0.25">
      <c r="A98" s="133" t="str">
        <f>VLOOKUP(B98,'[1]LISTADO ATM'!$A$2:$C$822,3,0)</f>
        <v>NORTE</v>
      </c>
      <c r="B98" s="134">
        <v>431</v>
      </c>
      <c r="C98" s="149" t="str">
        <f>VLOOKUP(B98,'[1]LISTADO ATM'!$A$2:$B$822,2,0)</f>
        <v xml:space="preserve">ATM Autoservicio Sol (Santiago) </v>
      </c>
      <c r="D98" s="145" t="s">
        <v>2568</v>
      </c>
      <c r="E98" s="134">
        <v>3335927584</v>
      </c>
    </row>
    <row r="99" spans="1:5" ht="18" x14ac:dyDescent="0.25">
      <c r="A99" s="133" t="str">
        <f>VLOOKUP(B99,'[1]LISTADO ATM'!$A$2:$C$822,3,0)</f>
        <v>DISTRITO NACIONAL</v>
      </c>
      <c r="B99" s="134">
        <v>793</v>
      </c>
      <c r="C99" s="149" t="str">
        <f>VLOOKUP(B99,'[1]LISTADO ATM'!$A$2:$B$822,2,0)</f>
        <v xml:space="preserve">ATM Centro de Caja Agora Mall </v>
      </c>
      <c r="D99" s="145" t="s">
        <v>2568</v>
      </c>
      <c r="E99" s="134">
        <v>3335929145</v>
      </c>
    </row>
    <row r="100" spans="1:5" ht="18.75" customHeight="1" x14ac:dyDescent="0.25">
      <c r="A100" s="137" t="s">
        <v>2473</v>
      </c>
      <c r="B100" s="144">
        <f>COUNT(B97:B99)</f>
        <v>3</v>
      </c>
      <c r="C100" s="128"/>
      <c r="D100" s="131"/>
      <c r="E100" s="131"/>
    </row>
    <row r="101" spans="1:5" ht="15.75" thickBot="1" x14ac:dyDescent="0.3">
      <c r="A101" s="118"/>
      <c r="B101" s="123"/>
      <c r="C101" s="118"/>
      <c r="D101" s="118"/>
      <c r="E101" s="123"/>
    </row>
    <row r="102" spans="1:5" ht="18.75" thickBot="1" x14ac:dyDescent="0.3">
      <c r="A102" s="188" t="s">
        <v>2477</v>
      </c>
      <c r="B102" s="189"/>
      <c r="C102" s="118" t="s">
        <v>2412</v>
      </c>
      <c r="D102" s="123"/>
      <c r="E102" s="123"/>
    </row>
    <row r="103" spans="1:5" ht="18.75" customHeight="1" thickBot="1" x14ac:dyDescent="0.3">
      <c r="A103" s="140">
        <f>+B83+B93+B100</f>
        <v>24</v>
      </c>
      <c r="B103" s="141"/>
      <c r="C103" s="118"/>
      <c r="D103" s="118"/>
      <c r="E103" s="118"/>
    </row>
    <row r="104" spans="1:5" ht="15.75" thickBot="1" x14ac:dyDescent="0.3">
      <c r="A104" s="118"/>
      <c r="B104" s="123"/>
      <c r="C104" s="118"/>
      <c r="D104" s="118"/>
      <c r="E104" s="123"/>
    </row>
    <row r="105" spans="1:5" ht="18.75" thickBot="1" x14ac:dyDescent="0.3">
      <c r="A105" s="174" t="s">
        <v>2478</v>
      </c>
      <c r="B105" s="175"/>
      <c r="C105" s="175"/>
      <c r="D105" s="175"/>
      <c r="E105" s="176"/>
    </row>
    <row r="106" spans="1:5" ht="18" customHeight="1" x14ac:dyDescent="0.25">
      <c r="A106" s="124" t="s">
        <v>15</v>
      </c>
      <c r="B106" s="124" t="s">
        <v>2416</v>
      </c>
      <c r="C106" s="122" t="s">
        <v>46</v>
      </c>
      <c r="D106" s="166" t="s">
        <v>2419</v>
      </c>
      <c r="E106" s="167"/>
    </row>
    <row r="107" spans="1:5" ht="18" x14ac:dyDescent="0.25">
      <c r="A107" s="134" t="str">
        <f>VLOOKUP(B107,'[1]LISTADO ATM'!$A$2:$C$822,3,0)</f>
        <v>DISTRITO NACIONAL</v>
      </c>
      <c r="B107" s="134">
        <v>568</v>
      </c>
      <c r="C107" s="134" t="str">
        <f>VLOOKUP(B107,'[1]LISTADO ATM'!$A$2:$B$822,2,0)</f>
        <v xml:space="preserve">ATM Ministerio de Educación </v>
      </c>
      <c r="D107" s="164" t="s">
        <v>2569</v>
      </c>
      <c r="E107" s="165"/>
    </row>
    <row r="108" spans="1:5" ht="18" x14ac:dyDescent="0.25">
      <c r="A108" s="134" t="str">
        <f>VLOOKUP(B108,'[1]LISTADO ATM'!$A$2:$C$822,3,0)</f>
        <v>ESTE</v>
      </c>
      <c r="B108" s="134">
        <v>294</v>
      </c>
      <c r="C108" s="134" t="str">
        <f>VLOOKUP(B108,'[1]LISTADO ATM'!$A$2:$B$822,2,0)</f>
        <v xml:space="preserve">ATM Plaza Zaglul San Pedro II </v>
      </c>
      <c r="D108" s="164" t="s">
        <v>2549</v>
      </c>
      <c r="E108" s="165"/>
    </row>
    <row r="109" spans="1:5" ht="18" x14ac:dyDescent="0.25">
      <c r="A109" s="134" t="str">
        <f>VLOOKUP(B109,'[1]LISTADO ATM'!$A$2:$C$822,3,0)</f>
        <v>DISTRITO NACIONAL</v>
      </c>
      <c r="B109" s="134">
        <v>578</v>
      </c>
      <c r="C109" s="134" t="str">
        <f>VLOOKUP(B109,'[1]LISTADO ATM'!$A$2:$B$822,2,0)</f>
        <v xml:space="preserve">ATM Procuraduría General de la República </v>
      </c>
      <c r="D109" s="164" t="s">
        <v>2569</v>
      </c>
      <c r="E109" s="165"/>
    </row>
    <row r="110" spans="1:5" ht="18" x14ac:dyDescent="0.25">
      <c r="A110" s="134" t="str">
        <f>VLOOKUP(B110,'[1]LISTADO ATM'!$A$2:$C$822,3,0)</f>
        <v>DISTRITO NACIONAL</v>
      </c>
      <c r="B110" s="134">
        <v>974</v>
      </c>
      <c r="C110" s="134" t="str">
        <f>VLOOKUP(B110,'[1]LISTADO ATM'!$A$2:$B$822,2,0)</f>
        <v xml:space="preserve">ATM S/M Nacional Ave. Lope de Vega </v>
      </c>
      <c r="D110" s="164" t="s">
        <v>2569</v>
      </c>
      <c r="E110" s="165"/>
    </row>
    <row r="111" spans="1:5" ht="18" x14ac:dyDescent="0.25">
      <c r="A111" s="134" t="str">
        <f>VLOOKUP(B111,'[1]LISTADO ATM'!$A$2:$C$822,3,0)</f>
        <v>SUR</v>
      </c>
      <c r="B111" s="134">
        <v>766</v>
      </c>
      <c r="C111" s="134" t="str">
        <f>VLOOKUP(B111,'[1]LISTADO ATM'!$A$2:$B$822,2,0)</f>
        <v xml:space="preserve">ATM Oficina Azua II </v>
      </c>
      <c r="D111" s="164" t="s">
        <v>2569</v>
      </c>
      <c r="E111" s="165"/>
    </row>
    <row r="112" spans="1:5" ht="18" x14ac:dyDescent="0.25">
      <c r="A112" s="134" t="str">
        <f>VLOOKUP(B112,'[1]LISTADO ATM'!$A$2:$C$822,3,0)</f>
        <v>DISTRITO NACIONAL</v>
      </c>
      <c r="B112" s="134">
        <v>973</v>
      </c>
      <c r="C112" s="134" t="str">
        <f>VLOOKUP(B112,'[1]LISTADO ATM'!$A$2:$B$822,2,0)</f>
        <v xml:space="preserve">ATM Oficina Sabana de la Mar </v>
      </c>
      <c r="D112" s="164" t="s">
        <v>2549</v>
      </c>
      <c r="E112" s="165"/>
    </row>
    <row r="113" spans="1:5" ht="18" x14ac:dyDescent="0.25">
      <c r="A113" s="134" t="str">
        <f>VLOOKUP(B113,'[1]LISTADO ATM'!$A$2:$C$822,3,0)</f>
        <v>ESTE</v>
      </c>
      <c r="B113" s="134">
        <v>159</v>
      </c>
      <c r="C113" s="134" t="str">
        <f>VLOOKUP(B113,'[1]LISTADO ATM'!$A$2:$B$822,2,0)</f>
        <v xml:space="preserve">ATM Hotel Dreams Bayahibe I </v>
      </c>
      <c r="D113" s="164" t="s">
        <v>2549</v>
      </c>
      <c r="E113" s="165"/>
    </row>
    <row r="114" spans="1:5" ht="18" x14ac:dyDescent="0.25">
      <c r="A114" s="134" t="str">
        <f>VLOOKUP(B114,'[1]LISTADO ATM'!$A$2:$C$822,3,0)</f>
        <v>SUR</v>
      </c>
      <c r="B114" s="134">
        <v>311</v>
      </c>
      <c r="C114" s="134" t="str">
        <f>VLOOKUP(B114,'[1]LISTADO ATM'!$A$2:$B$822,2,0)</f>
        <v>ATM Plaza Eroski</v>
      </c>
      <c r="D114" s="164" t="s">
        <v>2549</v>
      </c>
      <c r="E114" s="165"/>
    </row>
    <row r="115" spans="1:5" ht="18.75" customHeight="1" x14ac:dyDescent="0.25">
      <c r="A115" s="134" t="str">
        <f>VLOOKUP(B115,'[1]LISTADO ATM'!$A$2:$C$822,3,0)</f>
        <v>DISTRITO NACIONAL</v>
      </c>
      <c r="B115" s="134">
        <v>670</v>
      </c>
      <c r="C115" s="134" t="str">
        <f>VLOOKUP(B115,'[1]LISTADO ATM'!$A$2:$B$822,2,0)</f>
        <v>ATM Estación Texaco Algodón</v>
      </c>
      <c r="D115" s="164" t="s">
        <v>2549</v>
      </c>
      <c r="E115" s="165"/>
    </row>
    <row r="116" spans="1:5" ht="18" x14ac:dyDescent="0.25">
      <c r="A116" s="134" t="str">
        <f>VLOOKUP(B116,'[1]LISTADO ATM'!$A$2:$C$822,3,0)</f>
        <v>NORTE</v>
      </c>
      <c r="B116" s="134">
        <v>643</v>
      </c>
      <c r="C116" s="134" t="str">
        <f>VLOOKUP(B116,'[1]LISTADO ATM'!$A$2:$B$822,2,0)</f>
        <v xml:space="preserve">ATM Oficina Valerio </v>
      </c>
      <c r="D116" s="164" t="s">
        <v>2549</v>
      </c>
      <c r="E116" s="165"/>
    </row>
    <row r="117" spans="1:5" ht="18.75" thickBot="1" x14ac:dyDescent="0.3">
      <c r="A117" s="137" t="s">
        <v>2473</v>
      </c>
      <c r="B117" s="142">
        <f>COUNT(B107:B116)</f>
        <v>10</v>
      </c>
      <c r="C117" s="135"/>
      <c r="D117" s="135"/>
      <c r="E117" s="136"/>
    </row>
    <row r="118" spans="1:5" ht="18.75" customHeight="1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</sheetData>
  <mergeCells count="23">
    <mergeCell ref="D114:E114"/>
    <mergeCell ref="D115:E115"/>
    <mergeCell ref="D116:E116"/>
    <mergeCell ref="A102:B102"/>
    <mergeCell ref="A105:E105"/>
    <mergeCell ref="D111:E111"/>
    <mergeCell ref="D112:E112"/>
    <mergeCell ref="D113:E113"/>
    <mergeCell ref="A59:E59"/>
    <mergeCell ref="C64:E64"/>
    <mergeCell ref="A66:E66"/>
    <mergeCell ref="A85:E85"/>
    <mergeCell ref="F1:G1"/>
    <mergeCell ref="A7:E7"/>
    <mergeCell ref="A1:E1"/>
    <mergeCell ref="A2:E2"/>
    <mergeCell ref="C57:E57"/>
    <mergeCell ref="A95:E95"/>
    <mergeCell ref="D107:E107"/>
    <mergeCell ref="D108:E108"/>
    <mergeCell ref="D109:E109"/>
    <mergeCell ref="D110:E110"/>
    <mergeCell ref="D106:E106"/>
  </mergeCells>
  <phoneticPr fontId="46" type="noConversion"/>
  <conditionalFormatting sqref="E308:E1048576">
    <cfRule type="duplicateValues" dxfId="114" priority="902"/>
  </conditionalFormatting>
  <conditionalFormatting sqref="B308:B1048576">
    <cfRule type="duplicateValues" dxfId="113" priority="597"/>
  </conditionalFormatting>
  <conditionalFormatting sqref="B189:B307">
    <cfRule type="duplicateValues" dxfId="112" priority="560"/>
  </conditionalFormatting>
  <conditionalFormatting sqref="E189:E307">
    <cfRule type="duplicateValues" dxfId="111" priority="563"/>
    <cfRule type="duplicateValues" dxfId="110" priority="564"/>
  </conditionalFormatting>
  <conditionalFormatting sqref="B189:B307">
    <cfRule type="duplicateValues" dxfId="109" priority="546"/>
  </conditionalFormatting>
  <conditionalFormatting sqref="B189:B307">
    <cfRule type="duplicateValues" dxfId="108" priority="544"/>
    <cfRule type="duplicateValues" dxfId="107" priority="545"/>
  </conditionalFormatting>
  <conditionalFormatting sqref="B189:B307">
    <cfRule type="duplicateValues" dxfId="106" priority="495"/>
  </conditionalFormatting>
  <conditionalFormatting sqref="B189:B307">
    <cfRule type="duplicateValues" dxfId="105" priority="129808"/>
  </conditionalFormatting>
  <conditionalFormatting sqref="E189:E307">
    <cfRule type="duplicateValues" dxfId="104" priority="129811"/>
  </conditionalFormatting>
  <conditionalFormatting sqref="B174:B188">
    <cfRule type="duplicateValues" dxfId="103" priority="282"/>
  </conditionalFormatting>
  <conditionalFormatting sqref="B174:B188">
    <cfRule type="duplicateValues" dxfId="102" priority="266"/>
    <cfRule type="duplicateValues" dxfId="101" priority="276"/>
  </conditionalFormatting>
  <conditionalFormatting sqref="E174:E188">
    <cfRule type="duplicateValues" dxfId="100" priority="267"/>
  </conditionalFormatting>
  <conditionalFormatting sqref="B174:B188">
    <cfRule type="duplicateValues" dxfId="99" priority="233"/>
    <cfRule type="duplicateValues" dxfId="98" priority="236"/>
  </conditionalFormatting>
  <conditionalFormatting sqref="B168:B173">
    <cfRule type="duplicateValues" dxfId="97" priority="130082"/>
  </conditionalFormatting>
  <conditionalFormatting sqref="B168:B173">
    <cfRule type="duplicateValues" dxfId="96" priority="130083"/>
    <cfRule type="duplicateValues" dxfId="95" priority="130084"/>
  </conditionalFormatting>
  <conditionalFormatting sqref="E168:E173">
    <cfRule type="duplicateValues" dxfId="94" priority="130085"/>
  </conditionalFormatting>
  <conditionalFormatting sqref="B168:B1048576">
    <cfRule type="duplicateValues" dxfId="93" priority="130086"/>
  </conditionalFormatting>
  <conditionalFormatting sqref="B34:B42">
    <cfRule type="duplicateValues" dxfId="92" priority="14"/>
  </conditionalFormatting>
  <conditionalFormatting sqref="B43:B50">
    <cfRule type="duplicateValues" dxfId="91" priority="13"/>
  </conditionalFormatting>
  <conditionalFormatting sqref="B51:B52">
    <cfRule type="duplicateValues" dxfId="90" priority="12"/>
  </conditionalFormatting>
  <conditionalFormatting sqref="B53:B56">
    <cfRule type="duplicateValues" dxfId="89" priority="11"/>
  </conditionalFormatting>
  <conditionalFormatting sqref="B75">
    <cfRule type="duplicateValues" dxfId="88" priority="15"/>
  </conditionalFormatting>
  <conditionalFormatting sqref="B117:B119 B1:B33 B82:B90 B57:B70 B74 B92:B109">
    <cfRule type="duplicateValues" dxfId="87" priority="16"/>
  </conditionalFormatting>
  <conditionalFormatting sqref="B113:B116">
    <cfRule type="duplicateValues" dxfId="86" priority="17"/>
  </conditionalFormatting>
  <conditionalFormatting sqref="B43:B56">
    <cfRule type="duplicateValues" dxfId="85" priority="18"/>
  </conditionalFormatting>
  <conditionalFormatting sqref="B72">
    <cfRule type="duplicateValues" dxfId="84" priority="9"/>
  </conditionalFormatting>
  <conditionalFormatting sqref="B73 B71">
    <cfRule type="duplicateValues" dxfId="83" priority="10"/>
  </conditionalFormatting>
  <conditionalFormatting sqref="B91">
    <cfRule type="duplicateValues" dxfId="82" priority="8"/>
  </conditionalFormatting>
  <conditionalFormatting sqref="B81">
    <cfRule type="duplicateValues" dxfId="81" priority="7"/>
  </conditionalFormatting>
  <conditionalFormatting sqref="B80">
    <cfRule type="duplicateValues" dxfId="80" priority="6"/>
  </conditionalFormatting>
  <conditionalFormatting sqref="B79">
    <cfRule type="duplicateValues" dxfId="79" priority="5"/>
  </conditionalFormatting>
  <conditionalFormatting sqref="B78">
    <cfRule type="duplicateValues" dxfId="78" priority="4"/>
  </conditionalFormatting>
  <conditionalFormatting sqref="B77">
    <cfRule type="duplicateValues" dxfId="77" priority="3"/>
  </conditionalFormatting>
  <conditionalFormatting sqref="B76">
    <cfRule type="duplicateValues" dxfId="76" priority="2"/>
  </conditionalFormatting>
  <conditionalFormatting sqref="B110:B112">
    <cfRule type="duplicateValues" dxfId="75" priority="1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2571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74" priority="4"/>
  </conditionalFormatting>
  <conditionalFormatting sqref="A827">
    <cfRule type="duplicateValues" dxfId="73" priority="3"/>
  </conditionalFormatting>
  <conditionalFormatting sqref="A828">
    <cfRule type="duplicateValues" dxfId="72" priority="2"/>
  </conditionalFormatting>
  <conditionalFormatting sqref="A829">
    <cfRule type="duplicateValues" dxfId="7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2582</v>
      </c>
      <c r="C3" s="51" t="s">
        <v>2573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2583</v>
      </c>
      <c r="C4" s="51" t="s">
        <v>2573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2584</v>
      </c>
      <c r="C5" s="51" t="s">
        <v>2573</v>
      </c>
      <c r="D5" s="63" t="s">
        <v>2550</v>
      </c>
    </row>
    <row r="6" spans="1:5" ht="15.75" x14ac:dyDescent="0.25">
      <c r="A6" s="51">
        <v>3335926017</v>
      </c>
      <c r="B6" s="51" t="s">
        <v>2585</v>
      </c>
      <c r="C6" s="51" t="s">
        <v>2573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2430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2575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2574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2577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2578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2579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2580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2581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2576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70" priority="18"/>
  </conditionalFormatting>
  <conditionalFormatting sqref="B7:B8">
    <cfRule type="duplicateValues" dxfId="69" priority="17"/>
  </conditionalFormatting>
  <conditionalFormatting sqref="A7:A8">
    <cfRule type="duplicateValues" dxfId="68" priority="15"/>
    <cfRule type="duplicateValues" dxfId="6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2021-06-23T19:11:23Z</dcterms:modified>
</cp:coreProperties>
</file>