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4\"/>
    </mc:Choice>
  </mc:AlternateContent>
  <bookViews>
    <workbookView xWindow="0" yWindow="0" windowWidth="20490" windowHeight="765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REPORTE!$A$4:$Q$126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16" l="1"/>
  <c r="J1" i="16"/>
  <c r="B110" i="16"/>
  <c r="B71" i="16"/>
  <c r="B59" i="16"/>
  <c r="B52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B90" i="16"/>
  <c r="C89" i="16"/>
  <c r="A89" i="16"/>
  <c r="C88" i="16"/>
  <c r="A88" i="16"/>
  <c r="B84" i="16"/>
  <c r="A93" i="16" s="1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58" i="16"/>
  <c r="A58" i="16"/>
  <c r="C57" i="16"/>
  <c r="A57" i="16"/>
  <c r="C56" i="16"/>
  <c r="A5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95" i="1" l="1"/>
  <c r="G95" i="1"/>
  <c r="H95" i="1"/>
  <c r="I95" i="1"/>
  <c r="J95" i="1"/>
  <c r="K95" i="1"/>
  <c r="F106" i="1"/>
  <c r="G106" i="1"/>
  <c r="H106" i="1"/>
  <c r="I106" i="1"/>
  <c r="J106" i="1"/>
  <c r="K106" i="1"/>
  <c r="F87" i="1"/>
  <c r="G87" i="1"/>
  <c r="H87" i="1"/>
  <c r="I87" i="1"/>
  <c r="J87" i="1"/>
  <c r="K87" i="1"/>
  <c r="F96" i="1"/>
  <c r="G96" i="1"/>
  <c r="H96" i="1"/>
  <c r="I96" i="1"/>
  <c r="J96" i="1"/>
  <c r="K96" i="1"/>
  <c r="F125" i="1"/>
  <c r="G125" i="1"/>
  <c r="H125" i="1"/>
  <c r="I125" i="1"/>
  <c r="J125" i="1"/>
  <c r="K125" i="1"/>
  <c r="F112" i="1"/>
  <c r="G112" i="1"/>
  <c r="H112" i="1"/>
  <c r="I112" i="1"/>
  <c r="J112" i="1"/>
  <c r="K112" i="1"/>
  <c r="F114" i="1"/>
  <c r="G114" i="1"/>
  <c r="H114" i="1"/>
  <c r="I114" i="1"/>
  <c r="J114" i="1"/>
  <c r="K114" i="1"/>
  <c r="F17" i="1"/>
  <c r="G17" i="1"/>
  <c r="H17" i="1"/>
  <c r="I17" i="1"/>
  <c r="J17" i="1"/>
  <c r="K17" i="1"/>
  <c r="F100" i="1"/>
  <c r="G100" i="1"/>
  <c r="H100" i="1"/>
  <c r="I100" i="1"/>
  <c r="J100" i="1"/>
  <c r="K100" i="1"/>
  <c r="F113" i="1"/>
  <c r="G113" i="1"/>
  <c r="H113" i="1"/>
  <c r="I113" i="1"/>
  <c r="J113" i="1"/>
  <c r="K113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17" i="1"/>
  <c r="G117" i="1"/>
  <c r="H117" i="1"/>
  <c r="I117" i="1"/>
  <c r="J117" i="1"/>
  <c r="K117" i="1"/>
  <c r="F7" i="1"/>
  <c r="G7" i="1"/>
  <c r="H7" i="1"/>
  <c r="I7" i="1"/>
  <c r="J7" i="1"/>
  <c r="K7" i="1"/>
  <c r="F15" i="1"/>
  <c r="G15" i="1"/>
  <c r="H15" i="1"/>
  <c r="I15" i="1"/>
  <c r="J15" i="1"/>
  <c r="K15" i="1"/>
  <c r="F32" i="1"/>
  <c r="G32" i="1"/>
  <c r="H32" i="1"/>
  <c r="I32" i="1"/>
  <c r="J32" i="1"/>
  <c r="K32" i="1"/>
  <c r="F124" i="1"/>
  <c r="G124" i="1"/>
  <c r="H124" i="1"/>
  <c r="I124" i="1"/>
  <c r="J124" i="1"/>
  <c r="K124" i="1"/>
  <c r="F84" i="1"/>
  <c r="G84" i="1"/>
  <c r="H84" i="1"/>
  <c r="I84" i="1"/>
  <c r="J84" i="1"/>
  <c r="K84" i="1"/>
  <c r="F89" i="1"/>
  <c r="G89" i="1"/>
  <c r="H89" i="1"/>
  <c r="I89" i="1"/>
  <c r="J89" i="1"/>
  <c r="K89" i="1"/>
  <c r="F121" i="1"/>
  <c r="G121" i="1"/>
  <c r="H121" i="1"/>
  <c r="I121" i="1"/>
  <c r="J121" i="1"/>
  <c r="K121" i="1"/>
  <c r="F28" i="1"/>
  <c r="G28" i="1"/>
  <c r="H28" i="1"/>
  <c r="I28" i="1"/>
  <c r="J28" i="1"/>
  <c r="K28" i="1"/>
  <c r="F47" i="1"/>
  <c r="G47" i="1"/>
  <c r="H47" i="1"/>
  <c r="I47" i="1"/>
  <c r="J47" i="1"/>
  <c r="K47" i="1"/>
  <c r="F65" i="1"/>
  <c r="G65" i="1"/>
  <c r="H65" i="1"/>
  <c r="I65" i="1"/>
  <c r="J65" i="1"/>
  <c r="K65" i="1"/>
  <c r="F110" i="1"/>
  <c r="G110" i="1"/>
  <c r="H110" i="1"/>
  <c r="I110" i="1"/>
  <c r="J110" i="1"/>
  <c r="K110" i="1"/>
  <c r="F115" i="1"/>
  <c r="G115" i="1"/>
  <c r="H115" i="1"/>
  <c r="I115" i="1"/>
  <c r="J115" i="1"/>
  <c r="K115" i="1"/>
  <c r="F105" i="1"/>
  <c r="G105" i="1"/>
  <c r="H105" i="1"/>
  <c r="I105" i="1"/>
  <c r="J105" i="1"/>
  <c r="K105" i="1"/>
  <c r="A95" i="1"/>
  <c r="A106" i="1"/>
  <c r="A87" i="1"/>
  <c r="A96" i="1"/>
  <c r="A125" i="1"/>
  <c r="A112" i="1"/>
  <c r="A114" i="1"/>
  <c r="A17" i="1"/>
  <c r="A100" i="1"/>
  <c r="A113" i="1"/>
  <c r="A101" i="1"/>
  <c r="A102" i="1"/>
  <c r="A117" i="1"/>
  <c r="A7" i="1"/>
  <c r="A15" i="1"/>
  <c r="A32" i="1"/>
  <c r="A124" i="1"/>
  <c r="A84" i="1"/>
  <c r="A89" i="1"/>
  <c r="A121" i="1"/>
  <c r="A28" i="1"/>
  <c r="A47" i="1"/>
  <c r="A65" i="1"/>
  <c r="A110" i="1"/>
  <c r="A115" i="1"/>
  <c r="A105" i="1"/>
  <c r="F33" i="1" l="1"/>
  <c r="G33" i="1"/>
  <c r="H33" i="1"/>
  <c r="I33" i="1"/>
  <c r="J33" i="1"/>
  <c r="K33" i="1"/>
  <c r="F43" i="1"/>
  <c r="G43" i="1"/>
  <c r="H43" i="1"/>
  <c r="I43" i="1"/>
  <c r="J43" i="1"/>
  <c r="K43" i="1"/>
  <c r="F11" i="1"/>
  <c r="G11" i="1"/>
  <c r="H11" i="1"/>
  <c r="I11" i="1"/>
  <c r="J11" i="1"/>
  <c r="K11" i="1"/>
  <c r="F66" i="1"/>
  <c r="G66" i="1"/>
  <c r="H66" i="1"/>
  <c r="I66" i="1"/>
  <c r="J66" i="1"/>
  <c r="K66" i="1"/>
  <c r="F122" i="1"/>
  <c r="G122" i="1"/>
  <c r="H122" i="1"/>
  <c r="I122" i="1"/>
  <c r="J122" i="1"/>
  <c r="K122" i="1"/>
  <c r="F39" i="1"/>
  <c r="G39" i="1"/>
  <c r="H39" i="1"/>
  <c r="I39" i="1"/>
  <c r="J39" i="1"/>
  <c r="K39" i="1"/>
  <c r="F63" i="1"/>
  <c r="G63" i="1"/>
  <c r="H63" i="1"/>
  <c r="I63" i="1"/>
  <c r="J63" i="1"/>
  <c r="K63" i="1"/>
  <c r="F59" i="1"/>
  <c r="G59" i="1"/>
  <c r="H59" i="1"/>
  <c r="I59" i="1"/>
  <c r="J59" i="1"/>
  <c r="K59" i="1"/>
  <c r="F54" i="1"/>
  <c r="G54" i="1"/>
  <c r="H54" i="1"/>
  <c r="I54" i="1"/>
  <c r="J54" i="1"/>
  <c r="K54" i="1"/>
  <c r="F37" i="1"/>
  <c r="G37" i="1"/>
  <c r="H37" i="1"/>
  <c r="I37" i="1"/>
  <c r="J37" i="1"/>
  <c r="K37" i="1"/>
  <c r="F18" i="1"/>
  <c r="G18" i="1"/>
  <c r="H18" i="1"/>
  <c r="I18" i="1"/>
  <c r="J18" i="1"/>
  <c r="K18" i="1"/>
  <c r="F88" i="1"/>
  <c r="G88" i="1"/>
  <c r="H88" i="1"/>
  <c r="I88" i="1"/>
  <c r="J88" i="1"/>
  <c r="K88" i="1"/>
  <c r="F107" i="1"/>
  <c r="G107" i="1"/>
  <c r="H107" i="1"/>
  <c r="I107" i="1"/>
  <c r="J107" i="1"/>
  <c r="K107" i="1"/>
  <c r="F41" i="1"/>
  <c r="G41" i="1"/>
  <c r="H41" i="1"/>
  <c r="I41" i="1"/>
  <c r="J41" i="1"/>
  <c r="K41" i="1"/>
  <c r="A33" i="1"/>
  <c r="A43" i="1"/>
  <c r="A11" i="1"/>
  <c r="A66" i="1"/>
  <c r="A122" i="1"/>
  <c r="A39" i="1"/>
  <c r="A63" i="1"/>
  <c r="A59" i="1"/>
  <c r="A54" i="1"/>
  <c r="A37" i="1"/>
  <c r="A18" i="1"/>
  <c r="A88" i="1"/>
  <c r="A107" i="1"/>
  <c r="A41" i="1"/>
  <c r="A10" i="1" l="1"/>
  <c r="A99" i="1"/>
  <c r="A98" i="1"/>
  <c r="A31" i="1"/>
  <c r="F10" i="1"/>
  <c r="G10" i="1"/>
  <c r="H10" i="1"/>
  <c r="I10" i="1"/>
  <c r="J10" i="1"/>
  <c r="K10" i="1"/>
  <c r="F99" i="1"/>
  <c r="G99" i="1"/>
  <c r="H99" i="1"/>
  <c r="I99" i="1"/>
  <c r="J99" i="1"/>
  <c r="K99" i="1"/>
  <c r="F98" i="1"/>
  <c r="G98" i="1"/>
  <c r="H98" i="1"/>
  <c r="I98" i="1"/>
  <c r="J98" i="1"/>
  <c r="K98" i="1"/>
  <c r="F31" i="1"/>
  <c r="G31" i="1"/>
  <c r="H31" i="1"/>
  <c r="I31" i="1"/>
  <c r="J31" i="1"/>
  <c r="K31" i="1"/>
  <c r="A55" i="1" l="1"/>
  <c r="F55" i="1"/>
  <c r="G55" i="1"/>
  <c r="H55" i="1"/>
  <c r="I55" i="1"/>
  <c r="J55" i="1"/>
  <c r="K55" i="1"/>
  <c r="A97" i="1"/>
  <c r="F97" i="1"/>
  <c r="G97" i="1"/>
  <c r="H97" i="1"/>
  <c r="I97" i="1"/>
  <c r="J97" i="1"/>
  <c r="K97" i="1"/>
  <c r="A34" i="1"/>
  <c r="F34" i="1"/>
  <c r="G34" i="1"/>
  <c r="H34" i="1"/>
  <c r="I34" i="1"/>
  <c r="J34" i="1"/>
  <c r="K34" i="1"/>
  <c r="A76" i="1"/>
  <c r="A120" i="1"/>
  <c r="A36" i="1"/>
  <c r="F76" i="1"/>
  <c r="G76" i="1"/>
  <c r="H76" i="1"/>
  <c r="I76" i="1"/>
  <c r="J76" i="1"/>
  <c r="K76" i="1"/>
  <c r="F120" i="1"/>
  <c r="G120" i="1"/>
  <c r="H120" i="1"/>
  <c r="I120" i="1"/>
  <c r="J120" i="1"/>
  <c r="K120" i="1"/>
  <c r="F36" i="1"/>
  <c r="G36" i="1"/>
  <c r="H36" i="1"/>
  <c r="I36" i="1"/>
  <c r="J36" i="1"/>
  <c r="K36" i="1"/>
  <c r="A119" i="1"/>
  <c r="F119" i="1"/>
  <c r="G119" i="1"/>
  <c r="H119" i="1"/>
  <c r="I119" i="1"/>
  <c r="J119" i="1"/>
  <c r="K119" i="1"/>
  <c r="F61" i="1" l="1"/>
  <c r="G61" i="1"/>
  <c r="H61" i="1"/>
  <c r="I61" i="1"/>
  <c r="J61" i="1"/>
  <c r="K61" i="1"/>
  <c r="F68" i="1"/>
  <c r="G68" i="1"/>
  <c r="H68" i="1"/>
  <c r="I68" i="1"/>
  <c r="J68" i="1"/>
  <c r="K68" i="1"/>
  <c r="F78" i="1"/>
  <c r="G78" i="1"/>
  <c r="H78" i="1"/>
  <c r="I78" i="1"/>
  <c r="J78" i="1"/>
  <c r="K78" i="1"/>
  <c r="F108" i="1"/>
  <c r="G108" i="1"/>
  <c r="H108" i="1"/>
  <c r="I108" i="1"/>
  <c r="J108" i="1"/>
  <c r="K108" i="1"/>
  <c r="F75" i="1"/>
  <c r="G75" i="1"/>
  <c r="H75" i="1"/>
  <c r="I75" i="1"/>
  <c r="J75" i="1"/>
  <c r="K75" i="1"/>
  <c r="F40" i="1"/>
  <c r="G40" i="1"/>
  <c r="H40" i="1"/>
  <c r="I40" i="1"/>
  <c r="J40" i="1"/>
  <c r="K40" i="1"/>
  <c r="F71" i="1"/>
  <c r="G71" i="1"/>
  <c r="H71" i="1"/>
  <c r="I71" i="1"/>
  <c r="J71" i="1"/>
  <c r="K71" i="1"/>
  <c r="F74" i="1"/>
  <c r="G74" i="1"/>
  <c r="H74" i="1"/>
  <c r="I74" i="1"/>
  <c r="J74" i="1"/>
  <c r="K74" i="1"/>
  <c r="F62" i="1"/>
  <c r="G62" i="1"/>
  <c r="H62" i="1"/>
  <c r="I62" i="1"/>
  <c r="J62" i="1"/>
  <c r="K62" i="1"/>
  <c r="F81" i="1"/>
  <c r="G81" i="1"/>
  <c r="H81" i="1"/>
  <c r="I81" i="1"/>
  <c r="J81" i="1"/>
  <c r="K81" i="1"/>
  <c r="F26" i="1"/>
  <c r="G26" i="1"/>
  <c r="H26" i="1"/>
  <c r="I26" i="1"/>
  <c r="J26" i="1"/>
  <c r="K26" i="1"/>
  <c r="F80" i="1"/>
  <c r="G80" i="1"/>
  <c r="H80" i="1"/>
  <c r="I80" i="1"/>
  <c r="J80" i="1"/>
  <c r="K80" i="1"/>
  <c r="F23" i="1"/>
  <c r="G23" i="1"/>
  <c r="H23" i="1"/>
  <c r="I23" i="1"/>
  <c r="J23" i="1"/>
  <c r="K23" i="1"/>
  <c r="F16" i="1"/>
  <c r="G16" i="1"/>
  <c r="H16" i="1"/>
  <c r="I16" i="1"/>
  <c r="J16" i="1"/>
  <c r="K16" i="1"/>
  <c r="F69" i="1"/>
  <c r="G69" i="1"/>
  <c r="H69" i="1"/>
  <c r="I69" i="1"/>
  <c r="J69" i="1"/>
  <c r="K69" i="1"/>
  <c r="F72" i="1"/>
  <c r="G72" i="1"/>
  <c r="H72" i="1"/>
  <c r="I72" i="1"/>
  <c r="J72" i="1"/>
  <c r="K72" i="1"/>
  <c r="F42" i="1"/>
  <c r="G42" i="1"/>
  <c r="H42" i="1"/>
  <c r="I42" i="1"/>
  <c r="J42" i="1"/>
  <c r="K42" i="1"/>
  <c r="F53" i="1"/>
  <c r="G53" i="1"/>
  <c r="H53" i="1"/>
  <c r="I53" i="1"/>
  <c r="J53" i="1"/>
  <c r="K53" i="1"/>
  <c r="F64" i="1"/>
  <c r="G64" i="1"/>
  <c r="H64" i="1"/>
  <c r="I64" i="1"/>
  <c r="J64" i="1"/>
  <c r="K64" i="1"/>
  <c r="F116" i="1"/>
  <c r="G116" i="1"/>
  <c r="H116" i="1"/>
  <c r="I116" i="1"/>
  <c r="J116" i="1"/>
  <c r="K116" i="1"/>
  <c r="F50" i="1"/>
  <c r="G50" i="1"/>
  <c r="H50" i="1"/>
  <c r="I50" i="1"/>
  <c r="J50" i="1"/>
  <c r="K50" i="1"/>
  <c r="A61" i="1"/>
  <c r="A68" i="1"/>
  <c r="A78" i="1"/>
  <c r="A108" i="1"/>
  <c r="A75" i="1"/>
  <c r="A40" i="1"/>
  <c r="A71" i="1"/>
  <c r="A74" i="1"/>
  <c r="A62" i="1"/>
  <c r="A81" i="1"/>
  <c r="A26" i="1"/>
  <c r="A80" i="1"/>
  <c r="A23" i="1"/>
  <c r="A16" i="1"/>
  <c r="A69" i="1"/>
  <c r="A72" i="1"/>
  <c r="A42" i="1"/>
  <c r="A53" i="1"/>
  <c r="A64" i="1"/>
  <c r="A116" i="1"/>
  <c r="A50" i="1"/>
  <c r="F30" i="1"/>
  <c r="G30" i="1"/>
  <c r="H30" i="1"/>
  <c r="I30" i="1"/>
  <c r="J30" i="1"/>
  <c r="K30" i="1"/>
  <c r="F94" i="1"/>
  <c r="G94" i="1"/>
  <c r="H94" i="1"/>
  <c r="I94" i="1"/>
  <c r="J94" i="1"/>
  <c r="K94" i="1"/>
  <c r="F52" i="1"/>
  <c r="G52" i="1"/>
  <c r="H52" i="1"/>
  <c r="I52" i="1"/>
  <c r="J52" i="1"/>
  <c r="K52" i="1"/>
  <c r="F60" i="1"/>
  <c r="G60" i="1"/>
  <c r="H60" i="1"/>
  <c r="I60" i="1"/>
  <c r="J60" i="1"/>
  <c r="K60" i="1"/>
  <c r="F48" i="1"/>
  <c r="G48" i="1"/>
  <c r="H48" i="1"/>
  <c r="I48" i="1"/>
  <c r="J48" i="1"/>
  <c r="K48" i="1"/>
  <c r="F123" i="1"/>
  <c r="G123" i="1"/>
  <c r="H123" i="1"/>
  <c r="I123" i="1"/>
  <c r="J123" i="1"/>
  <c r="K123" i="1"/>
  <c r="F5" i="1"/>
  <c r="G5" i="1"/>
  <c r="H5" i="1"/>
  <c r="I5" i="1"/>
  <c r="J5" i="1"/>
  <c r="K5" i="1"/>
  <c r="F91" i="1"/>
  <c r="G91" i="1"/>
  <c r="H91" i="1"/>
  <c r="I91" i="1"/>
  <c r="J91" i="1"/>
  <c r="K91" i="1"/>
  <c r="F45" i="1"/>
  <c r="G45" i="1"/>
  <c r="H45" i="1"/>
  <c r="I45" i="1"/>
  <c r="J45" i="1"/>
  <c r="K45" i="1"/>
  <c r="F46" i="1"/>
  <c r="G46" i="1"/>
  <c r="H46" i="1"/>
  <c r="I46" i="1"/>
  <c r="J46" i="1"/>
  <c r="K46" i="1"/>
  <c r="F73" i="1"/>
  <c r="G73" i="1"/>
  <c r="H73" i="1"/>
  <c r="I73" i="1"/>
  <c r="J73" i="1"/>
  <c r="K73" i="1"/>
  <c r="F9" i="1"/>
  <c r="G9" i="1"/>
  <c r="H9" i="1"/>
  <c r="I9" i="1"/>
  <c r="J9" i="1"/>
  <c r="K9" i="1"/>
  <c r="F90" i="1"/>
  <c r="G90" i="1"/>
  <c r="H90" i="1"/>
  <c r="I90" i="1"/>
  <c r="J90" i="1"/>
  <c r="K90" i="1"/>
  <c r="F85" i="1"/>
  <c r="G85" i="1"/>
  <c r="H85" i="1"/>
  <c r="I85" i="1"/>
  <c r="J85" i="1"/>
  <c r="K85" i="1"/>
  <c r="F12" i="1"/>
  <c r="G12" i="1"/>
  <c r="H12" i="1"/>
  <c r="I12" i="1"/>
  <c r="J12" i="1"/>
  <c r="K12" i="1"/>
  <c r="F51" i="1"/>
  <c r="G51" i="1"/>
  <c r="H51" i="1"/>
  <c r="I51" i="1"/>
  <c r="J51" i="1"/>
  <c r="K51" i="1"/>
  <c r="F109" i="1"/>
  <c r="G109" i="1"/>
  <c r="H109" i="1"/>
  <c r="I109" i="1"/>
  <c r="J109" i="1"/>
  <c r="K109" i="1"/>
  <c r="F70" i="1"/>
  <c r="G70" i="1"/>
  <c r="H70" i="1"/>
  <c r="I70" i="1"/>
  <c r="J70" i="1"/>
  <c r="K70" i="1"/>
  <c r="F49" i="1"/>
  <c r="G49" i="1"/>
  <c r="H49" i="1"/>
  <c r="I49" i="1"/>
  <c r="J49" i="1"/>
  <c r="K49" i="1"/>
  <c r="F111" i="1"/>
  <c r="G111" i="1"/>
  <c r="H111" i="1"/>
  <c r="I111" i="1"/>
  <c r="J111" i="1"/>
  <c r="K111" i="1"/>
  <c r="F104" i="1"/>
  <c r="G104" i="1"/>
  <c r="H104" i="1"/>
  <c r="I104" i="1"/>
  <c r="J104" i="1"/>
  <c r="K104" i="1"/>
  <c r="F118" i="1"/>
  <c r="G118" i="1"/>
  <c r="H118" i="1"/>
  <c r="I118" i="1"/>
  <c r="J118" i="1"/>
  <c r="K118" i="1"/>
  <c r="F44" i="1"/>
  <c r="G44" i="1"/>
  <c r="H44" i="1"/>
  <c r="I44" i="1"/>
  <c r="J44" i="1"/>
  <c r="K44" i="1"/>
  <c r="A30" i="1"/>
  <c r="A94" i="1"/>
  <c r="A52" i="1"/>
  <c r="A60" i="1"/>
  <c r="A48" i="1"/>
  <c r="A123" i="1"/>
  <c r="A5" i="1"/>
  <c r="A91" i="1"/>
  <c r="A45" i="1"/>
  <c r="A46" i="1"/>
  <c r="A73" i="1"/>
  <c r="A9" i="1"/>
  <c r="A90" i="1"/>
  <c r="A85" i="1"/>
  <c r="A12" i="1"/>
  <c r="A51" i="1"/>
  <c r="A109" i="1"/>
  <c r="A70" i="1"/>
  <c r="A49" i="1"/>
  <c r="A111" i="1"/>
  <c r="A104" i="1"/>
  <c r="A118" i="1"/>
  <c r="A44" i="1"/>
  <c r="F29" i="1" l="1"/>
  <c r="G29" i="1"/>
  <c r="H29" i="1"/>
  <c r="I29" i="1"/>
  <c r="J29" i="1"/>
  <c r="K29" i="1"/>
  <c r="F83" i="1"/>
  <c r="G83" i="1"/>
  <c r="H83" i="1"/>
  <c r="I83" i="1"/>
  <c r="J83" i="1"/>
  <c r="K83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24" i="1"/>
  <c r="G24" i="1"/>
  <c r="H24" i="1"/>
  <c r="I24" i="1"/>
  <c r="J24" i="1"/>
  <c r="K24" i="1"/>
  <c r="F6" i="1"/>
  <c r="G6" i="1"/>
  <c r="H6" i="1"/>
  <c r="I6" i="1"/>
  <c r="J6" i="1"/>
  <c r="K6" i="1"/>
  <c r="F25" i="1"/>
  <c r="G25" i="1"/>
  <c r="H25" i="1"/>
  <c r="I25" i="1"/>
  <c r="J25" i="1"/>
  <c r="K25" i="1"/>
  <c r="F20" i="1"/>
  <c r="G20" i="1"/>
  <c r="H20" i="1"/>
  <c r="I20" i="1"/>
  <c r="J20" i="1"/>
  <c r="K20" i="1"/>
  <c r="F19" i="1"/>
  <c r="G19" i="1"/>
  <c r="H19" i="1"/>
  <c r="I19" i="1"/>
  <c r="J19" i="1"/>
  <c r="K19" i="1"/>
  <c r="F35" i="1"/>
  <c r="G35" i="1"/>
  <c r="H35" i="1"/>
  <c r="I35" i="1"/>
  <c r="J35" i="1"/>
  <c r="K35" i="1"/>
  <c r="F126" i="1"/>
  <c r="G126" i="1"/>
  <c r="H126" i="1"/>
  <c r="I126" i="1"/>
  <c r="J126" i="1"/>
  <c r="K126" i="1"/>
  <c r="A29" i="1"/>
  <c r="A83" i="1"/>
  <c r="A58" i="1"/>
  <c r="A57" i="1"/>
  <c r="A56" i="1"/>
  <c r="A24" i="1"/>
  <c r="A6" i="1"/>
  <c r="A25" i="1"/>
  <c r="A20" i="1"/>
  <c r="A19" i="1"/>
  <c r="A35" i="1"/>
  <c r="A126" i="1"/>
  <c r="F86" i="1"/>
  <c r="G86" i="1"/>
  <c r="H86" i="1"/>
  <c r="I86" i="1"/>
  <c r="J86" i="1"/>
  <c r="K86" i="1"/>
  <c r="F14" i="1"/>
  <c r="G14" i="1"/>
  <c r="H14" i="1"/>
  <c r="I14" i="1"/>
  <c r="J14" i="1"/>
  <c r="K14" i="1"/>
  <c r="F93" i="1"/>
  <c r="G93" i="1"/>
  <c r="H93" i="1"/>
  <c r="I93" i="1"/>
  <c r="J93" i="1"/>
  <c r="K93" i="1"/>
  <c r="F67" i="1"/>
  <c r="G67" i="1"/>
  <c r="H67" i="1"/>
  <c r="I67" i="1"/>
  <c r="J67" i="1"/>
  <c r="K67" i="1"/>
  <c r="F21" i="1"/>
  <c r="G21" i="1"/>
  <c r="H21" i="1"/>
  <c r="I21" i="1"/>
  <c r="J21" i="1"/>
  <c r="K21" i="1"/>
  <c r="A86" i="1"/>
  <c r="A14" i="1"/>
  <c r="A93" i="1"/>
  <c r="A67" i="1"/>
  <c r="A21" i="1"/>
  <c r="G4" i="3" l="1"/>
  <c r="F4" i="3"/>
  <c r="J4" i="3"/>
  <c r="I4" i="3"/>
  <c r="H4" i="3"/>
  <c r="F77" i="1" l="1"/>
  <c r="G77" i="1"/>
  <c r="H77" i="1"/>
  <c r="I77" i="1"/>
  <c r="J77" i="1"/>
  <c r="K77" i="1"/>
  <c r="A77" i="1"/>
  <c r="F79" i="1" l="1"/>
  <c r="G79" i="1"/>
  <c r="H79" i="1"/>
  <c r="I79" i="1"/>
  <c r="J79" i="1"/>
  <c r="K79" i="1"/>
  <c r="A79" i="1"/>
  <c r="F82" i="1" l="1"/>
  <c r="G82" i="1"/>
  <c r="H82" i="1"/>
  <c r="I82" i="1"/>
  <c r="J82" i="1"/>
  <c r="K82" i="1"/>
  <c r="F38" i="1"/>
  <c r="G38" i="1"/>
  <c r="H38" i="1"/>
  <c r="I38" i="1"/>
  <c r="J38" i="1"/>
  <c r="K38" i="1"/>
  <c r="F27" i="1"/>
  <c r="G27" i="1"/>
  <c r="H27" i="1"/>
  <c r="I27" i="1"/>
  <c r="J27" i="1"/>
  <c r="K27" i="1"/>
  <c r="A82" i="1"/>
  <c r="A38" i="1"/>
  <c r="A27" i="1"/>
  <c r="F22" i="1"/>
  <c r="G22" i="1"/>
  <c r="H22" i="1"/>
  <c r="I22" i="1"/>
  <c r="J22" i="1"/>
  <c r="K22" i="1"/>
  <c r="F13" i="1"/>
  <c r="G13" i="1"/>
  <c r="H13" i="1"/>
  <c r="I13" i="1"/>
  <c r="J13" i="1"/>
  <c r="K13" i="1"/>
  <c r="A22" i="1"/>
  <c r="A13" i="1"/>
  <c r="F103" i="1" l="1"/>
  <c r="G103" i="1"/>
  <c r="H103" i="1"/>
  <c r="I103" i="1"/>
  <c r="J103" i="1"/>
  <c r="K103" i="1"/>
  <c r="A103" i="1"/>
  <c r="G92" i="1" l="1"/>
  <c r="H8" i="1"/>
  <c r="I8" i="1"/>
  <c r="J8" i="1"/>
  <c r="K8" i="1"/>
  <c r="H92" i="1"/>
  <c r="I92" i="1"/>
  <c r="J92" i="1"/>
  <c r="K92" i="1"/>
  <c r="A92" i="1" l="1"/>
  <c r="F92" i="1"/>
  <c r="F8" i="1" l="1"/>
  <c r="G8" i="1"/>
  <c r="A8" i="1"/>
  <c r="K3" i="16" l="1"/>
  <c r="K4" i="16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<sst xmlns="http://schemas.openxmlformats.org/spreadsheetml/2006/main" count="13859" uniqueCount="2727">
  <si>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</si>
  <si>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</si>
  <si>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</si>
  <si>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</si>
  <si>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</si>
  <si>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</si>
  <si>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</si>
  <si>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</si>
  <si>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</si>
  <si>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</si>
  <si>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</si>
  <si>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</si>
  <si>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</si>
  <si>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</si>
  <si>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</si>
  <si>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</si>
  <si>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</si>
  <si>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</si>
  <si>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</si>
  <si>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</si>
  <si>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</si>
  <si>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</si>
  <si>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</si>
  <si>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</si>
  <si>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</si>
  <si>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</si>
  <si>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</si>
  <si>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</si>
  <si>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</si>
  <si>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</si>
  <si>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</si>
  <si>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</si>
  <si>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</si>
  <si>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</si>
  <si>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</si>
  <si>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</si>
  <si>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</si>
  <si>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</si>
  <si>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</si>
  <si>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</si>
  <si>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</si>
  <si>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</si>
  <si>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</si>
  <si>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</si>
  <si>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</si>
  <si>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</si>
  <si>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</si>
  <si>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</si>
  <si>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</si>
  <si>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</si>
  <si>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</si>
  <si>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</si>
  <si>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</si>
  <si>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</si>
  <si>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</si>
  <si>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</si>
  <si>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</si>
  <si>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</si>
  <si>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</si>
  <si>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</si>
  <si>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</si>
  <si>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</si>
  <si>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</si>
  <si>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</si>
  <si>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</si>
  <si>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</si>
  <si>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</si>
  <si>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</si>
  <si>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</si>
  <si>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</si>
  <si>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</si>
  <si>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</si>
  <si>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</si>
  <si>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</si>
  <si>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</si>
  <si>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</si>
  <si>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</si>
  <si>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</si>
  <si>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</si>
  <si>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</si>
  <si>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</si>
  <si>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</si>
  <si>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</si>
  <si>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</si>
  <si>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</si>
  <si>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</si>
  <si>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</si>
  <si>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</si>
  <si>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</si>
  <si>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</si>
  <si>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</si>
  <si>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</si>
  <si>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</si>
  <si>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</si>
  <si>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</si>
  <si>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</si>
  <si>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</si>
  <si>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</si>
  <si>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</si>
  <si>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</si>
  <si>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</si>
  <si>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</si>
  <si>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</si>
  <si>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</si>
  <si>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</si>
  <si>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</si>
  <si>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</si>
  <si>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</si>
  <si>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</si>
  <si>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</si>
  <si>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</si>
  <si>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</si>
  <si>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</si>
  <si>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</si>
  <si>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</si>
  <si>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</si>
  <si>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</si>
  <si>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</si>
  <si>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</si>
  <si>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</si>
  <si>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</si>
  <si>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</si>
  <si>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</si>
  <si>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</si>
  <si>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</si>
  <si>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</si>
  <si>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</si>
  <si>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</si>
  <si>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</si>
  <si>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</si>
  <si>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</si>
  <si>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</si>
  <si>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</si>
  <si>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</si>
  <si>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</si>
  <si>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</si>
  <si>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</si>
  <si>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</si>
  <si>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</si>
  <si>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</si>
  <si>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</si>
  <si>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</si>
  <si>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</si>
  <si>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</si>
  <si>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</si>
  <si>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</si>
  <si>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</si>
  <si>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</si>
  <si>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</si>
  <si>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</si>
  <si>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</si>
  <si>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</si>
  <si>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</si>
  <si>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</si>
  <si>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</si>
  <si>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</si>
  <si>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</si>
  <si>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</si>
  <si>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</si>
  <si>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</si>
  <si>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</si>
  <si>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</si>
  <si>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</si>
  <si>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</si>
  <si>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</si>
  <si>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</si>
  <si>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</si>
  <si>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</si>
  <si>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</si>
  <si>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</si>
  <si>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</si>
  <si>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</si>
  <si>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</si>
  <si>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</si>
  <si>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</si>
  <si>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</si>
  <si>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</si>
  <si>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</si>
  <si>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</si>
  <si>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</si>
  <si>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</si>
  <si>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</si>
  <si>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</si>
  <si>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</si>
  <si>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</si>
  <si>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</si>
  <si>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</si>
  <si>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</si>
  <si>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</si>
  <si>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</si>
  <si>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</si>
  <si>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</si>
  <si>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</si>
  <si>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</si>
  <si>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</si>
  <si>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</si>
  <si>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</si>
  <si>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</si>
  <si>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</si>
  <si>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</si>
  <si>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</si>
  <si>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</si>
  <si>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</si>
  <si>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</si>
  <si>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</si>
  <si>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</si>
  <si>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</si>
  <si>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</si>
  <si>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</si>
  <si>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</si>
  <si>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</si>
  <si>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</si>
  <si>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</si>
  <si>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</si>
  <si>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</si>
  <si>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</si>
  <si>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</si>
  <si>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</si>
  <si>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</si>
  <si>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</si>
  <si>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</si>
  <si>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</si>
  <si>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</si>
  <si>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</si>
  <si>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</si>
  <si>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</si>
  <si>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</si>
  <si>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</si>
  <si>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</si>
  <si>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</si>
  <si>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</si>
  <si>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</si>
  <si>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</si>
  <si>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</si>
  <si>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</si>
  <si>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</si>
  <si>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</si>
  <si>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</si>
  <si>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</si>
  <si>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</si>
  <si>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</si>
  <si>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</si>
  <si>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</si>
  <si>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</si>
  <si>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</si>
  <si>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</si>
  <si>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</si>
  <si>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</si>
  <si>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</si>
  <si>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</si>
  <si>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</si>
  <si>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</si>
  <si>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</si>
  <si>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</si>
  <si>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</si>
  <si>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</si>
  <si>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</si>
  <si>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</si>
  <si>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</si>
  <si>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</si>
  <si>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</si>
  <si>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</si>
  <si>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</si>
  <si>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</si>
  <si>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</si>
  <si>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</si>
  <si>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</si>
  <si>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</si>
  <si>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</si>
  <si>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</si>
  <si>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</si>
  <si>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</si>
  <si>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</si>
  <si>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</si>
  <si>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</si>
  <si>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</si>
  <si>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</si>
  <si>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</si>
  <si>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</si>
  <si>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</si>
  <si>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</si>
  <si>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</si>
  <si>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</si>
  <si>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</si>
  <si>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</si>
  <si>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</si>
  <si>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</si>
  <si>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</si>
  <si>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</si>
  <si>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</si>
  <si>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</si>
  <si>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</si>
  <si>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</si>
  <si>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</si>
  <si>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</si>
  <si>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</si>
  <si>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</si>
  <si>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</si>
  <si>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</si>
  <si>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</si>
  <si>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</si>
  <si>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</si>
  <si>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</si>
  <si>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</si>
  <si>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</si>
  <si>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</si>
  <si>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</si>
  <si>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</si>
  <si>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</si>
  <si>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</si>
  <si>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</si>
  <si>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</si>
  <si>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</si>
  <si>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</si>
  <si>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</si>
  <si>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</si>
  <si>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</si>
  <si>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</si>
  <si>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</si>
  <si>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</si>
  <si>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</si>
  <si>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</si>
  <si>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</si>
  <si>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</si>
  <si>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</si>
  <si>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</si>
  <si>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</si>
  <si>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</si>
  <si>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</si>
  <si>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</si>
  <si>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</si>
  <si>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</si>
  <si>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</si>
  <si>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</si>
  <si>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</si>
  <si>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</si>
  <si>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</si>
  <si>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</si>
  <si>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</si>
  <si>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</si>
  <si>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</si>
  <si>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</si>
  <si>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</si>
  <si>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</si>
  <si>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</si>
  <si>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</si>
  <si>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</si>
  <si>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</si>
  <si>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</si>
  <si>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</si>
  <si>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</si>
  <si>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</si>
  <si>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</si>
  <si>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</si>
  <si>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</si>
  <si>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</si>
  <si>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</si>
  <si>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</si>
  <si>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</si>
  <si>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</si>
  <si>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</si>
  <si>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</si>
  <si>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</si>
  <si>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</si>
  <si>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</si>
  <si>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</si>
  <si>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</si>
  <si>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</si>
  <si>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</si>
  <si>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</si>
  <si>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</si>
  <si>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</si>
  <si>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</si>
  <si>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</si>
  <si>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</si>
  <si>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</si>
  <si>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</si>
  <si>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</si>
  <si>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</si>
  <si>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</si>
  <si>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</si>
  <si>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</si>
  <si>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</si>
  <si>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</si>
  <si>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</si>
  <si>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</si>
  <si>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</si>
  <si>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</si>
  <si>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</si>
  <si>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</si>
  <si>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</si>
  <si>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</si>
  <si>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</si>
  <si>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</si>
  <si>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</si>
  <si>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</si>
  <si>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</si>
  <si>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</si>
  <si>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</si>
  <si>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</si>
  <si>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</si>
  <si>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</si>
  <si>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</si>
  <si>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</si>
  <si>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</si>
  <si>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</si>
  <si>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</si>
  <si>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</si>
  <si>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</si>
  <si>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</si>
  <si>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</si>
  <si>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</si>
  <si>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</si>
  <si>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</si>
  <si>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</si>
  <si>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</si>
  <si>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</si>
  <si>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</si>
  <si>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</si>
  <si>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</si>
  <si>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</si>
  <si>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</si>
  <si>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</si>
  <si>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</si>
  <si>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</si>
  <si>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</si>
  <si>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</si>
  <si>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</si>
  <si>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</si>
  <si>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</si>
  <si>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</si>
  <si>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</si>
  <si>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</si>
  <si>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</si>
  <si>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</si>
  <si>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</si>
  <si>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</si>
  <si>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</si>
  <si>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</si>
  <si>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</si>
  <si>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</si>
  <si>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</si>
  <si>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</si>
  <si>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</si>
  <si>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</si>
  <si>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</si>
  <si>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</si>
  <si>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</si>
  <si>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</si>
  <si>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</si>
  <si>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</si>
  <si>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</si>
  <si>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</si>
  <si>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</si>
  <si>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</si>
  <si>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</si>
  <si>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</si>
  <si>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</si>
  <si>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</si>
  <si>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</si>
  <si>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</si>
  <si>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</si>
  <si>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</si>
  <si>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</si>
  <si>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</si>
  <si>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</si>
  <si>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</si>
  <si>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</si>
  <si>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</si>
  <si>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</si>
  <si>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</si>
  <si>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</si>
  <si>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</si>
  <si>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</si>
  <si>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</si>
  <si>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</si>
  <si>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</si>
  <si>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</si>
  <si>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</si>
  <si>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</si>
  <si>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</si>
  <si>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</si>
  <si>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</si>
  <si>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</si>
  <si>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</si>
  <si>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</si>
  <si>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</si>
  <si>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</si>
  <si>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</si>
  <si>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</si>
  <si>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</si>
  <si>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</si>
  <si>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</si>
  <si>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</si>
  <si>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</si>
  <si>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</si>
  <si>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</si>
  <si>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</si>
  <si>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</si>
  <si>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</si>
  <si>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</si>
  <si>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</si>
  <si>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</si>
  <si>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</si>
  <si>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</si>
  <si>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</si>
  <si>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</si>
  <si>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</si>
  <si>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</si>
  <si>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</si>
  <si>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</si>
  <si>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</si>
  <si>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</si>
  <si>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</si>
  <si>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</si>
  <si>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</si>
  <si>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</si>
  <si>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</si>
  <si>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</si>
  <si>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</si>
  <si>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</si>
  <si>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</si>
  <si>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</si>
  <si>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</si>
  <si>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</si>
  <si>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</si>
  <si>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</si>
  <si>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</si>
  <si>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</si>
  <si>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</si>
  <si>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</si>
  <si>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</si>
  <si>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</si>
  <si>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</si>
  <si>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</si>
  <si>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</si>
  <si>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</si>
  <si>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</si>
  <si>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</si>
  <si>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</si>
  <si>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</si>
  <si>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</si>
  <si>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</si>
  <si>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</si>
  <si>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</si>
  <si>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</si>
  <si>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</si>
  <si>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</si>
  <si>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</si>
  <si>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</si>
  <si>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</si>
  <si>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</si>
  <si>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</si>
  <si>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</si>
  <si>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</si>
  <si>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</si>
  <si>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</si>
  <si>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</si>
  <si>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</si>
  <si>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</si>
  <si>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</si>
  <si>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</si>
  <si>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</si>
  <si>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</si>
  <si>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</si>
  <si>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</si>
  <si>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</si>
  <si>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</si>
  <si>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</si>
  <si>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</si>
  <si>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</si>
  <si>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</si>
  <si>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</si>
  <si>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</si>
  <si>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</si>
  <si>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</si>
  <si>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</si>
  <si>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</si>
  <si>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</si>
  <si>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</si>
  <si>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</si>
  <si>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</si>
  <si>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</si>
  <si>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</si>
  <si>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</si>
  <si>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</si>
  <si>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</si>
  <si>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</si>
  <si>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</si>
  <si>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</si>
  <si>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</si>
  <si>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</si>
  <si>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</si>
  <si>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</si>
  <si>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</si>
  <si>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</si>
  <si>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</si>
  <si>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</si>
  <si>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</si>
  <si>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</si>
  <si>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</si>
  <si>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</si>
  <si>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</si>
  <si>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</si>
  <si>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</si>
  <si>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</si>
  <si>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</si>
  <si>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</si>
  <si>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</si>
  <si>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</si>
  <si>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</si>
  <si>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</si>
  <si>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</si>
  <si>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</si>
  <si>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</si>
  <si>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</si>
  <si>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</si>
  <si>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</si>
  <si>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</si>
  <si>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</si>
  <si>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</si>
  <si>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</si>
  <si>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</si>
  <si>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</si>
  <si>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</si>
  <si>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</si>
  <si>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</si>
  <si>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</si>
  <si>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</si>
  <si>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</si>
  <si>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</si>
  <si>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</si>
  <si>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</si>
  <si>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</si>
  <si>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</si>
  <si>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</si>
  <si>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</si>
  <si>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</si>
  <si>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</si>
  <si>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</si>
  <si>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</si>
  <si>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</si>
  <si>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</si>
  <si>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</si>
  <si>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</si>
  <si>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</si>
  <si>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</si>
  <si>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</si>
  <si>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</si>
  <si>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</si>
  <si>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</si>
  <si>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</si>
  <si>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</si>
  <si>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</si>
  <si>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</si>
  <si>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</si>
  <si>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</si>
  <si>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</si>
  <si>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</si>
  <si>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</si>
  <si>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</si>
  <si>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</si>
  <si>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</si>
  <si>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</si>
  <si>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</si>
  <si>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</si>
  <si>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</si>
  <si>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</si>
  <si>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</si>
  <si>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</si>
  <si>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</si>
  <si>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</si>
  <si>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</si>
  <si>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</si>
  <si>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</si>
  <si>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</si>
  <si>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</si>
  <si>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</si>
  <si>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</si>
  <si>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</si>
  <si>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</si>
  <si>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</si>
  <si>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</si>
  <si>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</si>
  <si>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</si>
  <si>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</si>
  <si>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</si>
  <si>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</si>
  <si>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</si>
  <si>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</si>
  <si>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</si>
  <si>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</si>
  <si>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</si>
  <si>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</si>
  <si>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</si>
  <si>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</si>
  <si>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</si>
  <si>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</si>
  <si>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</si>
  <si>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</si>
  <si>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</si>
  <si>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</si>
  <si>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</si>
  <si>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</si>
  <si>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</si>
  <si>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</si>
  <si>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</si>
  <si>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</si>
  <si>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</si>
  <si>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</si>
  <si>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</si>
  <si>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</si>
  <si>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</si>
  <si>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</si>
  <si>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</si>
  <si>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</si>
  <si>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</si>
  <si>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</si>
  <si>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</si>
  <si>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</si>
  <si>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</si>
  <si>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</si>
  <si>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</si>
  <si>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</si>
  <si>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</si>
  <si>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</si>
  <si>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</si>
  <si>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</si>
  <si>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</si>
  <si>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</si>
  <si>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</si>
  <si>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</si>
  <si>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</si>
  <si>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</si>
  <si>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</si>
  <si>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</si>
  <si>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</si>
  <si>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</si>
  <si>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</si>
  <si>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</si>
  <si>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</si>
  <si>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</si>
  <si>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</si>
  <si>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</si>
  <si>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</si>
  <si>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</si>
  <si>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</si>
  <si>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</si>
  <si>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</si>
  <si>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</si>
  <si>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</si>
  <si>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</si>
  <si>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</si>
  <si>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</si>
  <si>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</si>
  <si>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</si>
  <si>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</si>
  <si>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</si>
  <si>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</si>
  <si>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</si>
  <si>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</si>
  <si>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</si>
  <si>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</si>
  <si>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</si>
  <si>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</si>
  <si>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</si>
  <si>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</si>
  <si>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</si>
  <si>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</si>
  <si>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</si>
  <si>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</si>
  <si>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</si>
  <si>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</si>
  <si>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</si>
  <si>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</si>
  <si>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</si>
  <si>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</si>
  <si>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</si>
  <si>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</si>
  <si>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</si>
  <si>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</si>
  <si>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</si>
  <si>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</si>
  <si>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</si>
  <si>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</si>
  <si>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</si>
  <si>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</si>
  <si>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</si>
  <si>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</si>
  <si>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</si>
  <si>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</si>
  <si>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</si>
  <si>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</si>
  <si>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</si>
  <si>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</si>
  <si>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</si>
  <si>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</si>
  <si>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</si>
  <si>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</si>
  <si>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</si>
  <si>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</si>
  <si>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</si>
  <si>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</si>
  <si>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</si>
  <si>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</si>
  <si>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</si>
  <si>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</si>
  <si>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</si>
  <si>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</si>
  <si>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</si>
  <si>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</si>
  <si>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</si>
  <si>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</si>
  <si>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</si>
  <si>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</si>
  <si>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</si>
  <si>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</si>
  <si>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</si>
  <si>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</si>
  <si>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</si>
  <si>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</si>
  <si>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</si>
  <si>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</si>
  <si>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</si>
  <si>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</si>
  <si>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</si>
  <si>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</si>
  <si>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</si>
  <si>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</si>
  <si>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</si>
  <si>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</si>
  <si>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</si>
  <si>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</si>
  <si>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</si>
  <si>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</si>
  <si>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</si>
  <si>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</si>
  <si>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</si>
  <si>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</si>
  <si>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</si>
  <si>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</si>
  <si>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</si>
  <si>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</si>
  <si>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</si>
  <si>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</si>
  <si>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</si>
  <si>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</si>
  <si>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</si>
  <si>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</si>
  <si>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</si>
  <si>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</si>
  <si>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</si>
  <si>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</si>
  <si>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</si>
  <si>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</si>
  <si>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</si>
  <si>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</si>
  <si>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</si>
  <si>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</si>
  <si>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</si>
  <si>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</si>
  <si>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</si>
  <si>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</si>
  <si>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</si>
  <si>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</si>
  <si>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</si>
  <si>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</si>
  <si>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</si>
  <si>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</si>
  <si>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</si>
  <si>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</si>
  <si>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</si>
  <si>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</si>
  <si>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</si>
  <si>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</si>
  <si>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</si>
  <si>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</si>
  <si>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</si>
  <si>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</si>
  <si>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</si>
  <si>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</si>
  <si>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</si>
  <si>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</si>
  <si>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</si>
  <si>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</si>
  <si>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</si>
  <si>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</si>
  <si>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</si>
  <si>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</si>
  <si>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</si>
  <si>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</si>
  <si>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</si>
  <si>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</si>
  <si>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</si>
  <si>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</si>
  <si>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</si>
  <si>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</si>
  <si>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</si>
  <si>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</si>
  <si>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</si>
  <si>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</si>
  <si>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</si>
  <si>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</si>
  <si>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</si>
  <si>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</si>
  <si>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</si>
  <si>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</si>
  <si>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</si>
  <si>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</si>
  <si>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</si>
  <si>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</si>
  <si>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</si>
  <si>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</si>
  <si>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</si>
  <si>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</si>
  <si>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</si>
  <si>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</si>
  <si>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</si>
  <si>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</si>
  <si>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</si>
  <si>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</si>
  <si>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</si>
  <si>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</si>
  <si>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</si>
  <si>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</si>
  <si>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</si>
  <si>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</si>
  <si>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</si>
  <si>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</si>
  <si>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</si>
  <si>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</si>
  <si>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</si>
  <si>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</si>
  <si>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</si>
  <si>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</si>
  <si>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</si>
  <si>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</si>
  <si>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</si>
  <si>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</si>
  <si>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</si>
  <si>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</si>
  <si>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</si>
  <si>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</si>
  <si>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</si>
  <si>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</si>
  <si>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</si>
  <si>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</si>
  <si>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</si>
  <si>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</si>
  <si>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</si>
  <si>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</si>
  <si>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</si>
  <si>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</si>
  <si>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</si>
  <si>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</si>
  <si>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</si>
  <si>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</si>
  <si>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</si>
  <si>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</si>
  <si>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</si>
  <si>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</si>
  <si>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</si>
  <si>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</si>
  <si>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</si>
  <si>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</si>
  <si>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</si>
  <si>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</si>
  <si>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</si>
  <si>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</si>
  <si>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</si>
  <si>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</si>
  <si>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</si>
  <si>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</si>
  <si>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</si>
  <si>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</si>
  <si>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</si>
  <si>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</si>
  <si>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</si>
  <si>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</si>
  <si>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</si>
  <si>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</si>
  <si>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</si>
  <si>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</si>
  <si>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</si>
  <si>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</si>
  <si>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</si>
  <si>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</si>
  <si>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</si>
  <si>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</si>
  <si>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</si>
  <si>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</si>
  <si>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</si>
  <si>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</si>
  <si>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</si>
  <si>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</si>
  <si>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</si>
  <si>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</si>
  <si>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</si>
  <si>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</si>
  <si>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</si>
  <si>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</si>
  <si>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</si>
  <si>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</si>
  <si>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</si>
  <si>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</si>
  <si>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</si>
  <si>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</si>
  <si>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</si>
  <si>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</si>
  <si>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</si>
  <si>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</si>
  <si>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</si>
  <si>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</si>
  <si>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</si>
  <si>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</si>
  <si>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</si>
  <si>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</si>
  <si>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</si>
  <si>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</si>
  <si>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</si>
  <si>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</si>
  <si>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</si>
  <si>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</si>
  <si>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</si>
  <si>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</si>
  <si>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</si>
  <si>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</si>
  <si>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</si>
  <si>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</si>
  <si>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</si>
  <si>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</si>
  <si>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</si>
  <si>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</si>
  <si>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</si>
  <si>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</si>
  <si>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</si>
  <si>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</si>
  <si>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</si>
  <si>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</si>
  <si>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</si>
  <si>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</si>
  <si>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</si>
  <si>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</si>
  <si>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</si>
  <si>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</si>
  <si>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</si>
  <si>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</si>
  <si>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</si>
  <si>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</si>
  <si>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</si>
  <si>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</si>
  <si>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</si>
  <si>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</si>
  <si>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</si>
  <si>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</si>
  <si>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</si>
  <si>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</si>
  <si>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</si>
  <si>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</si>
  <si>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</si>
  <si>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</si>
  <si>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</si>
  <si>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</si>
  <si>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</si>
  <si>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</si>
  <si>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</si>
  <si>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</si>
  <si>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</si>
  <si>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</si>
  <si>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</si>
  <si>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</si>
  <si>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</si>
  <si>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</si>
  <si>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</si>
  <si>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</si>
  <si>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</si>
  <si>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</si>
  <si>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</si>
  <si>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</si>
  <si>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</si>
  <si>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</si>
  <si>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</si>
  <si>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</si>
  <si>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</si>
  <si>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</si>
  <si>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</si>
  <si>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</si>
  <si>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</si>
  <si>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</si>
  <si>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</si>
  <si>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</si>
  <si>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</si>
  <si>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</si>
  <si>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</si>
  <si>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</si>
  <si>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</si>
  <si>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</si>
  <si>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</si>
  <si>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</si>
  <si>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</si>
  <si>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</si>
  <si>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</si>
  <si>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</si>
  <si>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</si>
  <si>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</si>
  <si>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</si>
  <si>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</si>
  <si>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</si>
  <si>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</si>
  <si>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</si>
  <si>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</si>
  <si>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</si>
  <si>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</si>
  <si>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</si>
  <si>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</si>
  <si>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</si>
  <si>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</si>
  <si>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</si>
  <si>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</si>
  <si>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</si>
  <si>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</si>
  <si>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</si>
  <si>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</si>
  <si>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</si>
  <si>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</si>
  <si>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</si>
  <si>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</si>
  <si>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</si>
  <si>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</si>
  <si>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</si>
  <si>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</si>
  <si>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</si>
  <si>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</si>
  <si>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</si>
  <si>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</si>
  <si>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</si>
  <si>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</si>
  <si>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</si>
  <si>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</si>
  <si>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</si>
  <si>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</si>
  <si>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</si>
  <si>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</si>
  <si>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</si>
  <si>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</si>
  <si>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</si>
  <si>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</si>
  <si>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</si>
  <si>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</si>
  <si>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</si>
  <si>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</si>
  <si>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</si>
  <si>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</si>
  <si>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</si>
  <si>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</si>
  <si>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</si>
  <si>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</si>
  <si>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</si>
  <si>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</si>
  <si>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</si>
  <si>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</si>
  <si>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</si>
  <si>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</si>
  <si>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</si>
  <si>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</si>
  <si>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</si>
  <si>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</si>
  <si>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</si>
  <si>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</si>
  <si>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</si>
  <si>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</si>
  <si>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</si>
  <si>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</si>
  <si>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</si>
  <si>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</si>
  <si>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</si>
  <si>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</si>
  <si>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</si>
  <si>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</si>
  <si>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</si>
  <si>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</si>
  <si>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</si>
  <si>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</si>
  <si>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</si>
  <si>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</si>
  <si>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</si>
  <si>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</si>
  <si>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</si>
  <si>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</si>
  <si>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</si>
  <si>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</si>
  <si>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</si>
  <si>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</si>
  <si>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</si>
  <si>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</si>
  <si>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</si>
  <si>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</si>
  <si>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</si>
  <si>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</si>
  <si>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</si>
  <si>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</si>
  <si>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</si>
  <si>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</si>
  <si>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</si>
  <si>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</si>
  <si>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</si>
  <si>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</si>
  <si>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</si>
  <si>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</si>
  <si>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</si>
  <si>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</si>
  <si>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</si>
  <si>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</si>
  <si>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</si>
  <si>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</si>
  <si>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</si>
  <si>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</si>
  <si>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</si>
  <si>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</si>
  <si>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</si>
  <si>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</si>
  <si>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</si>
  <si>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</si>
  <si>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</si>
  <si>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</si>
  <si>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</si>
  <si>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</si>
  <si>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</si>
  <si>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</si>
  <si>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</si>
  <si>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</si>
  <si>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</si>
  <si>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</si>
  <si>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</si>
  <si>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</si>
  <si>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</si>
  <si>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</si>
  <si>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</si>
  <si>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</si>
  <si>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</si>
  <si>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</si>
  <si>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</si>
  <si>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</si>
  <si>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</si>
  <si>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</si>
  <si>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</si>
  <si>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</si>
  <si>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</si>
  <si>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</si>
  <si>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</si>
  <si>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</si>
  <si>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</si>
  <si>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</si>
  <si>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</si>
  <si>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</si>
  <si>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</si>
  <si>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</si>
  <si>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</si>
  <si>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</si>
  <si>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</si>
  <si>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</si>
  <si>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</si>
  <si>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</si>
  <si>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</si>
  <si>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</si>
  <si>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</si>
  <si>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</si>
  <si>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</si>
  <si>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</si>
  <si>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</si>
  <si>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</si>
  <si>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</si>
  <si>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</si>
  <si>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</si>
  <si>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</si>
  <si>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</si>
  <si>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</si>
  <si>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</si>
  <si>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</si>
  <si>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</si>
  <si>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</si>
  <si>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</si>
  <si>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</si>
  <si>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</si>
  <si>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</si>
  <si>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</si>
  <si>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</si>
  <si>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</si>
  <si>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</si>
  <si>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</si>
  <si>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</si>
  <si>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</si>
  <si>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</si>
  <si>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</si>
  <si>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</si>
  <si>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</si>
  <si>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</si>
  <si>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</si>
  <si>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</si>
  <si>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</si>
  <si>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</si>
  <si>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</si>
  <si>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</si>
  <si>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</si>
  <si>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</si>
  <si>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</si>
  <si>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</si>
  <si>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</si>
  <si>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</si>
  <si>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</si>
  <si>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</si>
  <si>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</si>
  <si>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</si>
  <si>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</si>
  <si>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</si>
  <si>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</si>
  <si>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</si>
  <si>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</si>
  <si>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</si>
  <si>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</si>
  <si>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</si>
  <si>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</si>
  <si>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</si>
  <si>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</si>
  <si>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</si>
  <si>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</si>
  <si>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</si>
  <si>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</si>
  <si>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</si>
  <si>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</si>
  <si>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</si>
  <si>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</si>
  <si>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</si>
  <si>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</si>
  <si>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</si>
  <si>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</si>
  <si>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</si>
  <si>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</si>
  <si>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</si>
  <si>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</si>
  <si>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</si>
  <si>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</si>
  <si>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</si>
  <si>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</si>
  <si>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</si>
  <si>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</si>
  <si>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</si>
  <si>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</si>
  <si>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</si>
  <si>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</si>
  <si>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</si>
  <si>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</si>
  <si>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</si>
  <si>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</si>
  <si>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</si>
  <si>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</si>
  <si>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</si>
  <si>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</si>
  <si>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</si>
  <si>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</si>
  <si>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</si>
  <si>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</si>
  <si>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</si>
  <si>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</si>
  <si>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</si>
  <si>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</si>
  <si>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</si>
  <si>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</si>
  <si>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</si>
  <si>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</si>
  <si>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</si>
  <si>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</si>
  <si>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</si>
  <si>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</si>
  <si>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</si>
  <si>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</si>
  <si>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</si>
  <si>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</si>
  <si>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</si>
  <si>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</si>
  <si>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</si>
  <si>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</si>
  <si>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</si>
  <si>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</si>
  <si>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</si>
  <si>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</si>
  <si>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</si>
  <si>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</si>
  <si>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</si>
  <si>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</si>
  <si>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</si>
  <si>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</si>
  <si>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</si>
  <si>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</si>
  <si>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</si>
  <si>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</si>
  <si>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</si>
  <si>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</si>
  <si>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</si>
  <si>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</si>
  <si>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</si>
  <si>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</si>
  <si>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</si>
  <si>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</si>
  <si>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</si>
  <si>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</si>
  <si>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</si>
  <si>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</si>
  <si>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</si>
  <si>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</si>
  <si>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</si>
  <si>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</si>
  <si>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</si>
  <si>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</si>
  <si>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</si>
  <si>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</si>
  <si>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</si>
  <si>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</si>
  <si>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</si>
  <si>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</si>
  <si>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</si>
  <si>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</si>
  <si>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</si>
  <si>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</si>
  <si>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</si>
  <si>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</si>
  <si>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</si>
  <si>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</si>
  <si>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</si>
  <si>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</si>
  <si>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</si>
  <si>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</si>
  <si>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</si>
  <si>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</si>
  <si>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</si>
  <si>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</si>
  <si>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</si>
  <si>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</si>
  <si>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</si>
  <si>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</si>
  <si>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</si>
  <si>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</si>
  <si>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</si>
  <si>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</si>
  <si>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</si>
  <si>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</si>
  <si>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</si>
  <si>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</si>
  <si>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</si>
  <si>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</si>
  <si>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</si>
  <si>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</si>
  <si>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</si>
  <si>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</si>
  <si>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</si>
  <si>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</si>
  <si>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</si>
  <si>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</si>
  <si>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</si>
  <si>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</si>
  <si>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</si>
  <si>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</si>
  <si>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</si>
  <si>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</si>
  <si>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</si>
  <si>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</si>
  <si>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</si>
  <si>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</si>
  <si>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</si>
  <si>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</si>
  <si>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</si>
  <si>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</si>
  <si>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</si>
  <si>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</si>
  <si>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</si>
  <si>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</si>
  <si>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</si>
  <si>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</si>
  <si>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</si>
  <si>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</si>
  <si>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</si>
  <si>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</si>
  <si>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</si>
  <si>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</si>
  <si>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</si>
  <si>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</si>
  <si>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</si>
  <si>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</si>
  <si>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</si>
  <si>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</si>
  <si>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</si>
  <si>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</si>
  <si>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</si>
  <si>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</si>
  <si>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</si>
  <si>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</si>
  <si>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</si>
  <si>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</si>
  <si>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</si>
  <si>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</si>
  <si>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</si>
  <si>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</si>
  <si>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</si>
  <si>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</si>
  <si>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</si>
  <si>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</si>
  <si>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</si>
  <si>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</si>
  <si>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</si>
  <si>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</si>
  <si>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</si>
  <si>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</si>
  <si>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</si>
  <si>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</si>
  <si>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</si>
  <si>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</si>
  <si>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</si>
  <si>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</si>
  <si>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</si>
  <si>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</si>
  <si>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</si>
  <si>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</si>
  <si>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</si>
  <si>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</si>
  <si>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</si>
  <si>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</si>
  <si>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</si>
  <si>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</si>
  <si>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</si>
  <si>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</si>
  <si>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</si>
  <si>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</si>
  <si>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</si>
  <si>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</si>
  <si>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</si>
  <si>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</si>
  <si>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</si>
  <si>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</si>
  <si>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</si>
  <si>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</si>
  <si>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</si>
  <si>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</si>
  <si>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</si>
  <si>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</si>
  <si>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</si>
  <si>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</si>
  <si>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</si>
  <si>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</si>
  <si>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</si>
  <si>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</si>
  <si>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</si>
  <si>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</si>
  <si>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</si>
  <si>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</si>
  <si>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</si>
  <si>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</si>
  <si>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</si>
  <si>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</si>
  <si>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</si>
  <si>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</si>
  <si>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</si>
  <si>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</si>
  <si>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</si>
  <si>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</si>
  <si>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</si>
  <si>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</si>
  <si>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</si>
  <si>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</si>
  <si>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</si>
  <si>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</si>
  <si>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</si>
  <si>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</si>
  <si>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</si>
  <si>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</si>
  <si>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</si>
  <si>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</si>
  <si>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</si>
  <si>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</si>
  <si>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</si>
  <si>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</si>
  <si>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</si>
  <si>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</si>
  <si>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</si>
  <si>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</si>
  <si>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</si>
  <si>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</si>
  <si>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</si>
  <si>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</si>
  <si>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</si>
  <si>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</si>
  <si>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</si>
  <si>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</si>
  <si>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</si>
  <si>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</si>
  <si>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</si>
  <si>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</si>
  <si>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</si>
  <si>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</si>
  <si>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</si>
  <si>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</si>
  <si>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</si>
  <si>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</si>
  <si>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</si>
  <si>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</si>
  <si>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</si>
  <si>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</si>
  <si>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</si>
  <si>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</si>
  <si>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</si>
  <si>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</si>
  <si>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</si>
  <si>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</si>
  <si>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</si>
  <si>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</si>
  <si>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</si>
  <si>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</si>
  <si>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</si>
  <si>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</si>
  <si>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</si>
  <si>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</si>
  <si>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</si>
  <si>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</si>
  <si>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</si>
  <si>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</si>
  <si>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</si>
  <si>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</si>
  <si>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</si>
  <si>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</si>
  <si>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</si>
  <si>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</si>
  <si>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</si>
  <si>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</si>
  <si>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</si>
  <si>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</si>
  <si>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</si>
  <si>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</si>
  <si>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</si>
  <si>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</si>
  <si>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</si>
  <si>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</si>
  <si>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</si>
  <si>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</si>
  <si>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</si>
  <si>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</si>
  <si>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</si>
  <si>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</si>
  <si>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</si>
  <si>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</si>
  <si>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</si>
  <si>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</si>
  <si>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</si>
  <si>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</si>
  <si>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</si>
  <si>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</si>
  <si>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</si>
  <si>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</si>
  <si>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</si>
  <si>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</si>
  <si>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</si>
  <si>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</si>
  <si>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</si>
  <si>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</si>
  <si>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</si>
  <si>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</si>
  <si>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</si>
  <si>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</si>
  <si>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</si>
  <si>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</si>
  <si>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</si>
  <si>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</si>
  <si>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</si>
  <si>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</si>
  <si>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</si>
  <si>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</si>
  <si>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</si>
  <si>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</si>
  <si>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</si>
  <si>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</si>
  <si>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</si>
  <si>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</si>
  <si>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</si>
  <si>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</si>
  <si>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</si>
  <si>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</si>
  <si>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</si>
  <si>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</si>
  <si>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</si>
  <si>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</si>
  <si>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</si>
  <si>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</si>
  <si>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</si>
  <si>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</si>
  <si>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</si>
  <si>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</si>
  <si>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</si>
  <si>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</si>
  <si>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</si>
  <si>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</si>
  <si>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</si>
  <si>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</si>
  <si>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</si>
  <si>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</si>
  <si>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</si>
  <si>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</si>
  <si>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</si>
  <si>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</si>
  <si>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</si>
  <si>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</si>
  <si>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</si>
  <si>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</si>
  <si>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</si>
  <si>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</si>
  <si>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</si>
  <si>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</si>
  <si>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</si>
  <si>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</si>
  <si>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</si>
  <si>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</si>
  <si>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</si>
  <si>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</si>
  <si>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</si>
  <si>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</si>
  <si>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</si>
  <si>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</si>
  <si>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</si>
  <si>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</si>
  <si>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</si>
  <si>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</si>
  <si>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</si>
  <si>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</si>
  <si>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</si>
  <si>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</si>
  <si>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</si>
  <si>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</si>
  <si>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</si>
  <si>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</si>
  <si>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</si>
  <si>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</si>
  <si>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</si>
  <si>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</si>
  <si>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</si>
  <si>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</si>
  <si>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</si>
  <si>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</si>
  <si>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</si>
  <si>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</si>
  <si>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</si>
  <si>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</si>
  <si>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</si>
  <si>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</si>
  <si>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</si>
  <si>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</si>
  <si>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</si>
  <si>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</si>
  <si>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</si>
  <si>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</si>
  <si>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</si>
  <si>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</si>
  <si>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</si>
  <si>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</si>
  <si>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</si>
  <si>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</si>
  <si>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</si>
  <si>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</si>
  <si>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</si>
  <si>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</si>
  <si>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</si>
  <si>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</si>
  <si>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</si>
  <si>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</si>
  <si>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</si>
  <si>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</si>
  <si>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</si>
  <si>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</si>
  <si>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</si>
  <si>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</si>
  <si>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</si>
  <si>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</si>
  <si>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</si>
  <si>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</si>
  <si>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</si>
  <si>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</si>
  <si>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</si>
  <si>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</si>
  <si>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</si>
  <si>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</si>
  <si>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</si>
  <si>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</si>
  <si>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</si>
  <si>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</si>
  <si>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</si>
  <si>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</si>
  <si>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</si>
  <si>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</si>
  <si>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</si>
  <si>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</si>
  <si>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</si>
  <si>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</si>
  <si>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</si>
  <si>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</si>
  <si>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</si>
  <si>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</si>
  <si>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</si>
  <si>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</si>
  <si>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</si>
  <si>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</si>
  <si>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</si>
  <si>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</si>
  <si>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</si>
  <si>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</si>
  <si>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</si>
  <si>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</si>
  <si>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</si>
  <si>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</si>
  <si>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</si>
  <si>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</si>
  <si>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</si>
  <si>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</si>
  <si>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</si>
  <si>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</si>
  <si>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</si>
  <si>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</si>
  <si>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</si>
  <si>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</si>
  <si>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</si>
  <si>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</si>
  <si>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</si>
  <si>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</si>
  <si>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</si>
  <si>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</si>
  <si>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</si>
  <si>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</si>
  <si>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</si>
  <si>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</si>
  <si>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</si>
  <si>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</si>
  <si>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</si>
  <si>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</si>
  <si>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</si>
  <si>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</si>
  <si>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</si>
  <si>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</si>
  <si>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</si>
  <si>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</si>
  <si>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</si>
  <si>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</si>
  <si>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</si>
  <si>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</si>
  <si>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</si>
  <si>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</si>
  <si>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</si>
  <si>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</si>
  <si>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</si>
  <si>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</si>
  <si>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</si>
  <si>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</si>
  <si>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</si>
  <si>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</si>
  <si>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</si>
  <si>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</si>
  <si>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</si>
  <si>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</si>
  <si>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</si>
  <si>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</si>
  <si>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</si>
  <si>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</si>
  <si>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</si>
  <si>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</si>
  <si>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</si>
  <si>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</si>
  <si>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</si>
  <si>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</si>
  <si>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</si>
  <si>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</si>
  <si>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</si>
  <si>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</si>
  <si>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</si>
  <si>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</si>
  <si>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</si>
  <si>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</si>
  <si>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</si>
  <si>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</si>
  <si>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</si>
  <si>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</si>
  <si>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</si>
  <si>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</si>
  <si>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</si>
  <si>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</si>
  <si>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</si>
  <si>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</si>
  <si>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</si>
  <si>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</si>
  <si>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</si>
  <si>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</si>
  <si>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</si>
  <si>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</si>
  <si>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</si>
  <si>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</si>
  <si>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</si>
  <si>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</si>
  <si>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</si>
  <si>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</si>
  <si>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</si>
  <si>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</si>
  <si>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</si>
  <si>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</si>
  <si>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</si>
  <si>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</si>
  <si>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</si>
  <si>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</si>
  <si>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</si>
  <si>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</si>
  <si>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</si>
  <si>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</si>
  <si>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</si>
  <si>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</si>
  <si>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</si>
  <si>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</si>
  <si>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</si>
  <si>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</si>
  <si>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</si>
  <si>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</si>
  <si>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</si>
  <si>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</si>
  <si>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</si>
  <si>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</si>
  <si>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</si>
  <si>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</si>
  <si>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</si>
  <si>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</si>
  <si>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</si>
  <si>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</si>
  <si>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</si>
  <si>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</si>
  <si>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</si>
  <si>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</si>
  <si>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</si>
  <si>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</si>
  <si>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</si>
  <si>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</si>
  <si>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</si>
  <si>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</si>
  <si>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</si>
  <si>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</si>
  <si>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</si>
  <si>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</si>
  <si>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</si>
  <si>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</si>
  <si>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</si>
  <si>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</si>
  <si>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</si>
  <si>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</si>
  <si>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</si>
  <si>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</si>
  <si>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</si>
  <si>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</si>
  <si>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</si>
  <si>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</si>
  <si>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</si>
  <si>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</si>
  <si>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</si>
  <si>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</si>
  <si>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</si>
  <si>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</si>
  <si>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</si>
  <si>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</si>
  <si>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</si>
  <si>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</si>
  <si>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</si>
  <si>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</si>
  <si>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</si>
  <si>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</si>
  <si>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</si>
  <si>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</si>
  <si>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</si>
  <si>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</si>
  <si>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</si>
  <si>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</si>
  <si>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</si>
  <si>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</si>
  <si>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</si>
  <si>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</si>
  <si>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</si>
  <si>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</si>
  <si>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</si>
  <si>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</si>
  <si>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</si>
  <si>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</si>
  <si>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</si>
  <si>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</si>
  <si>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</si>
  <si>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</si>
  <si>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</si>
  <si>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</si>
  <si>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</si>
  <si>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</si>
  <si>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</si>
  <si>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</si>
  <si>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</si>
  <si>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</si>
  <si>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</si>
  <si>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</si>
  <si>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</si>
  <si>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</si>
  <si>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</si>
  <si>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</si>
  <si>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</si>
  <si>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</si>
  <si>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</si>
  <si>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</si>
  <si>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</si>
  <si>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</si>
  <si>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</si>
  <si>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</si>
  <si>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</si>
  <si>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</si>
  <si>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</si>
  <si>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</si>
  <si>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</si>
  <si>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</si>
  <si>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</si>
  <si>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</si>
  <si>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</si>
  <si>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</si>
  <si>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</si>
  <si>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</si>
  <si>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</si>
  <si>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</si>
  <si>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</si>
  <si>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</si>
  <si>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</si>
  <si>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</si>
  <si>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</si>
  <si>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</si>
  <si>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</si>
  <si>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</si>
  <si>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</si>
  <si>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</si>
  <si>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</si>
  <si>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</si>
  <si>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</si>
  <si>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</si>
  <si>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</si>
  <si>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</si>
  <si>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</si>
  <si>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</si>
  <si>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</si>
  <si>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</si>
  <si>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</si>
  <si>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</si>
  <si>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</si>
  <si>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</si>
  <si>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</si>
  <si>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</si>
  <si>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</si>
  <si>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</si>
  <si>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</si>
  <si>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</si>
  <si>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</si>
  <si>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</si>
  <si>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</si>
  <si>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</si>
  <si>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</si>
  <si>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</si>
  <si>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</si>
  <si>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</si>
  <si>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</si>
  <si>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</si>
  <si>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</si>
  <si>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</si>
  <si>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</si>
  <si>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</si>
  <si>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</si>
  <si>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</si>
  <si>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</si>
  <si>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</si>
  <si>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</si>
  <si>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</si>
  <si>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</si>
  <si>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</si>
  <si>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</si>
  <si>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</si>
  <si>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</si>
  <si>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</si>
  <si>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</si>
  <si>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</si>
  <si>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</si>
  <si>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</si>
  <si>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</si>
  <si>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</si>
  <si>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</si>
  <si>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</si>
  <si>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</si>
  <si>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</si>
  <si>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</si>
  <si>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</si>
  <si>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</si>
  <si>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</si>
  <si>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</si>
  <si>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</si>
  <si>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</si>
  <si>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</si>
  <si>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</si>
  <si>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</si>
  <si>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</si>
  <si>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</si>
  <si>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</si>
  <si>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</si>
  <si>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</si>
  <si>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</si>
  <si>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</si>
  <si>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</si>
  <si>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</si>
  <si>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</si>
  <si>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</si>
  <si>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</si>
  <si>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</si>
  <si>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</si>
  <si>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</si>
  <si>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</si>
  <si>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</si>
  <si>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</si>
  <si>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</si>
  <si>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</si>
  <si>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</si>
  <si>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</si>
  <si>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</si>
  <si>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</si>
  <si>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</si>
  <si>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</si>
  <si>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</si>
  <si>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</si>
  <si>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</si>
  <si>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</si>
  <si>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</si>
  <si>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</si>
  <si>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</si>
  <si>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</si>
  <si>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</si>
  <si>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</si>
  <si>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</si>
  <si>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</si>
  <si>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</si>
  <si>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</si>
  <si>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</si>
  <si>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</si>
  <si>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</si>
  <si>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</si>
  <si>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</si>
  <si>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</si>
  <si>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</si>
  <si>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</si>
  <si>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</si>
  <si>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</si>
  <si>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</si>
  <si>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</si>
  <si>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</si>
  <si>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</si>
  <si>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</si>
  <si>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</si>
  <si>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</si>
  <si>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</si>
  <si>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</si>
  <si>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</si>
  <si>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</si>
  <si>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</si>
  <si>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</si>
  <si>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</si>
  <si>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</si>
  <si>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</si>
  <si>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</si>
  <si>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</si>
  <si>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</si>
  <si>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</si>
  <si>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</si>
  <si>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</si>
  <si>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</si>
  <si>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</si>
  <si>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</si>
  <si>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</si>
  <si>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</si>
  <si>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</si>
  <si>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</si>
  <si>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</si>
  <si>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</si>
  <si>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</si>
  <si>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</si>
  <si>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</si>
  <si>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</si>
  <si>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</si>
  <si>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</si>
  <si>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</si>
  <si>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</si>
  <si>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</si>
  <si>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</si>
  <si>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</si>
  <si>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</si>
  <si>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</si>
  <si>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</si>
  <si>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</si>
  <si>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</si>
  <si>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</si>
  <si>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</si>
  <si>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</si>
  <si>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</si>
  <si>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</si>
  <si>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</si>
  <si>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</si>
  <si>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</si>
  <si>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</si>
  <si>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</si>
  <si>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</si>
  <si>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</si>
  <si>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</si>
  <si>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</si>
  <si>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</si>
  <si>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</si>
  <si>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</si>
  <si>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</si>
  <si>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</si>
  <si>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</si>
  <si>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</si>
  <si>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</si>
  <si>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</si>
  <si>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</si>
  <si>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</si>
  <si>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</si>
  <si>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</si>
  <si>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</si>
  <si>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</si>
  <si>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</si>
  <si>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</si>
  <si>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</si>
  <si>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</si>
  <si>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</si>
  <si>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</si>
  <si>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</si>
  <si>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</si>
  <si>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</si>
  <si>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</si>
  <si>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</si>
  <si>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</si>
  <si>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</si>
  <si>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</si>
  <si>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</si>
  <si>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</si>
  <si>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</si>
  <si>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</si>
  <si>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</si>
  <si>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</si>
  <si>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</si>
  <si>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</si>
  <si>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</si>
  <si>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</si>
  <si>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</si>
  <si>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</si>
  <si>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</si>
  <si>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</si>
  <si>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</si>
  <si>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</si>
  <si>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</si>
  <si>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</si>
  <si>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</si>
  <si>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</si>
  <si>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</si>
  <si>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</si>
  <si>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</si>
  <si>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</si>
  <si>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</si>
  <si>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</si>
  <si>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</si>
  <si>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</si>
  <si>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</si>
  <si>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</si>
  <si>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</si>
  <si>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</si>
  <si>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</si>
  <si>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</si>
  <si>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</si>
  <si>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</si>
  <si>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</si>
  <si>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</si>
  <si>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</si>
  <si>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</si>
  <si>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</si>
  <si>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</si>
  <si>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</si>
  <si>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</si>
  <si>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</si>
  <si>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</si>
  <si>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</si>
  <si>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</si>
  <si>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</si>
  <si>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</si>
  <si>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</si>
  <si>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</si>
  <si>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</si>
  <si>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</si>
  <si>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</si>
  <si>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</si>
  <si>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</si>
  <si>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</si>
  <si>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</si>
  <si>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</si>
  <si>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</si>
  <si>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</si>
  <si>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</si>
  <si>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</si>
  <si>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</si>
  <si>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</si>
  <si>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</si>
  <si>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</si>
  <si>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</si>
  <si>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</si>
  <si>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</si>
  <si>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</si>
  <si>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</si>
  <si>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</si>
  <si>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</si>
  <si>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</si>
  <si>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</si>
  <si>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</si>
  <si>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</si>
  <si>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</si>
  <si>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</si>
  <si>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</si>
  <si>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</si>
  <si>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</si>
  <si>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</si>
  <si>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</si>
  <si>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</si>
  <si>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</si>
  <si>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</si>
  <si>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</si>
  <si>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</si>
  <si>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</si>
  <si>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</si>
  <si>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</si>
  <si>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</si>
  <si>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</si>
  <si>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</si>
  <si>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</si>
  <si>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</si>
  <si>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</si>
  <si>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</si>
  <si>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</si>
  <si>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</si>
  <si>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</si>
  <si>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</si>
  <si>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</si>
  <si>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</si>
  <si>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</si>
  <si>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</si>
  <si>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</si>
  <si>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</si>
  <si>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</si>
  <si>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</si>
  <si>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</si>
  <si>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</si>
  <si>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</si>
  <si>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</si>
  <si>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</si>
  <si>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</si>
  <si>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</si>
  <si>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</si>
  <si>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</si>
  <si>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</si>
  <si>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</si>
  <si>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</si>
  <si>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</si>
  <si>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</si>
  <si>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</si>
  <si>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</si>
  <si>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</si>
  <si>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</si>
  <si>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</si>
  <si>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</si>
  <si>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</si>
  <si>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</si>
  <si>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</si>
  <si>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</si>
  <si>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</si>
  <si>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</si>
  <si>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</si>
  <si>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</si>
  <si>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</si>
  <si>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</si>
  <si>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</si>
  <si>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</si>
  <si>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</si>
  <si>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</si>
  <si>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</si>
  <si>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</si>
  <si>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</si>
  <si>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</si>
  <si>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</si>
  <si>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</si>
  <si>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</si>
  <si>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</si>
  <si>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</si>
  <si>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</si>
  <si>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</si>
  <si>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</si>
  <si>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</si>
  <si>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</si>
  <si>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</si>
  <si>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</si>
  <si>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</si>
  <si>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</si>
  <si>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</si>
  <si>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</si>
  <si>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</si>
  <si>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</si>
  <si>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</si>
  <si>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</si>
  <si>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</si>
  <si>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</si>
  <si>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</si>
  <si>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</si>
  <si>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</si>
  <si>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</si>
  <si>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</si>
  <si>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</si>
  <si>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</si>
  <si>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</si>
  <si>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</si>
  <si>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</si>
  <si>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</si>
  <si>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</si>
  <si>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</si>
  <si>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</si>
  <si>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</si>
  <si>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</si>
  <si>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</si>
  <si>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</si>
  <si>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</si>
  <si>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</si>
  <si>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</si>
  <si>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</si>
  <si>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</si>
  <si>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</si>
  <si>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</si>
  <si>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</si>
  <si>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</si>
  <si>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</si>
  <si>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</si>
  <si>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</si>
  <si>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</si>
  <si>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</si>
  <si>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</si>
  <si>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</si>
  <si>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</si>
  <si>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</si>
  <si>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</si>
  <si>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</si>
  <si>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</si>
  <si>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</si>
  <si>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</si>
  <si>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</si>
  <si>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</si>
  <si>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</si>
  <si>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</si>
  <si>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</si>
  <si>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</si>
  <si>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</si>
  <si>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</si>
  <si>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</si>
  <si>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</si>
  <si>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</si>
  <si>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</si>
  <si>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</si>
  <si>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</si>
  <si>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</si>
  <si>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</si>
  <si>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</si>
  <si>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</si>
  <si>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</si>
  <si>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</si>
  <si>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</si>
  <si>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</si>
  <si>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</si>
  <si>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</si>
  <si>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</si>
  <si>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</si>
  <si>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</si>
  <si>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</si>
  <si>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</si>
  <si>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</si>
  <si>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</si>
  <si>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</si>
  <si>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</si>
  <si>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</si>
  <si>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</si>
  <si>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</si>
  <si>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</si>
  <si>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</si>
  <si>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</si>
  <si>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</si>
  <si>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</si>
  <si>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</si>
  <si>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</si>
  <si>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</si>
  <si>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</si>
  <si>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</si>
  <si>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</si>
  <si>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</si>
  <si>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</si>
  <si>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</si>
  <si>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</si>
  <si>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</si>
  <si>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</si>
  <si>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</si>
  <si>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</si>
  <si>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</si>
  <si>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</si>
  <si>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</si>
  <si>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</si>
  <si>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</si>
  <si>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</si>
  <si>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</si>
  <si>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</si>
  <si>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</si>
  <si>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</si>
  <si>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</si>
  <si>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</si>
  <si>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</si>
  <si>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</si>
  <si>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</si>
  <si>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</si>
  <si>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</si>
  <si>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</si>
  <si>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</si>
  <si>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</si>
  <si>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</si>
  <si>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</si>
  <si>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</si>
  <si>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</si>
  <si>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</si>
  <si>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</si>
  <si>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</si>
  <si>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</si>
  <si>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</si>
  <si>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</si>
  <si>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</si>
  <si>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</si>
  <si>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</si>
  <si>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</si>
  <si>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</si>
  <si>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</si>
  <si>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</si>
  <si>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</si>
  <si>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</si>
  <si>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</si>
  <si>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</si>
  <si>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</si>
  <si>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</si>
  <si>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</si>
  <si>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</si>
  <si>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</si>
  <si>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</si>
  <si>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</si>
  <si>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</si>
  <si>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</si>
  <si>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</si>
  <si>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</si>
  <si>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</si>
  <si>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</si>
  <si>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</si>
  <si>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</si>
  <si>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</si>
  <si>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LECTOR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</si>
  <si>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</si>
  <si>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</si>
  <si>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</si>
  <si>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</si>
  <si>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</si>
  <si>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</si>
  <si>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</si>
  <si>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</si>
  <si>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</si>
  <si>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</si>
  <si>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</si>
  <si>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</si>
  <si>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</si>
  <si>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</si>
  <si>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</si>
  <si>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Morales Payano, Wilfredy Leandro</t>
  </si>
  <si>
    <t>Acevedo Dominguez, Victor Leonardo</t>
  </si>
  <si>
    <t xml:space="preserve"> DISPENSADOR</t>
  </si>
  <si>
    <t>ReservaC Norte</t>
  </si>
  <si>
    <t>INHIBIDO</t>
  </si>
  <si>
    <t>Alonzo Estrella, Placido de Jesus</t>
  </si>
  <si>
    <t>GAVATAS VACIAS + GAVETAS FALLANDO</t>
  </si>
  <si>
    <t xml:space="preserve">De Leon Morillo, Nelson </t>
  </si>
  <si>
    <t>GAVETA DE DEPOSITO LLENO</t>
  </si>
  <si>
    <t>24 Junio de 2021</t>
  </si>
  <si>
    <t>3335930658</t>
  </si>
  <si>
    <t>3335930651</t>
  </si>
  <si>
    <t>Moreta, Christian Aury</t>
  </si>
  <si>
    <t>3335930614</t>
  </si>
  <si>
    <t>3335930593</t>
  </si>
  <si>
    <t>2 Gavetas Fallando + 1 Vacia</t>
  </si>
  <si>
    <t>Closed</t>
  </si>
  <si>
    <t>3335930986</t>
  </si>
  <si>
    <t>3335930953</t>
  </si>
  <si>
    <t>3335930909</t>
  </si>
  <si>
    <t>3335930906</t>
  </si>
  <si>
    <t>3335930904</t>
  </si>
  <si>
    <t>3335930902</t>
  </si>
  <si>
    <t>3335930896</t>
  </si>
  <si>
    <t>3335930892</t>
  </si>
  <si>
    <t>LECTOR VANDALIZADO</t>
  </si>
  <si>
    <t>3335930889</t>
  </si>
  <si>
    <t>3335930875</t>
  </si>
  <si>
    <t>3335930873</t>
  </si>
  <si>
    <t>3335930845</t>
  </si>
  <si>
    <t>3335930833</t>
  </si>
  <si>
    <t>3335930771</t>
  </si>
  <si>
    <t>24/06/2021 11:07</t>
  </si>
  <si>
    <t>24/06/2021 11:11</t>
  </si>
  <si>
    <t>24/06/2021 10:43</t>
  </si>
  <si>
    <t>24/06/2021 11:12</t>
  </si>
  <si>
    <t>24/06/2021 10:59</t>
  </si>
  <si>
    <t>24/06/2021 11:08</t>
  </si>
  <si>
    <t>24/06/2021 10:48</t>
  </si>
  <si>
    <t>24/06/2021 11:13</t>
  </si>
  <si>
    <t>24/06/2021 11:14</t>
  </si>
  <si>
    <t>24/06/2021 07:43</t>
  </si>
  <si>
    <t>24/06/2021 11:01</t>
  </si>
  <si>
    <t>24/06/2021 11:17</t>
  </si>
  <si>
    <t>24/06/2021 11:19</t>
  </si>
  <si>
    <t>24/06/2021 11:20</t>
  </si>
  <si>
    <t>24/06/2021 11:18</t>
  </si>
  <si>
    <t>24/06/2021 11:16</t>
  </si>
  <si>
    <t>24/06/2021 11:21</t>
  </si>
  <si>
    <t>24/06/2021 11:22</t>
  </si>
  <si>
    <t>24/06/2021 11:24</t>
  </si>
  <si>
    <t>24/06/2021 11:23</t>
  </si>
  <si>
    <t>24/06/2021 11:25</t>
  </si>
  <si>
    <t>24/06/2021 11:28</t>
  </si>
  <si>
    <t>24/06/2021 11:29</t>
  </si>
  <si>
    <t>24/06/2021 11:30</t>
  </si>
  <si>
    <t>24/06/2021 11:27</t>
  </si>
  <si>
    <t>24/06/2021 11:31</t>
  </si>
  <si>
    <t>Reinicio Fallido</t>
  </si>
  <si>
    <t>Carga Fallido</t>
  </si>
  <si>
    <t>Deposito Printer</t>
  </si>
  <si>
    <t>3335930896 </t>
  </si>
  <si>
    <t>3335930906 </t>
  </si>
  <si>
    <t>3335931141 </t>
  </si>
  <si>
    <t>3335931164 </t>
  </si>
  <si>
    <t>3335930771 </t>
  </si>
  <si>
    <t>3335930833 </t>
  </si>
  <si>
    <t>3335930875 </t>
  </si>
  <si>
    <t>3335930889 </t>
  </si>
  <si>
    <t>3335930902 </t>
  </si>
  <si>
    <t>3335930953 </t>
  </si>
  <si>
    <t>3335931133 </t>
  </si>
  <si>
    <t>3335931156 </t>
  </si>
  <si>
    <t>3335930651 </t>
  </si>
  <si>
    <t>3335930614 </t>
  </si>
  <si>
    <t>3335931567</t>
  </si>
  <si>
    <t>3335931559</t>
  </si>
  <si>
    <t>24/06/2021 15:17</t>
  </si>
  <si>
    <t>3335931523</t>
  </si>
  <si>
    <t>3335931483</t>
  </si>
  <si>
    <t>3335931479</t>
  </si>
  <si>
    <t>3335931464</t>
  </si>
  <si>
    <t>REINICIO FALLIDO POR LECTOR</t>
  </si>
  <si>
    <t>24/06/2021 15:19</t>
  </si>
  <si>
    <t>3335931456</t>
  </si>
  <si>
    <t>24/06/2021 15:21</t>
  </si>
  <si>
    <t>3335931449</t>
  </si>
  <si>
    <t>24/06/2021 15:22</t>
  </si>
  <si>
    <t>3335931446</t>
  </si>
  <si>
    <t>3335931444</t>
  </si>
  <si>
    <t>3335931432</t>
  </si>
  <si>
    <t>3335931429</t>
  </si>
  <si>
    <t>3335931422</t>
  </si>
  <si>
    <t>3335931416</t>
  </si>
  <si>
    <t xml:space="preserve"> SIN EFECTIVO</t>
  </si>
  <si>
    <t>3335931375</t>
  </si>
  <si>
    <t>24/06/2021 15:20</t>
  </si>
  <si>
    <t>3335931353</t>
  </si>
  <si>
    <t>24/06/2021 15:18</t>
  </si>
  <si>
    <t>24/06/2021 15:23</t>
  </si>
  <si>
    <t>3335931306</t>
  </si>
  <si>
    <t>3335931303</t>
  </si>
  <si>
    <t>CARGA FALLIDA POR INHIBIDO</t>
  </si>
  <si>
    <t>24/06/2021 15:24</t>
  </si>
  <si>
    <t>3335931295</t>
  </si>
  <si>
    <t>3335931250</t>
  </si>
  <si>
    <t>3335931207</t>
  </si>
  <si>
    <t>ERROR PRINTER DEPOSITO</t>
  </si>
  <si>
    <t>3335931192</t>
  </si>
  <si>
    <t>3335931164</t>
  </si>
  <si>
    <t>3335931156</t>
  </si>
  <si>
    <t>3335931141</t>
  </si>
  <si>
    <t>3335931133</t>
  </si>
  <si>
    <t>24/06/2021 15:25</t>
  </si>
  <si>
    <t>24/06/2021 15:31</t>
  </si>
  <si>
    <t>24/06/2021 15:33</t>
  </si>
  <si>
    <t>24/06/2021 15:32</t>
  </si>
  <si>
    <t>24/06/2021 15:35</t>
  </si>
  <si>
    <t>24/06/2021 15:28</t>
  </si>
  <si>
    <t>24/06/2021 14:49</t>
  </si>
  <si>
    <t>24/06/2021 15:27</t>
  </si>
  <si>
    <t>24/06/2021 13:59</t>
  </si>
  <si>
    <t>24/06/2021 15:36</t>
  </si>
  <si>
    <t>24/06/2021 15:37</t>
  </si>
  <si>
    <t>24/06/2021 15:30</t>
  </si>
  <si>
    <t>24/06/2021 13:53</t>
  </si>
  <si>
    <t>24/06/2021 14:45</t>
  </si>
  <si>
    <t>24/06/2021 15:29</t>
  </si>
  <si>
    <t>24/06/2021 15:38</t>
  </si>
  <si>
    <t>24/06/2021 15:41</t>
  </si>
  <si>
    <t>24/06/2021 13:12</t>
  </si>
  <si>
    <t>24/06/2021 15:42</t>
  </si>
  <si>
    <t>3335931416 </t>
  </si>
  <si>
    <t>3335931192 </t>
  </si>
  <si>
    <t>3335931432 </t>
  </si>
  <si>
    <t>3335931422 </t>
  </si>
  <si>
    <t>3335931456 </t>
  </si>
  <si>
    <t>3335931587 </t>
  </si>
  <si>
    <t>3335931429 </t>
  </si>
  <si>
    <t>3335931446 </t>
  </si>
  <si>
    <t>3335931559 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</si>
</sst>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8"/>
      <tableStyleElement type="headerRow" dxfId="147"/>
      <tableStyleElement type="totalRow" dxfId="146"/>
      <tableStyleElement type="firstColumn" dxfId="145"/>
      <tableStyleElement type="lastColumn" dxfId="144"/>
      <tableStyleElement type="firstRowStripe" dxfId="143"/>
      <tableStyleElement type="firstColumnStripe" dxfId="1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45.8324421296275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19.3409722222204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5" t="s">
        <v>2245</v>
      </c>
    </row>
    <row r="5" spans="1:11" ht="18" x14ac:dyDescent="0.25">
      <c r="A5" s="68" t="str">
        <f t="shared" ca="1" si="0"/>
        <v>8.4985879629603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5" t="s">
        <v>2245</v>
      </c>
    </row>
    <row r="6" spans="1:11" ht="18" x14ac:dyDescent="0.25">
      <c r="A6" s="68" t="str">
        <f t="shared" ca="1" si="0"/>
        <v>44371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73" priority="99295"/>
  </conditionalFormatting>
  <conditionalFormatting sqref="B7">
    <cfRule type="duplicateValues" dxfId="72" priority="79"/>
    <cfRule type="duplicateValues" dxfId="71" priority="80"/>
    <cfRule type="duplicateValues" dxfId="70" priority="81"/>
  </conditionalFormatting>
  <conditionalFormatting sqref="B7">
    <cfRule type="duplicateValues" dxfId="69" priority="78"/>
  </conditionalFormatting>
  <conditionalFormatting sqref="B7">
    <cfRule type="duplicateValues" dxfId="68" priority="76"/>
    <cfRule type="duplicateValues" dxfId="67" priority="77"/>
  </conditionalFormatting>
  <conditionalFormatting sqref="B7">
    <cfRule type="duplicateValues" dxfId="66" priority="73"/>
    <cfRule type="duplicateValues" dxfId="65" priority="74"/>
    <cfRule type="duplicateValues" dxfId="64" priority="75"/>
  </conditionalFormatting>
  <conditionalFormatting sqref="B7">
    <cfRule type="duplicateValues" dxfId="63" priority="72"/>
  </conditionalFormatting>
  <conditionalFormatting sqref="B7">
    <cfRule type="duplicateValues" dxfId="62" priority="70"/>
    <cfRule type="duplicateValues" dxfId="61" priority="71"/>
  </conditionalFormatting>
  <conditionalFormatting sqref="B7">
    <cfRule type="duplicateValues" dxfId="60" priority="69"/>
  </conditionalFormatting>
  <conditionalFormatting sqref="B7">
    <cfRule type="duplicateValues" dxfId="59" priority="66"/>
    <cfRule type="duplicateValues" dxfId="58" priority="67"/>
    <cfRule type="duplicateValues" dxfId="57" priority="68"/>
  </conditionalFormatting>
  <conditionalFormatting sqref="B7">
    <cfRule type="duplicateValues" dxfId="56" priority="65"/>
  </conditionalFormatting>
  <conditionalFormatting sqref="B7">
    <cfRule type="duplicateValues" dxfId="55" priority="64"/>
  </conditionalFormatting>
  <conditionalFormatting sqref="B9">
    <cfRule type="duplicateValues" dxfId="54" priority="63"/>
  </conditionalFormatting>
  <conditionalFormatting sqref="B9">
    <cfRule type="duplicateValues" dxfId="53" priority="60"/>
    <cfRule type="duplicateValues" dxfId="52" priority="61"/>
    <cfRule type="duplicateValues" dxfId="51" priority="62"/>
  </conditionalFormatting>
  <conditionalFormatting sqref="B9">
    <cfRule type="duplicateValues" dxfId="50" priority="58"/>
    <cfRule type="duplicateValues" dxfId="49" priority="59"/>
  </conditionalFormatting>
  <conditionalFormatting sqref="B9">
    <cfRule type="duplicateValues" dxfId="48" priority="55"/>
    <cfRule type="duplicateValues" dxfId="47" priority="56"/>
    <cfRule type="duplicateValues" dxfId="46" priority="57"/>
  </conditionalFormatting>
  <conditionalFormatting sqref="B9">
    <cfRule type="duplicateValues" dxfId="45" priority="54"/>
  </conditionalFormatting>
  <conditionalFormatting sqref="B9">
    <cfRule type="duplicateValues" dxfId="44" priority="53"/>
  </conditionalFormatting>
  <conditionalFormatting sqref="B9">
    <cfRule type="duplicateValues" dxfId="43" priority="52"/>
  </conditionalFormatting>
  <conditionalFormatting sqref="B9">
    <cfRule type="duplicateValues" dxfId="42" priority="49"/>
    <cfRule type="duplicateValues" dxfId="41" priority="50"/>
    <cfRule type="duplicateValues" dxfId="40" priority="51"/>
  </conditionalFormatting>
  <conditionalFormatting sqref="B9">
    <cfRule type="duplicateValues" dxfId="39" priority="47"/>
    <cfRule type="duplicateValues" dxfId="38" priority="48"/>
  </conditionalFormatting>
  <conditionalFormatting sqref="C9">
    <cfRule type="duplicateValues" dxfId="37" priority="46"/>
  </conditionalFormatting>
  <conditionalFormatting sqref="E3">
    <cfRule type="duplicateValues" dxfId="36" priority="121658"/>
  </conditionalFormatting>
  <conditionalFormatting sqref="E3">
    <cfRule type="duplicateValues" dxfId="35" priority="121659"/>
    <cfRule type="duplicateValues" dxfId="34" priority="121660"/>
  </conditionalFormatting>
  <conditionalFormatting sqref="E3">
    <cfRule type="duplicateValues" dxfId="33" priority="121661"/>
    <cfRule type="duplicateValues" dxfId="32" priority="121662"/>
    <cfRule type="duplicateValues" dxfId="31" priority="121663"/>
    <cfRule type="duplicateValues" dxfId="30" priority="121664"/>
  </conditionalFormatting>
  <conditionalFormatting sqref="B3">
    <cfRule type="duplicateValues" dxfId="29" priority="121665"/>
  </conditionalFormatting>
  <conditionalFormatting sqref="E4">
    <cfRule type="duplicateValues" dxfId="28" priority="20"/>
  </conditionalFormatting>
  <conditionalFormatting sqref="E4">
    <cfRule type="duplicateValues" dxfId="27" priority="17"/>
    <cfRule type="duplicateValues" dxfId="26" priority="18"/>
    <cfRule type="duplicateValues" dxfId="25" priority="19"/>
  </conditionalFormatting>
  <conditionalFormatting sqref="E4">
    <cfRule type="duplicateValues" dxfId="24" priority="16"/>
  </conditionalFormatting>
  <conditionalFormatting sqref="E4">
    <cfRule type="duplicateValues" dxfId="23" priority="13"/>
    <cfRule type="duplicateValues" dxfId="22" priority="14"/>
    <cfRule type="duplicateValues" dxfId="21" priority="15"/>
  </conditionalFormatting>
  <conditionalFormatting sqref="B4">
    <cfRule type="duplicateValues" dxfId="20" priority="12"/>
  </conditionalFormatting>
  <conditionalFormatting sqref="E4">
    <cfRule type="duplicateValues" dxfId="19" priority="11"/>
  </conditionalFormatting>
  <conditionalFormatting sqref="E5">
    <cfRule type="duplicateValues" dxfId="18" priority="10"/>
  </conditionalFormatting>
  <conditionalFormatting sqref="E5">
    <cfRule type="duplicateValues" dxfId="17" priority="7"/>
    <cfRule type="duplicateValues" dxfId="16" priority="8"/>
    <cfRule type="duplicateValues" dxfId="15" priority="9"/>
  </conditionalFormatting>
  <conditionalFormatting sqref="E5">
    <cfRule type="duplicateValues" dxfId="14" priority="6"/>
  </conditionalFormatting>
  <conditionalFormatting sqref="E5">
    <cfRule type="duplicateValues" dxfId="13" priority="3"/>
    <cfRule type="duplicateValues" dxfId="12" priority="4"/>
    <cfRule type="duplicateValues" dxfId="11" priority="5"/>
  </conditionalFormatting>
  <conditionalFormatting sqref="B5">
    <cfRule type="duplicateValues" dxfId="10" priority="2"/>
  </conditionalFormatting>
  <conditionalFormatting sqref="E5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2572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4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29"/>
  <sheetViews>
    <sheetView tabSelected="1" zoomScale="70" zoomScaleNormal="70" workbookViewId="0">
      <pane ySplit="4" topLeftCell="A5" activePane="bottomLeft" state="frozen"/>
      <selection pane="bottomLeft" activeCell="O18" sqref="O18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2.140625" style="45" bestFit="1" customWidth="1"/>
    <col min="7" max="7" width="60.28515625" style="45" bestFit="1" customWidth="1"/>
    <col min="8" max="11" width="6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22.140625" style="89" bestFit="1" customWidth="1"/>
    <col min="17" max="17" width="52.42578125" style="75" bestFit="1" customWidth="1"/>
    <col min="18" max="16384" width="11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2595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7" customFormat="1" ht="18" x14ac:dyDescent="0.25">
      <c r="A5" s="116" t="str">
        <f>VLOOKUP(E5,'LISTADO ATM'!$A$2:$C$898,3,0)</f>
        <v>DISTRITO NACIONAL</v>
      </c>
      <c r="B5" s="137">
        <v>3335930439</v>
      </c>
      <c r="C5" s="110">
        <v>44370.696863425925</v>
      </c>
      <c r="D5" s="110" t="s">
        <v>2180</v>
      </c>
      <c r="E5" s="133">
        <v>85</v>
      </c>
      <c r="F5" s="116" t="str">
        <f>VLOOKUP(E5,VIP!$A$2:$O13902,2,0)</f>
        <v>DRBR085</v>
      </c>
      <c r="G5" s="116" t="str">
        <f>VLOOKUP(E5,'LISTADO ATM'!$A$2:$B$897,2,0)</f>
        <v xml:space="preserve">ATM Oficina San Isidro (Fuerza Aérea) </v>
      </c>
      <c r="H5" s="116" t="str">
        <f>VLOOKUP(E5,VIP!$A$2:$O18863,7,FALSE)</f>
        <v>Si</v>
      </c>
      <c r="I5" s="116" t="str">
        <f>VLOOKUP(E5,VIP!$A$2:$O10828,8,FALSE)</f>
        <v>Si</v>
      </c>
      <c r="J5" s="116" t="str">
        <f>VLOOKUP(E5,VIP!$A$2:$O10778,8,FALSE)</f>
        <v>Si</v>
      </c>
      <c r="K5" s="116" t="str">
        <f>VLOOKUP(E5,VIP!$A$2:$O14352,6,0)</f>
        <v>NO</v>
      </c>
      <c r="L5" s="145" t="s">
        <v>2588</v>
      </c>
      <c r="M5" s="151" t="s">
        <v>2550</v>
      </c>
      <c r="N5" s="109" t="s">
        <v>2453</v>
      </c>
      <c r="O5" s="116" t="s">
        <v>2455</v>
      </c>
      <c r="P5" s="116"/>
      <c r="Q5" s="151" t="s">
        <v>2619</v>
      </c>
    </row>
    <row r="6" spans="1:17" s="117" customFormat="1" ht="18" x14ac:dyDescent="0.25">
      <c r="A6" s="116" t="str">
        <f>VLOOKUP(E6,'LISTADO ATM'!$A$2:$C$898,3,0)</f>
        <v>DISTRITO NACIONAL</v>
      </c>
      <c r="B6" s="137">
        <v>3335930042</v>
      </c>
      <c r="C6" s="110">
        <v>44370.595937500002</v>
      </c>
      <c r="D6" s="110" t="s">
        <v>2180</v>
      </c>
      <c r="E6" s="133">
        <v>589</v>
      </c>
      <c r="F6" s="116" t="str">
        <f>VLOOKUP(E6,VIP!$A$2:$O13900,2,0)</f>
        <v>DRBR23E</v>
      </c>
      <c r="G6" s="116" t="str">
        <f>VLOOKUP(E6,'LISTADO ATM'!$A$2:$B$897,2,0)</f>
        <v xml:space="preserve">ATM S/M Bravo San Vicente de Paul </v>
      </c>
      <c r="H6" s="116" t="str">
        <f>VLOOKUP(E6,VIP!$A$2:$O18861,7,FALSE)</f>
        <v>Si</v>
      </c>
      <c r="I6" s="116" t="str">
        <f>VLOOKUP(E6,VIP!$A$2:$O10826,8,FALSE)</f>
        <v>No</v>
      </c>
      <c r="J6" s="116" t="str">
        <f>VLOOKUP(E6,VIP!$A$2:$O10776,8,FALSE)</f>
        <v>No</v>
      </c>
      <c r="K6" s="116" t="str">
        <f>VLOOKUP(E6,VIP!$A$2:$O14350,6,0)</f>
        <v>NO</v>
      </c>
      <c r="L6" s="145" t="s">
        <v>2588</v>
      </c>
      <c r="M6" s="151" t="s">
        <v>2550</v>
      </c>
      <c r="N6" s="109" t="s">
        <v>2453</v>
      </c>
      <c r="O6" s="116" t="s">
        <v>2455</v>
      </c>
      <c r="P6" s="116"/>
      <c r="Q6" s="151" t="s">
        <v>2618</v>
      </c>
    </row>
    <row r="7" spans="1:17" s="117" customFormat="1" ht="18" x14ac:dyDescent="0.25">
      <c r="A7" s="116" t="str">
        <f>VLOOKUP(E7,'LISTADO ATM'!$A$2:$C$898,3,0)</f>
        <v>DISTRITO NACIONAL</v>
      </c>
      <c r="B7" s="137" t="s">
        <v>2679</v>
      </c>
      <c r="C7" s="110">
        <v>44371.587812500002</v>
      </c>
      <c r="D7" s="110" t="s">
        <v>2449</v>
      </c>
      <c r="E7" s="133">
        <v>821</v>
      </c>
      <c r="F7" s="116" t="str">
        <f>VLOOKUP(E7,VIP!$A$2:$O13935,2,0)</f>
        <v>DRBR821</v>
      </c>
      <c r="G7" s="116" t="str">
        <f>VLOOKUP(E7,'LISTADO ATM'!$A$2:$B$897,2,0)</f>
        <v xml:space="preserve">ATM S/M Bravo Churchill </v>
      </c>
      <c r="H7" s="116" t="str">
        <f>VLOOKUP(E7,VIP!$A$2:$O18896,7,FALSE)</f>
        <v>Si</v>
      </c>
      <c r="I7" s="116" t="str">
        <f>VLOOKUP(E7,VIP!$A$2:$O10861,8,FALSE)</f>
        <v>No</v>
      </c>
      <c r="J7" s="116" t="str">
        <f>VLOOKUP(E7,VIP!$A$2:$O10811,8,FALSE)</f>
        <v>No</v>
      </c>
      <c r="K7" s="116" t="str">
        <f>VLOOKUP(E7,VIP!$A$2:$O14385,6,0)</f>
        <v>SI</v>
      </c>
      <c r="L7" s="145" t="s">
        <v>2680</v>
      </c>
      <c r="M7" s="151" t="s">
        <v>2550</v>
      </c>
      <c r="N7" s="109" t="s">
        <v>2453</v>
      </c>
      <c r="O7" s="116" t="s">
        <v>2454</v>
      </c>
      <c r="P7" s="116"/>
      <c r="Q7" s="151" t="s">
        <v>2669</v>
      </c>
    </row>
    <row r="8" spans="1:17" s="117" customFormat="1" ht="18" x14ac:dyDescent="0.25">
      <c r="A8" s="116" t="str">
        <f>VLOOKUP(E8,'LISTADO ATM'!$A$2:$C$898,3,0)</f>
        <v>SUR</v>
      </c>
      <c r="B8" s="137">
        <v>3335924216</v>
      </c>
      <c r="C8" s="110">
        <v>44364.713842592595</v>
      </c>
      <c r="D8" s="110" t="s">
        <v>2180</v>
      </c>
      <c r="E8" s="133">
        <v>5</v>
      </c>
      <c r="F8" s="116" t="str">
        <f>VLOOKUP(E8,VIP!$A$2:$O13841,2,0)</f>
        <v>DRBR005</v>
      </c>
      <c r="G8" s="116" t="str">
        <f>VLOOKUP(E8,'LISTADO ATM'!$A$2:$B$897,2,0)</f>
        <v>ATM Oficina Autoservicio Villa Ofelia (San Juan)</v>
      </c>
      <c r="H8" s="116" t="str">
        <f>VLOOKUP(E8,VIP!$A$2:$O18744,7,FALSE)</f>
        <v>Si</v>
      </c>
      <c r="I8" s="116" t="str">
        <f>VLOOKUP(E8,VIP!$A$2:$O10709,8,FALSE)</f>
        <v>Si</v>
      </c>
      <c r="J8" s="116" t="str">
        <f>VLOOKUP(E8,VIP!$A$2:$O10659,8,FALSE)</f>
        <v>Si</v>
      </c>
      <c r="K8" s="116" t="str">
        <f>VLOOKUP(E8,VIP!$A$2:$O14233,6,0)</f>
        <v>NO</v>
      </c>
      <c r="L8" s="145" t="s">
        <v>2219</v>
      </c>
      <c r="M8" s="151" t="s">
        <v>2550</v>
      </c>
      <c r="N8" s="109" t="s">
        <v>2453</v>
      </c>
      <c r="O8" s="116" t="s">
        <v>2455</v>
      </c>
      <c r="P8" s="116"/>
      <c r="Q8" s="151" t="s">
        <v>2620</v>
      </c>
    </row>
    <row r="9" spans="1:17" s="117" customFormat="1" ht="18" x14ac:dyDescent="0.25">
      <c r="A9" s="116" t="str">
        <f>VLOOKUP(E9,'LISTADO ATM'!$A$2:$C$898,3,0)</f>
        <v>DISTRITO NACIONAL</v>
      </c>
      <c r="B9" s="137">
        <v>3335930318</v>
      </c>
      <c r="C9" s="110">
        <v>44370.660254629627</v>
      </c>
      <c r="D9" s="110" t="s">
        <v>2180</v>
      </c>
      <c r="E9" s="133">
        <v>34</v>
      </c>
      <c r="F9" s="116" t="str">
        <f>VLOOKUP(E9,VIP!$A$2:$O13908,2,0)</f>
        <v>DRBR034</v>
      </c>
      <c r="G9" s="116" t="str">
        <f>VLOOKUP(E9,'LISTADO ATM'!$A$2:$B$897,2,0)</f>
        <v xml:space="preserve">ATM Plaza de la Salud </v>
      </c>
      <c r="H9" s="116" t="str">
        <f>VLOOKUP(E9,VIP!$A$2:$O18869,7,FALSE)</f>
        <v>Si</v>
      </c>
      <c r="I9" s="116" t="str">
        <f>VLOOKUP(E9,VIP!$A$2:$O10834,8,FALSE)</f>
        <v>Si</v>
      </c>
      <c r="J9" s="116" t="str">
        <f>VLOOKUP(E9,VIP!$A$2:$O10784,8,FALSE)</f>
        <v>Si</v>
      </c>
      <c r="K9" s="116" t="str">
        <f>VLOOKUP(E9,VIP!$A$2:$O14358,6,0)</f>
        <v>NO</v>
      </c>
      <c r="L9" s="145" t="s">
        <v>2219</v>
      </c>
      <c r="M9" s="151" t="s">
        <v>2550</v>
      </c>
      <c r="N9" s="109" t="s">
        <v>2453</v>
      </c>
      <c r="O9" s="116" t="s">
        <v>2455</v>
      </c>
      <c r="P9" s="116"/>
      <c r="Q9" s="151" t="s">
        <v>2699</v>
      </c>
    </row>
    <row r="10" spans="1:17" s="117" customFormat="1" ht="18" x14ac:dyDescent="0.25">
      <c r="A10" s="116" t="str">
        <f>VLOOKUP(E10,'LISTADO ATM'!$A$2:$C$898,3,0)</f>
        <v>NORTE</v>
      </c>
      <c r="B10" s="137" t="s">
        <v>2596</v>
      </c>
      <c r="C10" s="110">
        <v>44371.34175925926</v>
      </c>
      <c r="D10" s="110" t="s">
        <v>2180</v>
      </c>
      <c r="E10" s="133">
        <v>40</v>
      </c>
      <c r="F10" s="116" t="str">
        <f>VLOOKUP(E10,VIP!$A$2:$O13911,2,0)</f>
        <v>DRBR040</v>
      </c>
      <c r="G10" s="116" t="str">
        <f>VLOOKUP(E10,'LISTADO ATM'!$A$2:$B$897,2,0)</f>
        <v xml:space="preserve">ATM Oficina El Puñal </v>
      </c>
      <c r="H10" s="116" t="str">
        <f>VLOOKUP(E10,VIP!$A$2:$O18872,7,FALSE)</f>
        <v>Si</v>
      </c>
      <c r="I10" s="116" t="str">
        <f>VLOOKUP(E10,VIP!$A$2:$O10837,8,FALSE)</f>
        <v>Si</v>
      </c>
      <c r="J10" s="116" t="str">
        <f>VLOOKUP(E10,VIP!$A$2:$O10787,8,FALSE)</f>
        <v>Si</v>
      </c>
      <c r="K10" s="116" t="str">
        <f>VLOOKUP(E10,VIP!$A$2:$O14361,6,0)</f>
        <v>NO</v>
      </c>
      <c r="L10" s="145" t="s">
        <v>2219</v>
      </c>
      <c r="M10" s="151" t="s">
        <v>2550</v>
      </c>
      <c r="N10" s="109" t="s">
        <v>2453</v>
      </c>
      <c r="O10" s="116" t="s">
        <v>2455</v>
      </c>
      <c r="P10" s="116"/>
      <c r="Q10" s="151" t="s">
        <v>2703</v>
      </c>
    </row>
    <row r="11" spans="1:17" s="117" customFormat="1" ht="18" x14ac:dyDescent="0.25">
      <c r="A11" s="116" t="str">
        <f>VLOOKUP(E11,'LISTADO ATM'!$A$2:$C$898,3,0)</f>
        <v>DISTRITO NACIONAL</v>
      </c>
      <c r="B11" s="137" t="s">
        <v>2605</v>
      </c>
      <c r="C11" s="110">
        <v>44371.412233796298</v>
      </c>
      <c r="D11" s="110" t="s">
        <v>2180</v>
      </c>
      <c r="E11" s="133">
        <v>43</v>
      </c>
      <c r="F11" s="116" t="str">
        <f>VLOOKUP(E11,VIP!$A$2:$O13906,2,0)</f>
        <v>DRBR043</v>
      </c>
      <c r="G11" s="116" t="str">
        <f>VLOOKUP(E11,'LISTADO ATM'!$A$2:$B$897,2,0)</f>
        <v xml:space="preserve">ATM Zona Franca San Isidro </v>
      </c>
      <c r="H11" s="116" t="str">
        <f>VLOOKUP(E11,VIP!$A$2:$O18867,7,FALSE)</f>
        <v>Si</v>
      </c>
      <c r="I11" s="116" t="str">
        <f>VLOOKUP(E11,VIP!$A$2:$O10832,8,FALSE)</f>
        <v>No</v>
      </c>
      <c r="J11" s="116" t="str">
        <f>VLOOKUP(E11,VIP!$A$2:$O10782,8,FALSE)</f>
        <v>No</v>
      </c>
      <c r="K11" s="116" t="str">
        <f>VLOOKUP(E11,VIP!$A$2:$O14356,6,0)</f>
        <v>NO</v>
      </c>
      <c r="L11" s="145" t="s">
        <v>2219</v>
      </c>
      <c r="M11" s="151" t="s">
        <v>2550</v>
      </c>
      <c r="N11" s="109" t="s">
        <v>2453</v>
      </c>
      <c r="O11" s="116" t="s">
        <v>2455</v>
      </c>
      <c r="P11" s="116"/>
      <c r="Q11" s="151" t="s">
        <v>2705</v>
      </c>
    </row>
    <row r="12" spans="1:17" s="117" customFormat="1" ht="18" x14ac:dyDescent="0.25">
      <c r="A12" s="116" t="str">
        <f>VLOOKUP(E12,'LISTADO ATM'!$A$2:$C$898,3,0)</f>
        <v>NORTE</v>
      </c>
      <c r="B12" s="137">
        <v>3335930227</v>
      </c>
      <c r="C12" s="110">
        <v>44370.643506944441</v>
      </c>
      <c r="D12" s="110" t="s">
        <v>2181</v>
      </c>
      <c r="E12" s="133">
        <v>261</v>
      </c>
      <c r="F12" s="116" t="str">
        <f>VLOOKUP(E12,VIP!$A$2:$O13912,2,0)</f>
        <v>DRBR261</v>
      </c>
      <c r="G12" s="116" t="str">
        <f>VLOOKUP(E12,'LISTADO ATM'!$A$2:$B$897,2,0)</f>
        <v xml:space="preserve">ATM UNP Aeropuerto Cibao (Santiago) </v>
      </c>
      <c r="H12" s="116" t="str">
        <f>VLOOKUP(E12,VIP!$A$2:$O18873,7,FALSE)</f>
        <v>Si</v>
      </c>
      <c r="I12" s="116" t="str">
        <f>VLOOKUP(E12,VIP!$A$2:$O10838,8,FALSE)</f>
        <v>Si</v>
      </c>
      <c r="J12" s="116" t="str">
        <f>VLOOKUP(E12,VIP!$A$2:$O10788,8,FALSE)</f>
        <v>Si</v>
      </c>
      <c r="K12" s="116" t="str">
        <f>VLOOKUP(E12,VIP!$A$2:$O14362,6,0)</f>
        <v>NO</v>
      </c>
      <c r="L12" s="145" t="s">
        <v>2219</v>
      </c>
      <c r="M12" s="151" t="s">
        <v>2550</v>
      </c>
      <c r="N12" s="109" t="s">
        <v>2453</v>
      </c>
      <c r="O12" s="116" t="s">
        <v>2567</v>
      </c>
      <c r="P12" s="116"/>
      <c r="Q12" s="151" t="s">
        <v>2700</v>
      </c>
    </row>
    <row r="13" spans="1:17" s="117" customFormat="1" ht="18" x14ac:dyDescent="0.25">
      <c r="A13" s="116" t="str">
        <f>VLOOKUP(E13,'LISTADO ATM'!$A$2:$C$898,3,0)</f>
        <v>DISTRITO NACIONAL</v>
      </c>
      <c r="B13" s="137">
        <v>3335928324</v>
      </c>
      <c r="C13" s="110">
        <v>44369.457592592589</v>
      </c>
      <c r="D13" s="110" t="s">
        <v>2180</v>
      </c>
      <c r="E13" s="133">
        <v>409</v>
      </c>
      <c r="F13" s="116" t="str">
        <f>VLOOKUP(E13,VIP!$A$2:$O13883,2,0)</f>
        <v>DRBR409</v>
      </c>
      <c r="G13" s="116" t="str">
        <f>VLOOKUP(E13,'LISTADO ATM'!$A$2:$B$897,2,0)</f>
        <v xml:space="preserve">ATM Oficina Las Palmas de Herrera I </v>
      </c>
      <c r="H13" s="116" t="str">
        <f>VLOOKUP(E13,VIP!$A$2:$O18844,7,FALSE)</f>
        <v>Si</v>
      </c>
      <c r="I13" s="116" t="str">
        <f>VLOOKUP(E13,VIP!$A$2:$O10809,8,FALSE)</f>
        <v>Si</v>
      </c>
      <c r="J13" s="116" t="str">
        <f>VLOOKUP(E13,VIP!$A$2:$O10759,8,FALSE)</f>
        <v>Si</v>
      </c>
      <c r="K13" s="116" t="str">
        <f>VLOOKUP(E13,VIP!$A$2:$O14333,6,0)</f>
        <v>NO</v>
      </c>
      <c r="L13" s="145" t="s">
        <v>2219</v>
      </c>
      <c r="M13" s="151" t="s">
        <v>2550</v>
      </c>
      <c r="N13" s="109" t="s">
        <v>2453</v>
      </c>
      <c r="O13" s="116" t="s">
        <v>2455</v>
      </c>
      <c r="P13" s="116"/>
      <c r="Q13" s="151" t="s">
        <v>2621</v>
      </c>
    </row>
    <row r="14" spans="1:17" s="117" customFormat="1" ht="18" x14ac:dyDescent="0.25">
      <c r="A14" s="116" t="str">
        <f>VLOOKUP(E14,'LISTADO ATM'!$A$2:$C$898,3,0)</f>
        <v>DISTRITO NACIONAL</v>
      </c>
      <c r="B14" s="137">
        <v>3335929599</v>
      </c>
      <c r="C14" s="110">
        <v>44370.41847222222</v>
      </c>
      <c r="D14" s="110" t="s">
        <v>2180</v>
      </c>
      <c r="E14" s="133">
        <v>473</v>
      </c>
      <c r="F14" s="116" t="str">
        <f>VLOOKUP(E14,VIP!$A$2:$O13894,2,0)</f>
        <v>DRBR473</v>
      </c>
      <c r="G14" s="116" t="str">
        <f>VLOOKUP(E14,'LISTADO ATM'!$A$2:$B$897,2,0)</f>
        <v xml:space="preserve">ATM Oficina Carrefour II </v>
      </c>
      <c r="H14" s="116" t="str">
        <f>VLOOKUP(E14,VIP!$A$2:$O18855,7,FALSE)</f>
        <v>Si</v>
      </c>
      <c r="I14" s="116" t="str">
        <f>VLOOKUP(E14,VIP!$A$2:$O10820,8,FALSE)</f>
        <v>Si</v>
      </c>
      <c r="J14" s="116" t="str">
        <f>VLOOKUP(E14,VIP!$A$2:$O10770,8,FALSE)</f>
        <v>Si</v>
      </c>
      <c r="K14" s="116" t="str">
        <f>VLOOKUP(E14,VIP!$A$2:$O14344,6,0)</f>
        <v>NO</v>
      </c>
      <c r="L14" s="145" t="s">
        <v>2219</v>
      </c>
      <c r="M14" s="151" t="s">
        <v>2550</v>
      </c>
      <c r="N14" s="109" t="s">
        <v>2453</v>
      </c>
      <c r="O14" s="116" t="s">
        <v>2455</v>
      </c>
      <c r="P14" s="116"/>
      <c r="Q14" s="151" t="s">
        <v>2700</v>
      </c>
    </row>
    <row r="15" spans="1:17" s="117" customFormat="1" ht="18" x14ac:dyDescent="0.25">
      <c r="A15" s="116" t="str">
        <f>VLOOKUP(E15,'LISTADO ATM'!$A$2:$C$898,3,0)</f>
        <v>NORTE</v>
      </c>
      <c r="B15" s="137" t="s">
        <v>2681</v>
      </c>
      <c r="C15" s="110">
        <v>44371.569328703707</v>
      </c>
      <c r="D15" s="110" t="s">
        <v>2181</v>
      </c>
      <c r="E15" s="133">
        <v>501</v>
      </c>
      <c r="F15" s="116" t="str">
        <f>VLOOKUP(E15,VIP!$A$2:$O13936,2,0)</f>
        <v>DRBR501</v>
      </c>
      <c r="G15" s="116" t="str">
        <f>VLOOKUP(E15,'LISTADO ATM'!$A$2:$B$897,2,0)</f>
        <v xml:space="preserve">ATM UNP La Canela </v>
      </c>
      <c r="H15" s="116" t="str">
        <f>VLOOKUP(E15,VIP!$A$2:$O18897,7,FALSE)</f>
        <v>Si</v>
      </c>
      <c r="I15" s="116" t="str">
        <f>VLOOKUP(E15,VIP!$A$2:$O10862,8,FALSE)</f>
        <v>Si</v>
      </c>
      <c r="J15" s="116" t="str">
        <f>VLOOKUP(E15,VIP!$A$2:$O10812,8,FALSE)</f>
        <v>Si</v>
      </c>
      <c r="K15" s="116" t="str">
        <f>VLOOKUP(E15,VIP!$A$2:$O14386,6,0)</f>
        <v>NO</v>
      </c>
      <c r="L15" s="145" t="s">
        <v>2219</v>
      </c>
      <c r="M15" s="151" t="s">
        <v>2550</v>
      </c>
      <c r="N15" s="109" t="s">
        <v>2453</v>
      </c>
      <c r="O15" s="116" t="s">
        <v>2567</v>
      </c>
      <c r="P15" s="116"/>
      <c r="Q15" s="151" t="s">
        <v>2682</v>
      </c>
    </row>
    <row r="16" spans="1:17" s="117" customFormat="1" ht="18" x14ac:dyDescent="0.25">
      <c r="A16" s="116" t="str">
        <f>VLOOKUP(E16,'LISTADO ATM'!$A$2:$C$898,3,0)</f>
        <v>DISTRITO NACIONAL</v>
      </c>
      <c r="B16" s="137">
        <v>3335930545</v>
      </c>
      <c r="C16" s="110">
        <v>44370.87363425926</v>
      </c>
      <c r="D16" s="110" t="s">
        <v>2180</v>
      </c>
      <c r="E16" s="133">
        <v>516</v>
      </c>
      <c r="F16" s="116" t="str">
        <f>VLOOKUP(E16,VIP!$A$2:$O13909,2,0)</f>
        <v>DRBR516</v>
      </c>
      <c r="G16" s="116" t="str">
        <f>VLOOKUP(E16,'LISTADO ATM'!$A$2:$B$897,2,0)</f>
        <v xml:space="preserve">ATM Oficina Gascue </v>
      </c>
      <c r="H16" s="116" t="str">
        <f>VLOOKUP(E16,VIP!$A$2:$O18870,7,FALSE)</f>
        <v>Si</v>
      </c>
      <c r="I16" s="116" t="str">
        <f>VLOOKUP(E16,VIP!$A$2:$O10835,8,FALSE)</f>
        <v>Si</v>
      </c>
      <c r="J16" s="116" t="str">
        <f>VLOOKUP(E16,VIP!$A$2:$O10785,8,FALSE)</f>
        <v>Si</v>
      </c>
      <c r="K16" s="116" t="str">
        <f>VLOOKUP(E16,VIP!$A$2:$O14359,6,0)</f>
        <v>SI</v>
      </c>
      <c r="L16" s="145" t="s">
        <v>2219</v>
      </c>
      <c r="M16" s="151" t="s">
        <v>2550</v>
      </c>
      <c r="N16" s="109" t="s">
        <v>2453</v>
      </c>
      <c r="O16" s="116" t="s">
        <v>2455</v>
      </c>
      <c r="P16" s="116"/>
      <c r="Q16" s="151" t="s">
        <v>2623</v>
      </c>
    </row>
    <row r="17" spans="1:17" s="117" customFormat="1" ht="18" x14ac:dyDescent="0.25">
      <c r="A17" s="116" t="str">
        <f>VLOOKUP(E17,'LISTADO ATM'!$A$2:$C$898,3,0)</f>
        <v>NORTE</v>
      </c>
      <c r="B17" s="137" t="s">
        <v>2672</v>
      </c>
      <c r="C17" s="110">
        <v>44371.600277777776</v>
      </c>
      <c r="D17" s="110" t="s">
        <v>2181</v>
      </c>
      <c r="E17" s="133">
        <v>528</v>
      </c>
      <c r="F17" s="116" t="str">
        <f>VLOOKUP(E17,VIP!$A$2:$O13926,2,0)</f>
        <v>DRBR284</v>
      </c>
      <c r="G17" s="116" t="str">
        <f>VLOOKUP(E17,'LISTADO ATM'!$A$2:$B$897,2,0)</f>
        <v xml:space="preserve">ATM Ferretería Ochoa (Santiago) </v>
      </c>
      <c r="H17" s="116" t="str">
        <f>VLOOKUP(E17,VIP!$A$2:$O18887,7,FALSE)</f>
        <v>Si</v>
      </c>
      <c r="I17" s="116" t="str">
        <f>VLOOKUP(E17,VIP!$A$2:$O10852,8,FALSE)</f>
        <v>Si</v>
      </c>
      <c r="J17" s="116" t="str">
        <f>VLOOKUP(E17,VIP!$A$2:$O10802,8,FALSE)</f>
        <v>Si</v>
      </c>
      <c r="K17" s="116" t="str">
        <f>VLOOKUP(E17,VIP!$A$2:$O14376,6,0)</f>
        <v>NO</v>
      </c>
      <c r="L17" s="145" t="s">
        <v>2219</v>
      </c>
      <c r="M17" s="151" t="s">
        <v>2550</v>
      </c>
      <c r="N17" s="109" t="s">
        <v>2453</v>
      </c>
      <c r="O17" s="116" t="s">
        <v>2567</v>
      </c>
      <c r="P17" s="116"/>
      <c r="Q17" s="151" t="s">
        <v>2663</v>
      </c>
    </row>
    <row r="18" spans="1:17" s="117" customFormat="1" ht="18" x14ac:dyDescent="0.25">
      <c r="A18" s="116" t="str">
        <f>VLOOKUP(E18,'LISTADO ATM'!$A$2:$C$898,3,0)</f>
        <v>DISTRITO NACIONAL</v>
      </c>
      <c r="B18" s="137" t="s">
        <v>2614</v>
      </c>
      <c r="C18" s="110">
        <v>44371.401412037034</v>
      </c>
      <c r="D18" s="110" t="s">
        <v>2180</v>
      </c>
      <c r="E18" s="133">
        <v>575</v>
      </c>
      <c r="F18" s="116" t="str">
        <f>VLOOKUP(E18,VIP!$A$2:$O13914,2,0)</f>
        <v>DRBR16P</v>
      </c>
      <c r="G18" s="116" t="str">
        <f>VLOOKUP(E18,'LISTADO ATM'!$A$2:$B$897,2,0)</f>
        <v xml:space="preserve">ATM EDESUR Tiradentes </v>
      </c>
      <c r="H18" s="116" t="str">
        <f>VLOOKUP(E18,VIP!$A$2:$O18875,7,FALSE)</f>
        <v>Si</v>
      </c>
      <c r="I18" s="116" t="str">
        <f>VLOOKUP(E18,VIP!$A$2:$O10840,8,FALSE)</f>
        <v>Si</v>
      </c>
      <c r="J18" s="116" t="str">
        <f>VLOOKUP(E18,VIP!$A$2:$O10790,8,FALSE)</f>
        <v>Si</v>
      </c>
      <c r="K18" s="116" t="str">
        <f>VLOOKUP(E18,VIP!$A$2:$O14364,6,0)</f>
        <v>NO</v>
      </c>
      <c r="L18" s="145" t="s">
        <v>2219</v>
      </c>
      <c r="M18" s="151" t="s">
        <v>2550</v>
      </c>
      <c r="N18" s="109" t="s">
        <v>2453</v>
      </c>
      <c r="O18" s="116" t="s">
        <v>2455</v>
      </c>
      <c r="P18" s="116"/>
      <c r="Q18" s="151" t="s">
        <v>2704</v>
      </c>
    </row>
    <row r="19" spans="1:17" s="117" customFormat="1" ht="18" x14ac:dyDescent="0.25">
      <c r="A19" s="116" t="str">
        <f>VLOOKUP(E19,'LISTADO ATM'!$A$2:$C$898,3,0)</f>
        <v>DISTRITO NACIONAL</v>
      </c>
      <c r="B19" s="137">
        <v>3335930026</v>
      </c>
      <c r="C19" s="110">
        <v>44370.586273148147</v>
      </c>
      <c r="D19" s="110" t="s">
        <v>2180</v>
      </c>
      <c r="E19" s="133">
        <v>617</v>
      </c>
      <c r="F19" s="116" t="str">
        <f>VLOOKUP(E19,VIP!$A$2:$O13903,2,0)</f>
        <v>DRBR617</v>
      </c>
      <c r="G19" s="116" t="str">
        <f>VLOOKUP(E19,'LISTADO ATM'!$A$2:$B$897,2,0)</f>
        <v xml:space="preserve">ATM Guardia Presidencial </v>
      </c>
      <c r="H19" s="116" t="str">
        <f>VLOOKUP(E19,VIP!$A$2:$O18864,7,FALSE)</f>
        <v>Si</v>
      </c>
      <c r="I19" s="116" t="str">
        <f>VLOOKUP(E19,VIP!$A$2:$O10829,8,FALSE)</f>
        <v>Si</v>
      </c>
      <c r="J19" s="116" t="str">
        <f>VLOOKUP(E19,VIP!$A$2:$O10779,8,FALSE)</f>
        <v>Si</v>
      </c>
      <c r="K19" s="116" t="str">
        <f>VLOOKUP(E19,VIP!$A$2:$O14353,6,0)</f>
        <v>NO</v>
      </c>
      <c r="L19" s="145" t="s">
        <v>2219</v>
      </c>
      <c r="M19" s="151" t="s">
        <v>2550</v>
      </c>
      <c r="N19" s="109" t="s">
        <v>2453</v>
      </c>
      <c r="O19" s="116" t="s">
        <v>2455</v>
      </c>
      <c r="P19" s="116"/>
      <c r="Q19" s="151" t="s">
        <v>2671</v>
      </c>
    </row>
    <row r="20" spans="1:17" s="117" customFormat="1" ht="18" x14ac:dyDescent="0.25">
      <c r="A20" s="116" t="str">
        <f>VLOOKUP(E20,'LISTADO ATM'!$A$2:$C$898,3,0)</f>
        <v>NORTE</v>
      </c>
      <c r="B20" s="137">
        <v>3335930032</v>
      </c>
      <c r="C20" s="110">
        <v>44370.591562499998</v>
      </c>
      <c r="D20" s="110" t="s">
        <v>2181</v>
      </c>
      <c r="E20" s="133">
        <v>650</v>
      </c>
      <c r="F20" s="116" t="str">
        <f>VLOOKUP(E20,VIP!$A$2:$O13902,2,0)</f>
        <v>DRBR650</v>
      </c>
      <c r="G20" s="116" t="str">
        <f>VLOOKUP(E20,'LISTADO ATM'!$A$2:$B$897,2,0)</f>
        <v>ATM Edificio 911 (Santiago)</v>
      </c>
      <c r="H20" s="116" t="str">
        <f>VLOOKUP(E20,VIP!$A$2:$O18863,7,FALSE)</f>
        <v>Si</v>
      </c>
      <c r="I20" s="116" t="str">
        <f>VLOOKUP(E20,VIP!$A$2:$O10828,8,FALSE)</f>
        <v>Si</v>
      </c>
      <c r="J20" s="116" t="str">
        <f>VLOOKUP(E20,VIP!$A$2:$O10778,8,FALSE)</f>
        <v>Si</v>
      </c>
      <c r="K20" s="116" t="str">
        <f>VLOOKUP(E20,VIP!$A$2:$O14352,6,0)</f>
        <v>NO</v>
      </c>
      <c r="L20" s="145" t="s">
        <v>2219</v>
      </c>
      <c r="M20" s="151" t="s">
        <v>2550</v>
      </c>
      <c r="N20" s="109" t="s">
        <v>2453</v>
      </c>
      <c r="O20" s="116" t="s">
        <v>2567</v>
      </c>
      <c r="P20" s="116"/>
      <c r="Q20" s="151" t="s">
        <v>2622</v>
      </c>
    </row>
    <row r="21" spans="1:17" s="117" customFormat="1" ht="18" x14ac:dyDescent="0.25">
      <c r="A21" s="116" t="str">
        <f>VLOOKUP(E21,'LISTADO ATM'!$A$2:$C$898,3,0)</f>
        <v>DISTRITO NACIONAL</v>
      </c>
      <c r="B21" s="137">
        <v>3335930570</v>
      </c>
      <c r="C21" s="110">
        <v>44371.06527777778</v>
      </c>
      <c r="D21" s="110" t="s">
        <v>2180</v>
      </c>
      <c r="E21" s="133">
        <v>685</v>
      </c>
      <c r="F21" s="116" t="str">
        <f>VLOOKUP(E21,VIP!$A$2:$O13907,2,0)</f>
        <v>DRBR685</v>
      </c>
      <c r="G21" s="116" t="str">
        <f>VLOOKUP(E21,'LISTADO ATM'!$A$2:$B$897,2,0)</f>
        <v>ATM Autoservicio UASD</v>
      </c>
      <c r="H21" s="116" t="str">
        <f>VLOOKUP(E21,VIP!$A$2:$O18868,7,FALSE)</f>
        <v>NO</v>
      </c>
      <c r="I21" s="116" t="str">
        <f>VLOOKUP(E21,VIP!$A$2:$O10833,8,FALSE)</f>
        <v>SI</v>
      </c>
      <c r="J21" s="116" t="str">
        <f>VLOOKUP(E21,VIP!$A$2:$O10783,8,FALSE)</f>
        <v>SI</v>
      </c>
      <c r="K21" s="116" t="str">
        <f>VLOOKUP(E21,VIP!$A$2:$O14357,6,0)</f>
        <v>NO</v>
      </c>
      <c r="L21" s="145" t="s">
        <v>2219</v>
      </c>
      <c r="M21" s="151" t="s">
        <v>2550</v>
      </c>
      <c r="N21" s="109" t="s">
        <v>2453</v>
      </c>
      <c r="O21" s="116" t="s">
        <v>2455</v>
      </c>
      <c r="P21" s="116"/>
      <c r="Q21" s="151" t="s">
        <v>2703</v>
      </c>
    </row>
    <row r="22" spans="1:17" ht="18" x14ac:dyDescent="0.25">
      <c r="A22" s="116" t="str">
        <f>VLOOKUP(E22,'LISTADO ATM'!$A$2:$C$898,3,0)</f>
        <v>DISTRITO NACIONAL</v>
      </c>
      <c r="B22" s="137">
        <v>3335928329</v>
      </c>
      <c r="C22" s="110">
        <v>44369.458715277775</v>
      </c>
      <c r="D22" s="110" t="s">
        <v>2180</v>
      </c>
      <c r="E22" s="133">
        <v>698</v>
      </c>
      <c r="F22" s="116" t="str">
        <f>VLOOKUP(E22,VIP!$A$2:$O13881,2,0)</f>
        <v>DRBR698</v>
      </c>
      <c r="G22" s="116" t="str">
        <f>VLOOKUP(E22,'LISTADO ATM'!$A$2:$B$897,2,0)</f>
        <v>ATM Parador Bellamar</v>
      </c>
      <c r="H22" s="116" t="str">
        <f>VLOOKUP(E22,VIP!$A$2:$O18842,7,FALSE)</f>
        <v>Si</v>
      </c>
      <c r="I22" s="116" t="str">
        <f>VLOOKUP(E22,VIP!$A$2:$O10807,8,FALSE)</f>
        <v>Si</v>
      </c>
      <c r="J22" s="116" t="str">
        <f>VLOOKUP(E22,VIP!$A$2:$O10757,8,FALSE)</f>
        <v>Si</v>
      </c>
      <c r="K22" s="116" t="str">
        <f>VLOOKUP(E22,VIP!$A$2:$O14331,6,0)</f>
        <v>NO</v>
      </c>
      <c r="L22" s="145" t="s">
        <v>2219</v>
      </c>
      <c r="M22" s="151" t="s">
        <v>2550</v>
      </c>
      <c r="N22" s="109" t="s">
        <v>2453</v>
      </c>
      <c r="O22" s="116" t="s">
        <v>2455</v>
      </c>
      <c r="P22" s="116"/>
      <c r="Q22" s="151" t="s">
        <v>2699</v>
      </c>
    </row>
    <row r="23" spans="1:17" ht="18" x14ac:dyDescent="0.25">
      <c r="A23" s="116" t="str">
        <f>VLOOKUP(E23,'LISTADO ATM'!$A$2:$C$898,3,0)</f>
        <v>NORTE</v>
      </c>
      <c r="B23" s="137">
        <v>3335930546</v>
      </c>
      <c r="C23" s="110">
        <v>44370.87431712963</v>
      </c>
      <c r="D23" s="110" t="s">
        <v>2180</v>
      </c>
      <c r="E23" s="133">
        <v>728</v>
      </c>
      <c r="F23" s="116" t="str">
        <f>VLOOKUP(E23,VIP!$A$2:$O13908,2,0)</f>
        <v>DRBR051</v>
      </c>
      <c r="G23" s="116" t="str">
        <f>VLOOKUP(E23,'LISTADO ATM'!$A$2:$B$897,2,0)</f>
        <v xml:space="preserve">ATM UNP La Vega Oficina Regional Norcentral </v>
      </c>
      <c r="H23" s="116" t="str">
        <f>VLOOKUP(E23,VIP!$A$2:$O18869,7,FALSE)</f>
        <v>Si</v>
      </c>
      <c r="I23" s="116" t="str">
        <f>VLOOKUP(E23,VIP!$A$2:$O10834,8,FALSE)</f>
        <v>Si</v>
      </c>
      <c r="J23" s="116" t="str">
        <f>VLOOKUP(E23,VIP!$A$2:$O10784,8,FALSE)</f>
        <v>Si</v>
      </c>
      <c r="K23" s="116" t="str">
        <f>VLOOKUP(E23,VIP!$A$2:$O14358,6,0)</f>
        <v>SI</v>
      </c>
      <c r="L23" s="145" t="s">
        <v>2219</v>
      </c>
      <c r="M23" s="151" t="s">
        <v>2550</v>
      </c>
      <c r="N23" s="109" t="s">
        <v>2453</v>
      </c>
      <c r="O23" s="116" t="s">
        <v>2455</v>
      </c>
      <c r="P23" s="116"/>
      <c r="Q23" s="151" t="s">
        <v>2621</v>
      </c>
    </row>
    <row r="24" spans="1:17" ht="18" x14ac:dyDescent="0.25">
      <c r="A24" s="116" t="str">
        <f>VLOOKUP(E24,'LISTADO ATM'!$A$2:$C$898,3,0)</f>
        <v>DISTRITO NACIONAL</v>
      </c>
      <c r="B24" s="137">
        <v>3335930049</v>
      </c>
      <c r="C24" s="110">
        <v>44370.598483796297</v>
      </c>
      <c r="D24" s="110" t="s">
        <v>2180</v>
      </c>
      <c r="E24" s="133">
        <v>810</v>
      </c>
      <c r="F24" s="116" t="str">
        <f>VLOOKUP(E24,VIP!$A$2:$O13899,2,0)</f>
        <v>DRBR810</v>
      </c>
      <c r="G24" s="116" t="str">
        <f>VLOOKUP(E24,'LISTADO ATM'!$A$2:$B$897,2,0)</f>
        <v xml:space="preserve">ATM UNP Multicentro La Sirena José Contreras </v>
      </c>
      <c r="H24" s="116" t="str">
        <f>VLOOKUP(E24,VIP!$A$2:$O18860,7,FALSE)</f>
        <v>Si</v>
      </c>
      <c r="I24" s="116" t="str">
        <f>VLOOKUP(E24,VIP!$A$2:$O10825,8,FALSE)</f>
        <v>Si</v>
      </c>
      <c r="J24" s="116" t="str">
        <f>VLOOKUP(E24,VIP!$A$2:$O10775,8,FALSE)</f>
        <v>Si</v>
      </c>
      <c r="K24" s="116" t="str">
        <f>VLOOKUP(E24,VIP!$A$2:$O14349,6,0)</f>
        <v>NO</v>
      </c>
      <c r="L24" s="145" t="s">
        <v>2219</v>
      </c>
      <c r="M24" s="151" t="s">
        <v>2550</v>
      </c>
      <c r="N24" s="109" t="s">
        <v>2453</v>
      </c>
      <c r="O24" s="116" t="s">
        <v>2455</v>
      </c>
      <c r="P24" s="116"/>
      <c r="Q24" s="151" t="s">
        <v>2702</v>
      </c>
    </row>
    <row r="25" spans="1:17" ht="18" x14ac:dyDescent="0.25">
      <c r="A25" s="116" t="str">
        <f>VLOOKUP(E25,'LISTADO ATM'!$A$2:$C$898,3,0)</f>
        <v>ESTE</v>
      </c>
      <c r="B25" s="137">
        <v>3335930040</v>
      </c>
      <c r="C25" s="110">
        <v>44370.594837962963</v>
      </c>
      <c r="D25" s="110" t="s">
        <v>2180</v>
      </c>
      <c r="E25" s="133">
        <v>824</v>
      </c>
      <c r="F25" s="116" t="str">
        <f>VLOOKUP(E25,VIP!$A$2:$O13901,2,0)</f>
        <v>DRBR824</v>
      </c>
      <c r="G25" s="116" t="str">
        <f>VLOOKUP(E25,'LISTADO ATM'!$A$2:$B$897,2,0)</f>
        <v xml:space="preserve">ATM Multiplaza (Higuey) </v>
      </c>
      <c r="H25" s="116" t="str">
        <f>VLOOKUP(E25,VIP!$A$2:$O18862,7,FALSE)</f>
        <v>Si</v>
      </c>
      <c r="I25" s="116" t="str">
        <f>VLOOKUP(E25,VIP!$A$2:$O10827,8,FALSE)</f>
        <v>Si</v>
      </c>
      <c r="J25" s="116" t="str">
        <f>VLOOKUP(E25,VIP!$A$2:$O10777,8,FALSE)</f>
        <v>Si</v>
      </c>
      <c r="K25" s="116" t="str">
        <f>VLOOKUP(E25,VIP!$A$2:$O14351,6,0)</f>
        <v>NO</v>
      </c>
      <c r="L25" s="145" t="s">
        <v>2219</v>
      </c>
      <c r="M25" s="151" t="s">
        <v>2550</v>
      </c>
      <c r="N25" s="109" t="s">
        <v>2453</v>
      </c>
      <c r="O25" s="116" t="s">
        <v>2455</v>
      </c>
      <c r="P25" s="116"/>
      <c r="Q25" s="151" t="s">
        <v>2701</v>
      </c>
    </row>
    <row r="26" spans="1:17" ht="18" x14ac:dyDescent="0.25">
      <c r="A26" s="116" t="str">
        <f>VLOOKUP(E26,'LISTADO ATM'!$A$2:$C$898,3,0)</f>
        <v>DISTRITO NACIONAL</v>
      </c>
      <c r="B26" s="137">
        <v>3335930548</v>
      </c>
      <c r="C26" s="110">
        <v>44370.875879629632</v>
      </c>
      <c r="D26" s="110" t="s">
        <v>2180</v>
      </c>
      <c r="E26" s="133">
        <v>858</v>
      </c>
      <c r="F26" s="116" t="str">
        <f>VLOOKUP(E26,VIP!$A$2:$O13906,2,0)</f>
        <v>DRBR858</v>
      </c>
      <c r="G26" s="116" t="str">
        <f>VLOOKUP(E26,'LISTADO ATM'!$A$2:$B$897,2,0)</f>
        <v xml:space="preserve">ATM Cooperativa Maestros (COOPNAMA) </v>
      </c>
      <c r="H26" s="116" t="str">
        <f>VLOOKUP(E26,VIP!$A$2:$O18867,7,FALSE)</f>
        <v>Si</v>
      </c>
      <c r="I26" s="116" t="str">
        <f>VLOOKUP(E26,VIP!$A$2:$O10832,8,FALSE)</f>
        <v>No</v>
      </c>
      <c r="J26" s="116" t="str">
        <f>VLOOKUP(E26,VIP!$A$2:$O10782,8,FALSE)</f>
        <v>No</v>
      </c>
      <c r="K26" s="116" t="str">
        <f>VLOOKUP(E26,VIP!$A$2:$O14356,6,0)</f>
        <v>NO</v>
      </c>
      <c r="L26" s="145" t="s">
        <v>2219</v>
      </c>
      <c r="M26" s="151" t="s">
        <v>2550</v>
      </c>
      <c r="N26" s="109" t="s">
        <v>2453</v>
      </c>
      <c r="O26" s="116" t="s">
        <v>2455</v>
      </c>
      <c r="P26" s="116"/>
      <c r="Q26" s="151" t="s">
        <v>2624</v>
      </c>
    </row>
    <row r="27" spans="1:17" ht="18" x14ac:dyDescent="0.25">
      <c r="A27" s="116" t="str">
        <f>VLOOKUP(E27,'LISTADO ATM'!$A$2:$C$898,3,0)</f>
        <v>DISTRITO NACIONAL</v>
      </c>
      <c r="B27" s="137">
        <v>3335928497</v>
      </c>
      <c r="C27" s="110">
        <v>44369.496087962965</v>
      </c>
      <c r="D27" s="110" t="s">
        <v>2180</v>
      </c>
      <c r="E27" s="133">
        <v>976</v>
      </c>
      <c r="F27" s="116" t="str">
        <f>VLOOKUP(E27,VIP!$A$2:$O13894,2,0)</f>
        <v>DRBR24W</v>
      </c>
      <c r="G27" s="116" t="str">
        <f>VLOOKUP(E27,'LISTADO ATM'!$A$2:$B$897,2,0)</f>
        <v xml:space="preserve">ATM Oficina Diamond Plaza I </v>
      </c>
      <c r="H27" s="116" t="str">
        <f>VLOOKUP(E27,VIP!$A$2:$O18855,7,FALSE)</f>
        <v>Si</v>
      </c>
      <c r="I27" s="116" t="str">
        <f>VLOOKUP(E27,VIP!$A$2:$O10820,8,FALSE)</f>
        <v>Si</v>
      </c>
      <c r="J27" s="116" t="str">
        <f>VLOOKUP(E27,VIP!$A$2:$O10770,8,FALSE)</f>
        <v>Si</v>
      </c>
      <c r="K27" s="116" t="str">
        <f>VLOOKUP(E27,VIP!$A$2:$O14344,6,0)</f>
        <v>NO</v>
      </c>
      <c r="L27" s="145" t="s">
        <v>2219</v>
      </c>
      <c r="M27" s="151" t="s">
        <v>2550</v>
      </c>
      <c r="N27" s="109" t="s">
        <v>2558</v>
      </c>
      <c r="O27" s="116" t="s">
        <v>2455</v>
      </c>
      <c r="P27" s="116"/>
      <c r="Q27" s="151" t="s">
        <v>2700</v>
      </c>
    </row>
    <row r="28" spans="1:17" ht="18" x14ac:dyDescent="0.25">
      <c r="A28" s="116" t="str">
        <f>VLOOKUP(E28,'LISTADO ATM'!$A$2:$C$898,3,0)</f>
        <v>SUR</v>
      </c>
      <c r="B28" s="137" t="s">
        <v>2692</v>
      </c>
      <c r="C28" s="110">
        <v>44371.498287037037</v>
      </c>
      <c r="D28" s="110" t="s">
        <v>2180</v>
      </c>
      <c r="E28" s="133">
        <v>48</v>
      </c>
      <c r="F28" s="116" t="str">
        <f>VLOOKUP(E28,VIP!$A$2:$O13946,2,0)</f>
        <v>DRBR048</v>
      </c>
      <c r="G28" s="116" t="str">
        <f>VLOOKUP(E28,'LISTADO ATM'!$A$2:$B$897,2,0)</f>
        <v xml:space="preserve">ATM Autoservicio Neiba I </v>
      </c>
      <c r="H28" s="116" t="str">
        <f>VLOOKUP(E28,VIP!$A$2:$O18907,7,FALSE)</f>
        <v>Si</v>
      </c>
      <c r="I28" s="116" t="str">
        <f>VLOOKUP(E28,VIP!$A$2:$O10872,8,FALSE)</f>
        <v>Si</v>
      </c>
      <c r="J28" s="116" t="str">
        <f>VLOOKUP(E28,VIP!$A$2:$O10822,8,FALSE)</f>
        <v>Si</v>
      </c>
      <c r="K28" s="116" t="str">
        <f>VLOOKUP(E28,VIP!$A$2:$O14396,6,0)</f>
        <v>SI</v>
      </c>
      <c r="L28" s="145" t="s">
        <v>2693</v>
      </c>
      <c r="M28" s="151" t="s">
        <v>2550</v>
      </c>
      <c r="N28" s="109" t="s">
        <v>2602</v>
      </c>
      <c r="O28" s="116" t="s">
        <v>2455</v>
      </c>
      <c r="P28" s="116"/>
      <c r="Q28" s="151" t="s">
        <v>2689</v>
      </c>
    </row>
    <row r="29" spans="1:17" ht="18" x14ac:dyDescent="0.25">
      <c r="A29" s="116" t="str">
        <f>VLOOKUP(E29,'LISTADO ATM'!$A$2:$C$898,3,0)</f>
        <v>DISTRITO NACIONAL</v>
      </c>
      <c r="B29" s="137">
        <v>3335930077</v>
      </c>
      <c r="C29" s="110">
        <v>44370.607916666668</v>
      </c>
      <c r="D29" s="110" t="s">
        <v>2180</v>
      </c>
      <c r="E29" s="133">
        <v>549</v>
      </c>
      <c r="F29" s="116" t="str">
        <f>VLOOKUP(E29,VIP!$A$2:$O13893,2,0)</f>
        <v>DRBR026</v>
      </c>
      <c r="G29" s="116" t="str">
        <f>VLOOKUP(E29,'LISTADO ATM'!$A$2:$B$897,2,0)</f>
        <v xml:space="preserve">ATM Ministerio de Turismo (Oficinas Gubernamentales) </v>
      </c>
      <c r="H29" s="116" t="str">
        <f>VLOOKUP(E29,VIP!$A$2:$O18854,7,FALSE)</f>
        <v>Si</v>
      </c>
      <c r="I29" s="116" t="str">
        <f>VLOOKUP(E29,VIP!$A$2:$O10819,8,FALSE)</f>
        <v>Si</v>
      </c>
      <c r="J29" s="116" t="str">
        <f>VLOOKUP(E29,VIP!$A$2:$O10769,8,FALSE)</f>
        <v>Si</v>
      </c>
      <c r="K29" s="116" t="str">
        <f>VLOOKUP(E29,VIP!$A$2:$O14343,6,0)</f>
        <v>NO</v>
      </c>
      <c r="L29" s="145" t="s">
        <v>2245</v>
      </c>
      <c r="M29" s="151" t="s">
        <v>2550</v>
      </c>
      <c r="N29" s="109" t="s">
        <v>2453</v>
      </c>
      <c r="O29" s="116" t="s">
        <v>2455</v>
      </c>
      <c r="P29" s="116"/>
      <c r="Q29" s="151" t="s">
        <v>2625</v>
      </c>
    </row>
    <row r="30" spans="1:17" ht="18" x14ac:dyDescent="0.25">
      <c r="A30" s="116" t="str">
        <f>VLOOKUP(E30,'LISTADO ATM'!$A$2:$C$898,3,0)</f>
        <v>DISTRITO NACIONAL</v>
      </c>
      <c r="B30" s="137">
        <v>3335930524</v>
      </c>
      <c r="C30" s="110">
        <v>44370.800381944442</v>
      </c>
      <c r="D30" s="110" t="s">
        <v>2180</v>
      </c>
      <c r="E30" s="133">
        <v>623</v>
      </c>
      <c r="F30" s="116" t="str">
        <f>VLOOKUP(E30,VIP!$A$2:$O13894,2,0)</f>
        <v>DRBR623</v>
      </c>
      <c r="G30" s="116" t="str">
        <f>VLOOKUP(E30,'LISTADO ATM'!$A$2:$B$897,2,0)</f>
        <v xml:space="preserve">ATM Operaciones Especiales (Manoguayabo) </v>
      </c>
      <c r="H30" s="116" t="str">
        <f>VLOOKUP(E30,VIP!$A$2:$O18855,7,FALSE)</f>
        <v>Si</v>
      </c>
      <c r="I30" s="116" t="str">
        <f>VLOOKUP(E30,VIP!$A$2:$O10820,8,FALSE)</f>
        <v>Si</v>
      </c>
      <c r="J30" s="116" t="str">
        <f>VLOOKUP(E30,VIP!$A$2:$O10770,8,FALSE)</f>
        <v>Si</v>
      </c>
      <c r="K30" s="116" t="str">
        <f>VLOOKUP(E30,VIP!$A$2:$O14344,6,0)</f>
        <v>No</v>
      </c>
      <c r="L30" s="145" t="s">
        <v>2245</v>
      </c>
      <c r="M30" s="151" t="s">
        <v>2550</v>
      </c>
      <c r="N30" s="109" t="s">
        <v>2453</v>
      </c>
      <c r="O30" s="116" t="s">
        <v>2455</v>
      </c>
      <c r="P30" s="116"/>
      <c r="Q30" s="151" t="s">
        <v>2706</v>
      </c>
    </row>
    <row r="31" spans="1:17" ht="18" x14ac:dyDescent="0.25">
      <c r="A31" s="116" t="str">
        <f>VLOOKUP(E31,'LISTADO ATM'!$A$2:$C$898,3,0)</f>
        <v>DISTRITO NACIONAL</v>
      </c>
      <c r="B31" s="137" t="s">
        <v>2600</v>
      </c>
      <c r="C31" s="110">
        <v>44371.323391203703</v>
      </c>
      <c r="D31" s="110" t="s">
        <v>2180</v>
      </c>
      <c r="E31" s="133">
        <v>710</v>
      </c>
      <c r="F31" s="116" t="str">
        <f>VLOOKUP(E31,VIP!$A$2:$O13914,2,0)</f>
        <v>DRBR506</v>
      </c>
      <c r="G31" s="116" t="str">
        <f>VLOOKUP(E31,'LISTADO ATM'!$A$2:$B$897,2,0)</f>
        <v xml:space="preserve">ATM S/M Soberano </v>
      </c>
      <c r="H31" s="116" t="str">
        <f>VLOOKUP(E31,VIP!$A$2:$O18875,7,FALSE)</f>
        <v>Si</v>
      </c>
      <c r="I31" s="116" t="str">
        <f>VLOOKUP(E31,VIP!$A$2:$O10840,8,FALSE)</f>
        <v>Si</v>
      </c>
      <c r="J31" s="116" t="str">
        <f>VLOOKUP(E31,VIP!$A$2:$O10790,8,FALSE)</f>
        <v>Si</v>
      </c>
      <c r="K31" s="116" t="str">
        <f>VLOOKUP(E31,VIP!$A$2:$O14364,6,0)</f>
        <v>NO</v>
      </c>
      <c r="L31" s="145" t="s">
        <v>2245</v>
      </c>
      <c r="M31" s="151" t="s">
        <v>2550</v>
      </c>
      <c r="N31" s="109" t="s">
        <v>2558</v>
      </c>
      <c r="O31" s="116" t="s">
        <v>2455</v>
      </c>
      <c r="P31" s="116"/>
      <c r="Q31" s="151" t="s">
        <v>2703</v>
      </c>
    </row>
    <row r="32" spans="1:17" ht="18" x14ac:dyDescent="0.25">
      <c r="A32" s="116" t="str">
        <f>VLOOKUP(E32,'LISTADO ATM'!$A$2:$C$898,3,0)</f>
        <v>DISTRITO NACIONAL</v>
      </c>
      <c r="B32" s="137" t="s">
        <v>2683</v>
      </c>
      <c r="C32" s="110">
        <v>44371.560011574074</v>
      </c>
      <c r="D32" s="110" t="s">
        <v>2180</v>
      </c>
      <c r="E32" s="133">
        <v>865</v>
      </c>
      <c r="F32" s="116" t="str">
        <f>VLOOKUP(E32,VIP!$A$2:$O13937,2,0)</f>
        <v>DRBR865</v>
      </c>
      <c r="G32" s="116" t="str">
        <f>VLOOKUP(E32,'LISTADO ATM'!$A$2:$B$897,2,0)</f>
        <v xml:space="preserve">ATM Club Naco </v>
      </c>
      <c r="H32" s="116" t="str">
        <f>VLOOKUP(E32,VIP!$A$2:$O18898,7,FALSE)</f>
        <v>Si</v>
      </c>
      <c r="I32" s="116" t="str">
        <f>VLOOKUP(E32,VIP!$A$2:$O10863,8,FALSE)</f>
        <v>Si</v>
      </c>
      <c r="J32" s="116" t="str">
        <f>VLOOKUP(E32,VIP!$A$2:$O10813,8,FALSE)</f>
        <v>Si</v>
      </c>
      <c r="K32" s="116" t="str">
        <f>VLOOKUP(E32,VIP!$A$2:$O14387,6,0)</f>
        <v>NO</v>
      </c>
      <c r="L32" s="145" t="s">
        <v>2245</v>
      </c>
      <c r="M32" s="151" t="s">
        <v>2550</v>
      </c>
      <c r="N32" s="109" t="s">
        <v>2558</v>
      </c>
      <c r="O32" s="116" t="s">
        <v>2455</v>
      </c>
      <c r="P32" s="116"/>
      <c r="Q32" s="151" t="s">
        <v>2684</v>
      </c>
    </row>
    <row r="33" spans="1:17" ht="18" x14ac:dyDescent="0.25">
      <c r="A33" s="116" t="str">
        <f>VLOOKUP(E33,'LISTADO ATM'!$A$2:$C$898,3,0)</f>
        <v>DISTRITO NACIONAL</v>
      </c>
      <c r="B33" s="137" t="s">
        <v>2603</v>
      </c>
      <c r="C33" s="110">
        <v>44371.429363425923</v>
      </c>
      <c r="D33" s="110" t="s">
        <v>2180</v>
      </c>
      <c r="E33" s="133">
        <v>866</v>
      </c>
      <c r="F33" s="116" t="str">
        <f>VLOOKUP(E33,VIP!$A$2:$O13900,2,0)</f>
        <v>DRBR866</v>
      </c>
      <c r="G33" s="116" t="str">
        <f>VLOOKUP(E33,'LISTADO ATM'!$A$2:$B$897,2,0)</f>
        <v xml:space="preserve">ATM CARDNET </v>
      </c>
      <c r="H33" s="116" t="str">
        <f>VLOOKUP(E33,VIP!$A$2:$O18861,7,FALSE)</f>
        <v>Si</v>
      </c>
      <c r="I33" s="116" t="str">
        <f>VLOOKUP(E33,VIP!$A$2:$O10826,8,FALSE)</f>
        <v>No</v>
      </c>
      <c r="J33" s="116" t="str">
        <f>VLOOKUP(E33,VIP!$A$2:$O10776,8,FALSE)</f>
        <v>No</v>
      </c>
      <c r="K33" s="116" t="str">
        <f>VLOOKUP(E33,VIP!$A$2:$O14350,6,0)</f>
        <v>NO</v>
      </c>
      <c r="L33" s="145" t="s">
        <v>2245</v>
      </c>
      <c r="M33" s="151" t="s">
        <v>2550</v>
      </c>
      <c r="N33" s="109" t="s">
        <v>2453</v>
      </c>
      <c r="O33" s="116" t="s">
        <v>2455</v>
      </c>
      <c r="P33" s="116"/>
      <c r="Q33" s="151" t="s">
        <v>2627</v>
      </c>
    </row>
    <row r="34" spans="1:17" ht="18" x14ac:dyDescent="0.25">
      <c r="A34" s="116" t="str">
        <f>VLOOKUP(E34,'LISTADO ATM'!$A$2:$C$898,3,0)</f>
        <v>DISTRITO NACIONAL</v>
      </c>
      <c r="B34" s="137">
        <v>3335927519</v>
      </c>
      <c r="C34" s="110">
        <v>44368.697916666664</v>
      </c>
      <c r="D34" s="110" t="s">
        <v>2449</v>
      </c>
      <c r="E34" s="133">
        <v>793</v>
      </c>
      <c r="F34" s="116" t="str">
        <f>VLOOKUP(E34,VIP!$A$2:$O13900,2,0)</f>
        <v>DRBR793</v>
      </c>
      <c r="G34" s="116" t="str">
        <f>VLOOKUP(E34,'LISTADO ATM'!$A$2:$B$897,2,0)</f>
        <v xml:space="preserve">ATM Centro de Caja Agora Mall </v>
      </c>
      <c r="H34" s="116" t="str">
        <f>VLOOKUP(E34,VIP!$A$2:$O18861,7,FALSE)</f>
        <v>Si</v>
      </c>
      <c r="I34" s="116" t="str">
        <f>VLOOKUP(E34,VIP!$A$2:$O10826,8,FALSE)</f>
        <v>Si</v>
      </c>
      <c r="J34" s="116" t="str">
        <f>VLOOKUP(E34,VIP!$A$2:$O10776,8,FALSE)</f>
        <v>Si</v>
      </c>
      <c r="K34" s="116" t="str">
        <f>VLOOKUP(E34,VIP!$A$2:$O14350,6,0)</f>
        <v>NO</v>
      </c>
      <c r="L34" s="145" t="s">
        <v>2594</v>
      </c>
      <c r="M34" s="151" t="s">
        <v>2550</v>
      </c>
      <c r="N34" s="109" t="s">
        <v>2453</v>
      </c>
      <c r="O34" s="116" t="s">
        <v>2454</v>
      </c>
      <c r="P34" s="116"/>
      <c r="Q34" s="151" t="s">
        <v>2628</v>
      </c>
    </row>
    <row r="35" spans="1:17" ht="18" x14ac:dyDescent="0.25">
      <c r="A35" s="116" t="str">
        <f>VLOOKUP(E35,'LISTADO ATM'!$A$2:$C$898,3,0)</f>
        <v>DISTRITO NACIONAL</v>
      </c>
      <c r="B35" s="137">
        <v>3335929815</v>
      </c>
      <c r="C35" s="110">
        <v>44370.485844907409</v>
      </c>
      <c r="D35" s="110" t="s">
        <v>2449</v>
      </c>
      <c r="E35" s="133">
        <v>39</v>
      </c>
      <c r="F35" s="116" t="str">
        <f>VLOOKUP(E35,VIP!$A$2:$O13913,2,0)</f>
        <v>DRBR039</v>
      </c>
      <c r="G35" s="116" t="str">
        <f>VLOOKUP(E35,'LISTADO ATM'!$A$2:$B$897,2,0)</f>
        <v xml:space="preserve">ATM Oficina Ovando </v>
      </c>
      <c r="H35" s="116" t="str">
        <f>VLOOKUP(E35,VIP!$A$2:$O18874,7,FALSE)</f>
        <v>Si</v>
      </c>
      <c r="I35" s="116" t="str">
        <f>VLOOKUP(E35,VIP!$A$2:$O10839,8,FALSE)</f>
        <v>No</v>
      </c>
      <c r="J35" s="116" t="str">
        <f>VLOOKUP(E35,VIP!$A$2:$O10789,8,FALSE)</f>
        <v>No</v>
      </c>
      <c r="K35" s="116" t="str">
        <f>VLOOKUP(E35,VIP!$A$2:$O14363,6,0)</f>
        <v>NO</v>
      </c>
      <c r="L35" s="145" t="s">
        <v>2566</v>
      </c>
      <c r="M35" s="151" t="s">
        <v>2550</v>
      </c>
      <c r="N35" s="109" t="s">
        <v>2453</v>
      </c>
      <c r="O35" s="116" t="s">
        <v>2454</v>
      </c>
      <c r="P35" s="116"/>
      <c r="Q35" s="151" t="s">
        <v>2629</v>
      </c>
    </row>
    <row r="36" spans="1:17" ht="18" x14ac:dyDescent="0.25">
      <c r="A36" s="116" t="str">
        <f>VLOOKUP(E36,'LISTADO ATM'!$A$2:$C$898,3,0)</f>
        <v>ESTE</v>
      </c>
      <c r="B36" s="137">
        <v>3335930564</v>
      </c>
      <c r="C36" s="110">
        <v>44370.968900462962</v>
      </c>
      <c r="D36" s="110" t="s">
        <v>2470</v>
      </c>
      <c r="E36" s="133">
        <v>386</v>
      </c>
      <c r="F36" s="116" t="str">
        <f>VLOOKUP(E36,VIP!$A$2:$O13900,2,0)</f>
        <v>DRBR386</v>
      </c>
      <c r="G36" s="116" t="str">
        <f>VLOOKUP(E36,'LISTADO ATM'!$A$2:$B$897,2,0)</f>
        <v xml:space="preserve">ATM Plaza Verón II </v>
      </c>
      <c r="H36" s="116" t="str">
        <f>VLOOKUP(E36,VIP!$A$2:$O18861,7,FALSE)</f>
        <v>Si</v>
      </c>
      <c r="I36" s="116" t="str">
        <f>VLOOKUP(E36,VIP!$A$2:$O10826,8,FALSE)</f>
        <v>Si</v>
      </c>
      <c r="J36" s="116" t="str">
        <f>VLOOKUP(E36,VIP!$A$2:$O10776,8,FALSE)</f>
        <v>Si</v>
      </c>
      <c r="K36" s="116" t="str">
        <f>VLOOKUP(E36,VIP!$A$2:$O14350,6,0)</f>
        <v>NO</v>
      </c>
      <c r="L36" s="145" t="s">
        <v>2566</v>
      </c>
      <c r="M36" s="151" t="s">
        <v>2550</v>
      </c>
      <c r="N36" s="109" t="s">
        <v>2453</v>
      </c>
      <c r="O36" s="116" t="s">
        <v>2471</v>
      </c>
      <c r="P36" s="116"/>
      <c r="Q36" s="151" t="s">
        <v>2630</v>
      </c>
    </row>
    <row r="37" spans="1:17" ht="18" x14ac:dyDescent="0.25">
      <c r="A37" s="116" t="str">
        <f>VLOOKUP(E37,'LISTADO ATM'!$A$2:$C$898,3,0)</f>
        <v>SUR</v>
      </c>
      <c r="B37" s="137" t="s">
        <v>2613</v>
      </c>
      <c r="C37" s="110">
        <v>44371.402013888888</v>
      </c>
      <c r="D37" s="110" t="s">
        <v>2470</v>
      </c>
      <c r="E37" s="133">
        <v>6</v>
      </c>
      <c r="F37" s="116" t="str">
        <f>VLOOKUP(E37,VIP!$A$2:$O13913,2,0)</f>
        <v>DRBR006</v>
      </c>
      <c r="G37" s="116" t="str">
        <f>VLOOKUP(E37,'LISTADO ATM'!$A$2:$B$897,2,0)</f>
        <v xml:space="preserve">ATM Plaza WAO San Juan </v>
      </c>
      <c r="H37" s="116" t="str">
        <f>VLOOKUP(E37,VIP!$A$2:$O18874,7,FALSE)</f>
        <v>N/A</v>
      </c>
      <c r="I37" s="116" t="str">
        <f>VLOOKUP(E37,VIP!$A$2:$O10839,8,FALSE)</f>
        <v>N/A</v>
      </c>
      <c r="J37" s="116" t="str">
        <f>VLOOKUP(E37,VIP!$A$2:$O10789,8,FALSE)</f>
        <v>N/A</v>
      </c>
      <c r="K37" s="116" t="str">
        <f>VLOOKUP(E37,VIP!$A$2:$O14363,6,0)</f>
        <v/>
      </c>
      <c r="L37" s="145" t="s">
        <v>2442</v>
      </c>
      <c r="M37" s="151" t="s">
        <v>2550</v>
      </c>
      <c r="N37" s="109" t="s">
        <v>2453</v>
      </c>
      <c r="O37" s="116" t="s">
        <v>2471</v>
      </c>
      <c r="P37" s="116"/>
      <c r="Q37" s="151" t="s">
        <v>2712</v>
      </c>
    </row>
    <row r="38" spans="1:17" ht="18" x14ac:dyDescent="0.25">
      <c r="A38" s="116" t="str">
        <f>VLOOKUP(E38,'LISTADO ATM'!$A$2:$C$898,3,0)</f>
        <v>DISTRITO NACIONAL</v>
      </c>
      <c r="B38" s="137">
        <v>3335928609</v>
      </c>
      <c r="C38" s="110">
        <v>44369.531747685185</v>
      </c>
      <c r="D38" s="110" t="s">
        <v>2449</v>
      </c>
      <c r="E38" s="133">
        <v>235</v>
      </c>
      <c r="F38" s="116" t="str">
        <f>VLOOKUP(E38,VIP!$A$2:$O13892,2,0)</f>
        <v>DRBR235</v>
      </c>
      <c r="G38" s="116" t="str">
        <f>VLOOKUP(E38,'LISTADO ATM'!$A$2:$B$897,2,0)</f>
        <v xml:space="preserve">ATM Oficina Multicentro La Sirena San Isidro </v>
      </c>
      <c r="H38" s="116" t="str">
        <f>VLOOKUP(E38,VIP!$A$2:$O18853,7,FALSE)</f>
        <v>Si</v>
      </c>
      <c r="I38" s="116" t="str">
        <f>VLOOKUP(E38,VIP!$A$2:$O10818,8,FALSE)</f>
        <v>Si</v>
      </c>
      <c r="J38" s="116" t="str">
        <f>VLOOKUP(E38,VIP!$A$2:$O10768,8,FALSE)</f>
        <v>Si</v>
      </c>
      <c r="K38" s="116" t="str">
        <f>VLOOKUP(E38,VIP!$A$2:$O14342,6,0)</f>
        <v>SI</v>
      </c>
      <c r="L38" s="145" t="s">
        <v>2442</v>
      </c>
      <c r="M38" s="151" t="s">
        <v>2550</v>
      </c>
      <c r="N38" s="109" t="s">
        <v>2453</v>
      </c>
      <c r="O38" s="116" t="s">
        <v>2454</v>
      </c>
      <c r="P38" s="116"/>
      <c r="Q38" s="151" t="s">
        <v>2702</v>
      </c>
    </row>
    <row r="39" spans="1:17" ht="18" x14ac:dyDescent="0.25">
      <c r="A39" s="116" t="str">
        <f>VLOOKUP(E39,'LISTADO ATM'!$A$2:$C$898,3,0)</f>
        <v>DISTRITO NACIONAL</v>
      </c>
      <c r="B39" s="137" t="s">
        <v>2608</v>
      </c>
      <c r="C39" s="110">
        <v>44371.410173611112</v>
      </c>
      <c r="D39" s="110" t="s">
        <v>2449</v>
      </c>
      <c r="E39" s="133">
        <v>355</v>
      </c>
      <c r="F39" s="116" t="str">
        <f>VLOOKUP(E39,VIP!$A$2:$O13909,2,0)</f>
        <v>DRBR355</v>
      </c>
      <c r="G39" s="116" t="str">
        <f>VLOOKUP(E39,'LISTADO ATM'!$A$2:$B$897,2,0)</f>
        <v xml:space="preserve">ATM UNP Metro II </v>
      </c>
      <c r="H39" s="116" t="str">
        <f>VLOOKUP(E39,VIP!$A$2:$O18870,7,FALSE)</f>
        <v>Si</v>
      </c>
      <c r="I39" s="116" t="str">
        <f>VLOOKUP(E39,VIP!$A$2:$O10835,8,FALSE)</f>
        <v>Si</v>
      </c>
      <c r="J39" s="116" t="str">
        <f>VLOOKUP(E39,VIP!$A$2:$O10785,8,FALSE)</f>
        <v>Si</v>
      </c>
      <c r="K39" s="116" t="str">
        <f>VLOOKUP(E39,VIP!$A$2:$O14359,6,0)</f>
        <v>SI</v>
      </c>
      <c r="L39" s="145" t="s">
        <v>2442</v>
      </c>
      <c r="M39" s="151" t="s">
        <v>2550</v>
      </c>
      <c r="N39" s="109" t="s">
        <v>2453</v>
      </c>
      <c r="O39" s="116" t="s">
        <v>2454</v>
      </c>
      <c r="P39" s="116"/>
      <c r="Q39" s="151" t="s">
        <v>2711</v>
      </c>
    </row>
    <row r="40" spans="1:17" ht="18" x14ac:dyDescent="0.25">
      <c r="A40" s="116" t="str">
        <f>VLOOKUP(E40,'LISTADO ATM'!$A$2:$C$898,3,0)</f>
        <v>ESTE</v>
      </c>
      <c r="B40" s="137">
        <v>3335930555</v>
      </c>
      <c r="C40" s="110">
        <v>44370.912546296298</v>
      </c>
      <c r="D40" s="110" t="s">
        <v>2449</v>
      </c>
      <c r="E40" s="133">
        <v>385</v>
      </c>
      <c r="F40" s="116" t="str">
        <f>VLOOKUP(E40,VIP!$A$2:$O13900,2,0)</f>
        <v>DRBR385</v>
      </c>
      <c r="G40" s="116" t="str">
        <f>VLOOKUP(E40,'LISTADO ATM'!$A$2:$B$897,2,0)</f>
        <v xml:space="preserve">ATM Plaza Verón I </v>
      </c>
      <c r="H40" s="116" t="str">
        <f>VLOOKUP(E40,VIP!$A$2:$O18861,7,FALSE)</f>
        <v>Si</v>
      </c>
      <c r="I40" s="116" t="str">
        <f>VLOOKUP(E40,VIP!$A$2:$O10826,8,FALSE)</f>
        <v>Si</v>
      </c>
      <c r="J40" s="116" t="str">
        <f>VLOOKUP(E40,VIP!$A$2:$O10776,8,FALSE)</f>
        <v>Si</v>
      </c>
      <c r="K40" s="116" t="str">
        <f>VLOOKUP(E40,VIP!$A$2:$O14350,6,0)</f>
        <v>NO</v>
      </c>
      <c r="L40" s="145" t="s">
        <v>2442</v>
      </c>
      <c r="M40" s="151" t="s">
        <v>2550</v>
      </c>
      <c r="N40" s="109" t="s">
        <v>2453</v>
      </c>
      <c r="O40" s="116" t="s">
        <v>2454</v>
      </c>
      <c r="P40" s="116"/>
      <c r="Q40" s="151" t="s">
        <v>2635</v>
      </c>
    </row>
    <row r="41" spans="1:17" ht="18" x14ac:dyDescent="0.25">
      <c r="A41" s="116" t="str">
        <f>VLOOKUP(E41,'LISTADO ATM'!$A$2:$C$898,3,0)</f>
        <v>DISTRITO NACIONAL</v>
      </c>
      <c r="B41" s="137" t="s">
        <v>2617</v>
      </c>
      <c r="C41" s="110">
        <v>44371.368645833332</v>
      </c>
      <c r="D41" s="110" t="s">
        <v>2449</v>
      </c>
      <c r="E41" s="133">
        <v>446</v>
      </c>
      <c r="F41" s="116" t="str">
        <f>VLOOKUP(E41,VIP!$A$2:$O13918,2,0)</f>
        <v>DRBR446</v>
      </c>
      <c r="G41" s="116" t="str">
        <f>VLOOKUP(E41,'LISTADO ATM'!$A$2:$B$897,2,0)</f>
        <v>ATM Hipodromo V Centenario</v>
      </c>
      <c r="H41" s="116" t="str">
        <f>VLOOKUP(E41,VIP!$A$2:$O18879,7,FALSE)</f>
        <v>Si</v>
      </c>
      <c r="I41" s="116" t="str">
        <f>VLOOKUP(E41,VIP!$A$2:$O10844,8,FALSE)</f>
        <v>Si</v>
      </c>
      <c r="J41" s="116" t="str">
        <f>VLOOKUP(E41,VIP!$A$2:$O10794,8,FALSE)</f>
        <v>Si</v>
      </c>
      <c r="K41" s="116" t="str">
        <f>VLOOKUP(E41,VIP!$A$2:$O14368,6,0)</f>
        <v>NO</v>
      </c>
      <c r="L41" s="145" t="s">
        <v>2442</v>
      </c>
      <c r="M41" s="151" t="s">
        <v>2550</v>
      </c>
      <c r="N41" s="109" t="s">
        <v>2453</v>
      </c>
      <c r="O41" s="116" t="s">
        <v>2454</v>
      </c>
      <c r="P41" s="116"/>
      <c r="Q41" s="151" t="s">
        <v>2702</v>
      </c>
    </row>
    <row r="42" spans="1:17" ht="18" x14ac:dyDescent="0.25">
      <c r="A42" s="116" t="str">
        <f>VLOOKUP(E42,'LISTADO ATM'!$A$2:$C$898,3,0)</f>
        <v>DISTRITO NACIONAL</v>
      </c>
      <c r="B42" s="137">
        <v>3335930534</v>
      </c>
      <c r="C42" s="110">
        <v>44370.830092592594</v>
      </c>
      <c r="D42" s="110" t="s">
        <v>2470</v>
      </c>
      <c r="E42" s="133">
        <v>567</v>
      </c>
      <c r="F42" s="116" t="str">
        <f>VLOOKUP(E42,VIP!$A$2:$O13912,2,0)</f>
        <v>DRBR015</v>
      </c>
      <c r="G42" s="116" t="str">
        <f>VLOOKUP(E42,'LISTADO ATM'!$A$2:$B$897,2,0)</f>
        <v xml:space="preserve">ATM Oficina Máximo Gómez </v>
      </c>
      <c r="H42" s="116" t="str">
        <f>VLOOKUP(E42,VIP!$A$2:$O18873,7,FALSE)</f>
        <v>Si</v>
      </c>
      <c r="I42" s="116" t="str">
        <f>VLOOKUP(E42,VIP!$A$2:$O10838,8,FALSE)</f>
        <v>Si</v>
      </c>
      <c r="J42" s="116" t="str">
        <f>VLOOKUP(E42,VIP!$A$2:$O10788,8,FALSE)</f>
        <v>Si</v>
      </c>
      <c r="K42" s="116" t="str">
        <f>VLOOKUP(E42,VIP!$A$2:$O14362,6,0)</f>
        <v>NO</v>
      </c>
      <c r="L42" s="145" t="s">
        <v>2442</v>
      </c>
      <c r="M42" s="151" t="s">
        <v>2550</v>
      </c>
      <c r="N42" s="109" t="s">
        <v>2453</v>
      </c>
      <c r="O42" s="116" t="s">
        <v>2586</v>
      </c>
      <c r="P42" s="116"/>
      <c r="Q42" s="151" t="s">
        <v>2710</v>
      </c>
    </row>
    <row r="43" spans="1:17" ht="18" x14ac:dyDescent="0.25">
      <c r="A43" s="116" t="str">
        <f>VLOOKUP(E43,'LISTADO ATM'!$A$2:$C$898,3,0)</f>
        <v>DISTRITO NACIONAL</v>
      </c>
      <c r="B43" s="137" t="s">
        <v>2604</v>
      </c>
      <c r="C43" s="110">
        <v>44371.420902777776</v>
      </c>
      <c r="D43" s="110" t="s">
        <v>2449</v>
      </c>
      <c r="E43" s="133">
        <v>590</v>
      </c>
      <c r="F43" s="116" t="str">
        <f>VLOOKUP(E43,VIP!$A$2:$O13902,2,0)</f>
        <v>DRBR177</v>
      </c>
      <c r="G43" s="116" t="str">
        <f>VLOOKUP(E43,'LISTADO ATM'!$A$2:$B$897,2,0)</f>
        <v xml:space="preserve">ATM Olé Aut. Las Américas </v>
      </c>
      <c r="H43" s="116" t="str">
        <f>VLOOKUP(E43,VIP!$A$2:$O18863,7,FALSE)</f>
        <v>Si</v>
      </c>
      <c r="I43" s="116" t="str">
        <f>VLOOKUP(E43,VIP!$A$2:$O10828,8,FALSE)</f>
        <v>Si</v>
      </c>
      <c r="J43" s="116" t="str">
        <f>VLOOKUP(E43,VIP!$A$2:$O10778,8,FALSE)</f>
        <v>Si</v>
      </c>
      <c r="K43" s="116" t="str">
        <f>VLOOKUP(E43,VIP!$A$2:$O14352,6,0)</f>
        <v>SI</v>
      </c>
      <c r="L43" s="145" t="s">
        <v>2442</v>
      </c>
      <c r="M43" s="151" t="s">
        <v>2550</v>
      </c>
      <c r="N43" s="109" t="s">
        <v>2453</v>
      </c>
      <c r="O43" s="116" t="s">
        <v>2454</v>
      </c>
      <c r="P43" s="116"/>
      <c r="Q43" s="151" t="s">
        <v>2709</v>
      </c>
    </row>
    <row r="44" spans="1:17" ht="18" x14ac:dyDescent="0.25">
      <c r="A44" s="116" t="str">
        <f>VLOOKUP(E44,'LISTADO ATM'!$A$2:$C$898,3,0)</f>
        <v>DISTRITO NACIONAL</v>
      </c>
      <c r="B44" s="137">
        <v>3335930153</v>
      </c>
      <c r="C44" s="110">
        <v>44370.624178240738</v>
      </c>
      <c r="D44" s="110" t="s">
        <v>2449</v>
      </c>
      <c r="E44" s="133">
        <v>611</v>
      </c>
      <c r="F44" s="116" t="str">
        <f>VLOOKUP(E44,VIP!$A$2:$O13920,2,0)</f>
        <v>DRBR611</v>
      </c>
      <c r="G44" s="116" t="str">
        <f>VLOOKUP(E44,'LISTADO ATM'!$A$2:$B$897,2,0)</f>
        <v xml:space="preserve">ATM DGII Sede Central </v>
      </c>
      <c r="H44" s="116" t="str">
        <f>VLOOKUP(E44,VIP!$A$2:$O18881,7,FALSE)</f>
        <v>Si</v>
      </c>
      <c r="I44" s="116" t="str">
        <f>VLOOKUP(E44,VIP!$A$2:$O10846,8,FALSE)</f>
        <v>Si</v>
      </c>
      <c r="J44" s="116" t="str">
        <f>VLOOKUP(E44,VIP!$A$2:$O10796,8,FALSE)</f>
        <v>Si</v>
      </c>
      <c r="K44" s="116" t="str">
        <f>VLOOKUP(E44,VIP!$A$2:$O14370,6,0)</f>
        <v>NO</v>
      </c>
      <c r="L44" s="145" t="s">
        <v>2442</v>
      </c>
      <c r="M44" s="151" t="s">
        <v>2550</v>
      </c>
      <c r="N44" s="109" t="s">
        <v>2453</v>
      </c>
      <c r="O44" s="116" t="s">
        <v>2454</v>
      </c>
      <c r="P44" s="116"/>
      <c r="Q44" s="151" t="s">
        <v>2631</v>
      </c>
    </row>
    <row r="45" spans="1:17" ht="18" x14ac:dyDescent="0.25">
      <c r="A45" s="116" t="str">
        <f>VLOOKUP(E45,'LISTADO ATM'!$A$2:$C$898,3,0)</f>
        <v>DISTRITO NACIONAL</v>
      </c>
      <c r="B45" s="137">
        <v>3335930418</v>
      </c>
      <c r="C45" s="110">
        <v>44370.68886574074</v>
      </c>
      <c r="D45" s="110" t="s">
        <v>2449</v>
      </c>
      <c r="E45" s="133">
        <v>618</v>
      </c>
      <c r="F45" s="116" t="str">
        <f>VLOOKUP(E45,VIP!$A$2:$O13905,2,0)</f>
        <v>DRBR618</v>
      </c>
      <c r="G45" s="116" t="str">
        <f>VLOOKUP(E45,'LISTADO ATM'!$A$2:$B$897,2,0)</f>
        <v xml:space="preserve">ATM Bienes Nacionales </v>
      </c>
      <c r="H45" s="116" t="str">
        <f>VLOOKUP(E45,VIP!$A$2:$O18866,7,FALSE)</f>
        <v>Si</v>
      </c>
      <c r="I45" s="116" t="str">
        <f>VLOOKUP(E45,VIP!$A$2:$O10831,8,FALSE)</f>
        <v>Si</v>
      </c>
      <c r="J45" s="116" t="str">
        <f>VLOOKUP(E45,VIP!$A$2:$O10781,8,FALSE)</f>
        <v>Si</v>
      </c>
      <c r="K45" s="116" t="str">
        <f>VLOOKUP(E45,VIP!$A$2:$O14355,6,0)</f>
        <v>NO</v>
      </c>
      <c r="L45" s="145" t="s">
        <v>2442</v>
      </c>
      <c r="M45" s="151" t="s">
        <v>2550</v>
      </c>
      <c r="N45" s="109" t="s">
        <v>2453</v>
      </c>
      <c r="O45" s="116" t="s">
        <v>2454</v>
      </c>
      <c r="P45" s="116"/>
      <c r="Q45" s="151" t="s">
        <v>2634</v>
      </c>
    </row>
    <row r="46" spans="1:17" ht="18" x14ac:dyDescent="0.25">
      <c r="A46" s="116" t="str">
        <f>VLOOKUP(E46,'LISTADO ATM'!$A$2:$C$898,3,0)</f>
        <v>SUR</v>
      </c>
      <c r="B46" s="137">
        <v>3335930407</v>
      </c>
      <c r="C46" s="110">
        <v>44370.686979166669</v>
      </c>
      <c r="D46" s="110" t="s">
        <v>2449</v>
      </c>
      <c r="E46" s="133">
        <v>619</v>
      </c>
      <c r="F46" s="116" t="str">
        <f>VLOOKUP(E46,VIP!$A$2:$O13906,2,0)</f>
        <v>DRBR619</v>
      </c>
      <c r="G46" s="116" t="str">
        <f>VLOOKUP(E46,'LISTADO ATM'!$A$2:$B$897,2,0)</f>
        <v xml:space="preserve">ATM Academia P.N. Hatillo (San Cristóbal) </v>
      </c>
      <c r="H46" s="116" t="str">
        <f>VLOOKUP(E46,VIP!$A$2:$O18867,7,FALSE)</f>
        <v>Si</v>
      </c>
      <c r="I46" s="116" t="str">
        <f>VLOOKUP(E46,VIP!$A$2:$O10832,8,FALSE)</f>
        <v>Si</v>
      </c>
      <c r="J46" s="116" t="str">
        <f>VLOOKUP(E46,VIP!$A$2:$O10782,8,FALSE)</f>
        <v>Si</v>
      </c>
      <c r="K46" s="116" t="str">
        <f>VLOOKUP(E46,VIP!$A$2:$O14356,6,0)</f>
        <v>NO</v>
      </c>
      <c r="L46" s="145" t="s">
        <v>2442</v>
      </c>
      <c r="M46" s="151" t="s">
        <v>2550</v>
      </c>
      <c r="N46" s="109" t="s">
        <v>2453</v>
      </c>
      <c r="O46" s="116" t="s">
        <v>2454</v>
      </c>
      <c r="P46" s="116"/>
      <c r="Q46" s="151" t="s">
        <v>2707</v>
      </c>
    </row>
    <row r="47" spans="1:17" ht="18" x14ac:dyDescent="0.25">
      <c r="A47" s="116" t="str">
        <f>VLOOKUP(E47,'LISTADO ATM'!$A$2:$C$898,3,0)</f>
        <v>DISTRITO NACIONAL</v>
      </c>
      <c r="B47" s="137" t="s">
        <v>2694</v>
      </c>
      <c r="C47" s="110">
        <v>44371.493726851855</v>
      </c>
      <c r="D47" s="110" t="s">
        <v>2449</v>
      </c>
      <c r="E47" s="133">
        <v>621</v>
      </c>
      <c r="F47" s="116" t="str">
        <f>VLOOKUP(E47,VIP!$A$2:$O13947,2,0)</f>
        <v>DRBR621</v>
      </c>
      <c r="G47" s="116" t="str">
        <f>VLOOKUP(E47,'LISTADO ATM'!$A$2:$B$897,2,0)</f>
        <v xml:space="preserve">ATM CESAC  </v>
      </c>
      <c r="H47" s="116" t="str">
        <f>VLOOKUP(E47,VIP!$A$2:$O18908,7,FALSE)</f>
        <v>Si</v>
      </c>
      <c r="I47" s="116" t="str">
        <f>VLOOKUP(E47,VIP!$A$2:$O10873,8,FALSE)</f>
        <v>Si</v>
      </c>
      <c r="J47" s="116" t="str">
        <f>VLOOKUP(E47,VIP!$A$2:$O10823,8,FALSE)</f>
        <v>Si</v>
      </c>
      <c r="K47" s="116" t="str">
        <f>VLOOKUP(E47,VIP!$A$2:$O14397,6,0)</f>
        <v>NO</v>
      </c>
      <c r="L47" s="145" t="s">
        <v>2442</v>
      </c>
      <c r="M47" s="151" t="s">
        <v>2550</v>
      </c>
      <c r="N47" s="109" t="s">
        <v>2453</v>
      </c>
      <c r="O47" s="116" t="s">
        <v>2454</v>
      </c>
      <c r="P47" s="116"/>
      <c r="Q47" s="151" t="s">
        <v>2673</v>
      </c>
    </row>
    <row r="48" spans="1:17" ht="18" x14ac:dyDescent="0.25">
      <c r="A48" s="116" t="str">
        <f>VLOOKUP(E48,'LISTADO ATM'!$A$2:$C$898,3,0)</f>
        <v>DISTRITO NACIONAL</v>
      </c>
      <c r="B48" s="137">
        <v>3335930509</v>
      </c>
      <c r="C48" s="110">
        <v>44370.765625</v>
      </c>
      <c r="D48" s="110" t="s">
        <v>2449</v>
      </c>
      <c r="E48" s="133">
        <v>676</v>
      </c>
      <c r="F48" s="116" t="str">
        <f>VLOOKUP(E48,VIP!$A$2:$O13898,2,0)</f>
        <v>DRBR676</v>
      </c>
      <c r="G48" s="116" t="str">
        <f>VLOOKUP(E48,'LISTADO ATM'!$A$2:$B$897,2,0)</f>
        <v>ATM S/M Bravo Colina Del Oeste</v>
      </c>
      <c r="H48" s="116" t="str">
        <f>VLOOKUP(E48,VIP!$A$2:$O18859,7,FALSE)</f>
        <v>Si</v>
      </c>
      <c r="I48" s="116" t="str">
        <f>VLOOKUP(E48,VIP!$A$2:$O10824,8,FALSE)</f>
        <v>Si</v>
      </c>
      <c r="J48" s="116" t="str">
        <f>VLOOKUP(E48,VIP!$A$2:$O10774,8,FALSE)</f>
        <v>Si</v>
      </c>
      <c r="K48" s="116" t="str">
        <f>VLOOKUP(E48,VIP!$A$2:$O14348,6,0)</f>
        <v>NO</v>
      </c>
      <c r="L48" s="145" t="s">
        <v>2442</v>
      </c>
      <c r="M48" s="151" t="s">
        <v>2550</v>
      </c>
      <c r="N48" s="109" t="s">
        <v>2453</v>
      </c>
      <c r="O48" s="116" t="s">
        <v>2454</v>
      </c>
      <c r="P48" s="116"/>
      <c r="Q48" s="151" t="s">
        <v>2708</v>
      </c>
    </row>
    <row r="49" spans="1:23" ht="18" x14ac:dyDescent="0.25">
      <c r="A49" s="116" t="str">
        <f>VLOOKUP(E49,'LISTADO ATM'!$A$2:$C$898,3,0)</f>
        <v>DISTRITO NACIONAL</v>
      </c>
      <c r="B49" s="137">
        <v>3335930211</v>
      </c>
      <c r="C49" s="110">
        <v>44370.637824074074</v>
      </c>
      <c r="D49" s="110" t="s">
        <v>2449</v>
      </c>
      <c r="E49" s="133">
        <v>725</v>
      </c>
      <c r="F49" s="116" t="str">
        <f>VLOOKUP(E49,VIP!$A$2:$O13916,2,0)</f>
        <v>DRBR998</v>
      </c>
      <c r="G49" s="116" t="str">
        <f>VLOOKUP(E49,'LISTADO ATM'!$A$2:$B$897,2,0)</f>
        <v xml:space="preserve">ATM El Huacal II  </v>
      </c>
      <c r="H49" s="116" t="str">
        <f>VLOOKUP(E49,VIP!$A$2:$O18877,7,FALSE)</f>
        <v>Si</v>
      </c>
      <c r="I49" s="116" t="str">
        <f>VLOOKUP(E49,VIP!$A$2:$O10842,8,FALSE)</f>
        <v>Si</v>
      </c>
      <c r="J49" s="116" t="str">
        <f>VLOOKUP(E49,VIP!$A$2:$O10792,8,FALSE)</f>
        <v>Si</v>
      </c>
      <c r="K49" s="116" t="str">
        <f>VLOOKUP(E49,VIP!$A$2:$O14366,6,0)</f>
        <v>NO</v>
      </c>
      <c r="L49" s="145" t="s">
        <v>2442</v>
      </c>
      <c r="M49" s="151" t="s">
        <v>2550</v>
      </c>
      <c r="N49" s="109" t="s">
        <v>2453</v>
      </c>
      <c r="O49" s="116" t="s">
        <v>2454</v>
      </c>
      <c r="P49" s="116"/>
      <c r="Q49" s="151" t="s">
        <v>2632</v>
      </c>
    </row>
    <row r="50" spans="1:23" ht="18" x14ac:dyDescent="0.25">
      <c r="A50" s="116" t="str">
        <f>VLOOKUP(E50,'LISTADO ATM'!$A$2:$C$898,3,0)</f>
        <v>NORTE</v>
      </c>
      <c r="B50" s="137">
        <v>3335930529</v>
      </c>
      <c r="C50" s="110">
        <v>44370.821250000001</v>
      </c>
      <c r="D50" s="110" t="s">
        <v>2589</v>
      </c>
      <c r="E50" s="133">
        <v>752</v>
      </c>
      <c r="F50" s="116" t="str">
        <f>VLOOKUP(E50,VIP!$A$2:$O13916,2,0)</f>
        <v>DRBR280</v>
      </c>
      <c r="G50" s="116" t="str">
        <f>VLOOKUP(E50,'LISTADO ATM'!$A$2:$B$897,2,0)</f>
        <v xml:space="preserve">ATM UNP Las Carolinas (La Vega) </v>
      </c>
      <c r="H50" s="116" t="str">
        <f>VLOOKUP(E50,VIP!$A$2:$O18877,7,FALSE)</f>
        <v>Si</v>
      </c>
      <c r="I50" s="116" t="str">
        <f>VLOOKUP(E50,VIP!$A$2:$O10842,8,FALSE)</f>
        <v>Si</v>
      </c>
      <c r="J50" s="116" t="str">
        <f>VLOOKUP(E50,VIP!$A$2:$O10792,8,FALSE)</f>
        <v>Si</v>
      </c>
      <c r="K50" s="116" t="str">
        <f>VLOOKUP(E50,VIP!$A$2:$O14366,6,0)</f>
        <v>SI</v>
      </c>
      <c r="L50" s="145" t="s">
        <v>2442</v>
      </c>
      <c r="M50" s="151" t="s">
        <v>2550</v>
      </c>
      <c r="N50" s="109" t="s">
        <v>2453</v>
      </c>
      <c r="O50" s="116" t="s">
        <v>2593</v>
      </c>
      <c r="P50" s="116"/>
      <c r="Q50" s="151" t="s">
        <v>2709</v>
      </c>
    </row>
    <row r="51" spans="1:23" ht="18" x14ac:dyDescent="0.25">
      <c r="A51" s="116" t="str">
        <f>VLOOKUP(E51,'LISTADO ATM'!$A$2:$C$898,3,0)</f>
        <v>SUR</v>
      </c>
      <c r="B51" s="137">
        <v>3335930225</v>
      </c>
      <c r="C51" s="110">
        <v>44370.642314814817</v>
      </c>
      <c r="D51" s="110" t="s">
        <v>2470</v>
      </c>
      <c r="E51" s="133">
        <v>871</v>
      </c>
      <c r="F51" s="116" t="str">
        <f>VLOOKUP(E51,VIP!$A$2:$O13913,2,0)</f>
        <v>DRBR871</v>
      </c>
      <c r="G51" s="116" t="str">
        <f>VLOOKUP(E51,'LISTADO ATM'!$A$2:$B$897,2,0)</f>
        <v>ATM Plaza Cultural San Juan</v>
      </c>
      <c r="H51" s="116" t="str">
        <f>VLOOKUP(E51,VIP!$A$2:$O18874,7,FALSE)</f>
        <v>N/A</v>
      </c>
      <c r="I51" s="116" t="str">
        <f>VLOOKUP(E51,VIP!$A$2:$O10839,8,FALSE)</f>
        <v>N/A</v>
      </c>
      <c r="J51" s="116" t="str">
        <f>VLOOKUP(E51,VIP!$A$2:$O10789,8,FALSE)</f>
        <v>N/A</v>
      </c>
      <c r="K51" s="116" t="str">
        <f>VLOOKUP(E51,VIP!$A$2:$O14363,6,0)</f>
        <v>N/A</v>
      </c>
      <c r="L51" s="145" t="s">
        <v>2442</v>
      </c>
      <c r="M51" s="151" t="s">
        <v>2550</v>
      </c>
      <c r="N51" s="109" t="s">
        <v>2453</v>
      </c>
      <c r="O51" s="116" t="s">
        <v>2471</v>
      </c>
      <c r="P51" s="116"/>
      <c r="Q51" s="151" t="s">
        <v>2700</v>
      </c>
    </row>
    <row r="52" spans="1:23" ht="18" x14ac:dyDescent="0.25">
      <c r="A52" s="116" t="str">
        <f>VLOOKUP(E52,'LISTADO ATM'!$A$2:$C$898,3,0)</f>
        <v>DISTRITO NACIONAL</v>
      </c>
      <c r="B52" s="137">
        <v>3335930512</v>
      </c>
      <c r="C52" s="110">
        <v>44370.768969907411</v>
      </c>
      <c r="D52" s="110" t="s">
        <v>2449</v>
      </c>
      <c r="E52" s="133">
        <v>896</v>
      </c>
      <c r="F52" s="116" t="str">
        <f>VLOOKUP(E52,VIP!$A$2:$O13896,2,0)</f>
        <v>DRBR896</v>
      </c>
      <c r="G52" s="116" t="str">
        <f>VLOOKUP(E52,'LISTADO ATM'!$A$2:$B$897,2,0)</f>
        <v xml:space="preserve">ATM Campamento Militar 16 de Agosto I </v>
      </c>
      <c r="H52" s="116" t="str">
        <f>VLOOKUP(E52,VIP!$A$2:$O18857,7,FALSE)</f>
        <v>Si</v>
      </c>
      <c r="I52" s="116" t="str">
        <f>VLOOKUP(E52,VIP!$A$2:$O10822,8,FALSE)</f>
        <v>Si</v>
      </c>
      <c r="J52" s="116" t="str">
        <f>VLOOKUP(E52,VIP!$A$2:$O10772,8,FALSE)</f>
        <v>Si</v>
      </c>
      <c r="K52" s="116" t="str">
        <f>VLOOKUP(E52,VIP!$A$2:$O14346,6,0)</f>
        <v>NO</v>
      </c>
      <c r="L52" s="145" t="s">
        <v>2442</v>
      </c>
      <c r="M52" s="151" t="s">
        <v>2550</v>
      </c>
      <c r="N52" s="109" t="s">
        <v>2453</v>
      </c>
      <c r="O52" s="116" t="s">
        <v>2454</v>
      </c>
      <c r="P52" s="116"/>
      <c r="Q52" s="151" t="s">
        <v>2709</v>
      </c>
    </row>
    <row r="53" spans="1:23" ht="18" x14ac:dyDescent="0.25">
      <c r="A53" s="116" t="str">
        <f>VLOOKUP(E53,'LISTADO ATM'!$A$2:$C$898,3,0)</f>
        <v>NORTE</v>
      </c>
      <c r="B53" s="137">
        <v>3335930532</v>
      </c>
      <c r="C53" s="110">
        <v>44370.828090277777</v>
      </c>
      <c r="D53" s="110" t="s">
        <v>2470</v>
      </c>
      <c r="E53" s="133">
        <v>937</v>
      </c>
      <c r="F53" s="116" t="str">
        <f>VLOOKUP(E53,VIP!$A$2:$O13913,2,0)</f>
        <v>DRBR937</v>
      </c>
      <c r="G53" s="116" t="str">
        <f>VLOOKUP(E53,'LISTADO ATM'!$A$2:$B$897,2,0)</f>
        <v xml:space="preserve">ATM Autobanco Oficina La Vega II </v>
      </c>
      <c r="H53" s="116" t="str">
        <f>VLOOKUP(E53,VIP!$A$2:$O18874,7,FALSE)</f>
        <v>Si</v>
      </c>
      <c r="I53" s="116" t="str">
        <f>VLOOKUP(E53,VIP!$A$2:$O10839,8,FALSE)</f>
        <v>Si</v>
      </c>
      <c r="J53" s="116" t="str">
        <f>VLOOKUP(E53,VIP!$A$2:$O10789,8,FALSE)</f>
        <v>Si</v>
      </c>
      <c r="K53" s="116" t="str">
        <f>VLOOKUP(E53,VIP!$A$2:$O14363,6,0)</f>
        <v>NO</v>
      </c>
      <c r="L53" s="145" t="s">
        <v>2442</v>
      </c>
      <c r="M53" s="151" t="s">
        <v>2550</v>
      </c>
      <c r="N53" s="109" t="s">
        <v>2453</v>
      </c>
      <c r="O53" s="116" t="s">
        <v>2586</v>
      </c>
      <c r="P53" s="116"/>
      <c r="Q53" s="151" t="s">
        <v>2631</v>
      </c>
    </row>
    <row r="54" spans="1:23" ht="18" x14ac:dyDescent="0.25">
      <c r="A54" s="116" t="str">
        <f>VLOOKUP(E54,'LISTADO ATM'!$A$2:$C$898,3,0)</f>
        <v>DISTRITO NACIONAL</v>
      </c>
      <c r="B54" s="137" t="s">
        <v>2612</v>
      </c>
      <c r="C54" s="110">
        <v>44371.407060185185</v>
      </c>
      <c r="D54" s="110" t="s">
        <v>2449</v>
      </c>
      <c r="E54" s="133">
        <v>970</v>
      </c>
      <c r="F54" s="116" t="str">
        <f>VLOOKUP(E54,VIP!$A$2:$O13912,2,0)</f>
        <v>DRBR970</v>
      </c>
      <c r="G54" s="116" t="str">
        <f>VLOOKUP(E54,'LISTADO ATM'!$A$2:$B$897,2,0)</f>
        <v xml:space="preserve">ATM S/M Olé Haina </v>
      </c>
      <c r="H54" s="116" t="str">
        <f>VLOOKUP(E54,VIP!$A$2:$O18873,7,FALSE)</f>
        <v>Si</v>
      </c>
      <c r="I54" s="116" t="str">
        <f>VLOOKUP(E54,VIP!$A$2:$O10838,8,FALSE)</f>
        <v>Si</v>
      </c>
      <c r="J54" s="116" t="str">
        <f>VLOOKUP(E54,VIP!$A$2:$O10788,8,FALSE)</f>
        <v>Si</v>
      </c>
      <c r="K54" s="116" t="str">
        <f>VLOOKUP(E54,VIP!$A$2:$O14362,6,0)</f>
        <v>NO</v>
      </c>
      <c r="L54" s="145" t="s">
        <v>2442</v>
      </c>
      <c r="M54" s="151" t="s">
        <v>2550</v>
      </c>
      <c r="N54" s="109" t="s">
        <v>2453</v>
      </c>
      <c r="O54" s="116" t="s">
        <v>2454</v>
      </c>
      <c r="P54" s="116"/>
      <c r="Q54" s="151" t="s">
        <v>2709</v>
      </c>
    </row>
    <row r="55" spans="1:23" ht="18" x14ac:dyDescent="0.25">
      <c r="A55" s="116" t="str">
        <f>VLOOKUP(E55,'LISTADO ATM'!$A$2:$C$898,3,0)</f>
        <v>NORTE</v>
      </c>
      <c r="B55" s="137">
        <v>3335930572</v>
      </c>
      <c r="C55" s="110">
        <v>44371.072916666664</v>
      </c>
      <c r="D55" s="110" t="s">
        <v>2181</v>
      </c>
      <c r="E55" s="133">
        <v>307</v>
      </c>
      <c r="F55" s="116" t="str">
        <f>VLOOKUP(E55,VIP!$A$2:$O13909,2,0)</f>
        <v>DRBR307</v>
      </c>
      <c r="G55" s="116" t="str">
        <f>VLOOKUP(E55,'LISTADO ATM'!$A$2:$B$897,2,0)</f>
        <v>ATM Oficina Nagua II</v>
      </c>
      <c r="H55" s="116" t="str">
        <f>VLOOKUP(E55,VIP!$A$2:$O18870,7,FALSE)</f>
        <v>Si</v>
      </c>
      <c r="I55" s="116" t="str">
        <f>VLOOKUP(E55,VIP!$A$2:$O10835,8,FALSE)</f>
        <v>Si</v>
      </c>
      <c r="J55" s="116" t="str">
        <f>VLOOKUP(E55,VIP!$A$2:$O10785,8,FALSE)</f>
        <v>Si</v>
      </c>
      <c r="K55" s="116" t="str">
        <f>VLOOKUP(E55,VIP!$A$2:$O14359,6,0)</f>
        <v>SI</v>
      </c>
      <c r="L55" s="145" t="s">
        <v>2590</v>
      </c>
      <c r="M55" s="151" t="s">
        <v>2550</v>
      </c>
      <c r="N55" s="109" t="s">
        <v>2453</v>
      </c>
      <c r="O55" s="116" t="s">
        <v>2587</v>
      </c>
      <c r="P55" s="116"/>
      <c r="Q55" s="151" t="s">
        <v>2636</v>
      </c>
    </row>
    <row r="56" spans="1:23" ht="18" x14ac:dyDescent="0.25">
      <c r="A56" s="116" t="str">
        <f>VLOOKUP(E56,'LISTADO ATM'!$A$2:$C$898,3,0)</f>
        <v>DISTRITO NACIONAL</v>
      </c>
      <c r="B56" s="137">
        <v>3335930057</v>
      </c>
      <c r="C56" s="110">
        <v>44370.601145833331</v>
      </c>
      <c r="D56" s="110" t="s">
        <v>2180</v>
      </c>
      <c r="E56" s="133">
        <v>540</v>
      </c>
      <c r="F56" s="116" t="str">
        <f>VLOOKUP(E56,VIP!$A$2:$O13897,2,0)</f>
        <v>DRBR540</v>
      </c>
      <c r="G56" s="116" t="str">
        <f>VLOOKUP(E56,'LISTADO ATM'!$A$2:$B$897,2,0)</f>
        <v xml:space="preserve">ATM Autoservicio Sambil I </v>
      </c>
      <c r="H56" s="116" t="str">
        <f>VLOOKUP(E56,VIP!$A$2:$O18858,7,FALSE)</f>
        <v>Si</v>
      </c>
      <c r="I56" s="116" t="str">
        <f>VLOOKUP(E56,VIP!$A$2:$O10823,8,FALSE)</f>
        <v>Si</v>
      </c>
      <c r="J56" s="116" t="str">
        <f>VLOOKUP(E56,VIP!$A$2:$O10773,8,FALSE)</f>
        <v>Si</v>
      </c>
      <c r="K56" s="116" t="str">
        <f>VLOOKUP(E56,VIP!$A$2:$O14347,6,0)</f>
        <v>NO</v>
      </c>
      <c r="L56" s="145" t="s">
        <v>2570</v>
      </c>
      <c r="M56" s="151" t="s">
        <v>2550</v>
      </c>
      <c r="N56" s="109" t="s">
        <v>2453</v>
      </c>
      <c r="O56" s="116" t="s">
        <v>2455</v>
      </c>
      <c r="P56" s="116"/>
      <c r="Q56" s="151" t="s">
        <v>2637</v>
      </c>
    </row>
    <row r="57" spans="1:23" ht="18" x14ac:dyDescent="0.25">
      <c r="A57" s="116" t="str">
        <f>VLOOKUP(E57,'LISTADO ATM'!$A$2:$C$898,3,0)</f>
        <v>DISTRITO NACIONAL</v>
      </c>
      <c r="B57" s="137">
        <v>3335930062</v>
      </c>
      <c r="C57" s="110">
        <v>44370.601886574077</v>
      </c>
      <c r="D57" s="110" t="s">
        <v>2180</v>
      </c>
      <c r="E57" s="133">
        <v>541</v>
      </c>
      <c r="F57" s="116" t="str">
        <f>VLOOKUP(E57,VIP!$A$2:$O13896,2,0)</f>
        <v>DRBR541</v>
      </c>
      <c r="G57" s="116" t="str">
        <f>VLOOKUP(E57,'LISTADO ATM'!$A$2:$B$897,2,0)</f>
        <v xml:space="preserve">ATM Oficina Sambil II </v>
      </c>
      <c r="H57" s="116" t="str">
        <f>VLOOKUP(E57,VIP!$A$2:$O18857,7,FALSE)</f>
        <v>Si</v>
      </c>
      <c r="I57" s="116" t="str">
        <f>VLOOKUP(E57,VIP!$A$2:$O10822,8,FALSE)</f>
        <v>Si</v>
      </c>
      <c r="J57" s="116" t="str">
        <f>VLOOKUP(E57,VIP!$A$2:$O10772,8,FALSE)</f>
        <v>Si</v>
      </c>
      <c r="K57" s="116" t="str">
        <f>VLOOKUP(E57,VIP!$A$2:$O14346,6,0)</f>
        <v>SI</v>
      </c>
      <c r="L57" s="145" t="s">
        <v>2570</v>
      </c>
      <c r="M57" s="151" t="s">
        <v>2550</v>
      </c>
      <c r="N57" s="109" t="s">
        <v>2453</v>
      </c>
      <c r="O57" s="116" t="s">
        <v>2455</v>
      </c>
      <c r="P57" s="116"/>
      <c r="Q57" s="151" t="s">
        <v>2636</v>
      </c>
    </row>
    <row r="58" spans="1:23" ht="18" x14ac:dyDescent="0.25">
      <c r="A58" s="116" t="str">
        <f>VLOOKUP(E58,'LISTADO ATM'!$A$2:$C$898,3,0)</f>
        <v>DISTRITO NACIONAL</v>
      </c>
      <c r="B58" s="137">
        <v>3335930067</v>
      </c>
      <c r="C58" s="110">
        <v>44370.603252314817</v>
      </c>
      <c r="D58" s="110" t="s">
        <v>2180</v>
      </c>
      <c r="E58" s="133">
        <v>904</v>
      </c>
      <c r="F58" s="116" t="str">
        <f>VLOOKUP(E58,VIP!$A$2:$O13895,2,0)</f>
        <v>DRBR24B</v>
      </c>
      <c r="G58" s="116" t="str">
        <f>VLOOKUP(E58,'LISTADO ATM'!$A$2:$B$897,2,0)</f>
        <v xml:space="preserve">ATM Oficina Multicentro La Sirena Churchill </v>
      </c>
      <c r="H58" s="116" t="str">
        <f>VLOOKUP(E58,VIP!$A$2:$O18856,7,FALSE)</f>
        <v>Si</v>
      </c>
      <c r="I58" s="116" t="str">
        <f>VLOOKUP(E58,VIP!$A$2:$O10821,8,FALSE)</f>
        <v>Si</v>
      </c>
      <c r="J58" s="116" t="str">
        <f>VLOOKUP(E58,VIP!$A$2:$O10771,8,FALSE)</f>
        <v>Si</v>
      </c>
      <c r="K58" s="116" t="str">
        <f>VLOOKUP(E58,VIP!$A$2:$O14345,6,0)</f>
        <v>SI</v>
      </c>
      <c r="L58" s="145" t="s">
        <v>2570</v>
      </c>
      <c r="M58" s="151" t="s">
        <v>2550</v>
      </c>
      <c r="N58" s="109" t="s">
        <v>2453</v>
      </c>
      <c r="O58" s="116" t="s">
        <v>2455</v>
      </c>
      <c r="P58" s="116"/>
      <c r="Q58" s="151" t="s">
        <v>2703</v>
      </c>
    </row>
    <row r="59" spans="1:23" ht="18" x14ac:dyDescent="0.25">
      <c r="A59" s="116" t="str">
        <f>VLOOKUP(E59,'LISTADO ATM'!$A$2:$C$898,3,0)</f>
        <v>NORTE</v>
      </c>
      <c r="B59" s="137" t="s">
        <v>2610</v>
      </c>
      <c r="C59" s="110">
        <v>44371.407939814817</v>
      </c>
      <c r="D59" s="110" t="s">
        <v>2181</v>
      </c>
      <c r="E59" s="133">
        <v>720</v>
      </c>
      <c r="F59" s="116" t="str">
        <f>VLOOKUP(E59,VIP!$A$2:$O13911,2,0)</f>
        <v>DRBR12E</v>
      </c>
      <c r="G59" s="116" t="str">
        <f>VLOOKUP(E59,'LISTADO ATM'!$A$2:$B$897,2,0)</f>
        <v xml:space="preserve">ATM OMSA (Santiago) </v>
      </c>
      <c r="H59" s="116" t="str">
        <f>VLOOKUP(E59,VIP!$A$2:$O18872,7,FALSE)</f>
        <v>Si</v>
      </c>
      <c r="I59" s="116" t="str">
        <f>VLOOKUP(E59,VIP!$A$2:$O10837,8,FALSE)</f>
        <v>Si</v>
      </c>
      <c r="J59" s="116" t="str">
        <f>VLOOKUP(E59,VIP!$A$2:$O10787,8,FALSE)</f>
        <v>Si</v>
      </c>
      <c r="K59" s="116" t="str">
        <f>VLOOKUP(E59,VIP!$A$2:$O14361,6,0)</f>
        <v>NO</v>
      </c>
      <c r="L59" s="145" t="s">
        <v>2611</v>
      </c>
      <c r="M59" s="151" t="s">
        <v>2550</v>
      </c>
      <c r="N59" s="109" t="s">
        <v>2453</v>
      </c>
      <c r="O59" s="116" t="s">
        <v>2567</v>
      </c>
      <c r="P59" s="116"/>
      <c r="Q59" s="151" t="s">
        <v>2633</v>
      </c>
    </row>
    <row r="60" spans="1:23" ht="18" x14ac:dyDescent="0.25">
      <c r="A60" s="116" t="str">
        <f>VLOOKUP(E60,'LISTADO ATM'!$A$2:$C$898,3,0)</f>
        <v>DISTRITO NACIONAL</v>
      </c>
      <c r="B60" s="137">
        <v>3335930511</v>
      </c>
      <c r="C60" s="110">
        <v>44370.767916666664</v>
      </c>
      <c r="D60" s="110" t="s">
        <v>2449</v>
      </c>
      <c r="E60" s="133">
        <v>26</v>
      </c>
      <c r="F60" s="116" t="str">
        <f>VLOOKUP(E60,VIP!$A$2:$O13897,2,0)</f>
        <v>DRBR221</v>
      </c>
      <c r="G60" s="116" t="str">
        <f>VLOOKUP(E60,'LISTADO ATM'!$A$2:$B$897,2,0)</f>
        <v>ATM S/M Jumbo San Isidro</v>
      </c>
      <c r="H60" s="116" t="str">
        <f>VLOOKUP(E60,VIP!$A$2:$O18858,7,FALSE)</f>
        <v>Si</v>
      </c>
      <c r="I60" s="116" t="str">
        <f>VLOOKUP(E60,VIP!$A$2:$O10823,8,FALSE)</f>
        <v>Si</v>
      </c>
      <c r="J60" s="116" t="str">
        <f>VLOOKUP(E60,VIP!$A$2:$O10773,8,FALSE)</f>
        <v>Si</v>
      </c>
      <c r="K60" s="116" t="str">
        <f>VLOOKUP(E60,VIP!$A$2:$O14347,6,0)</f>
        <v>NO</v>
      </c>
      <c r="L60" s="145" t="s">
        <v>2418</v>
      </c>
      <c r="M60" s="151" t="s">
        <v>2550</v>
      </c>
      <c r="N60" s="109" t="s">
        <v>2453</v>
      </c>
      <c r="O60" s="116" t="s">
        <v>2454</v>
      </c>
      <c r="P60" s="116"/>
      <c r="Q60" s="151" t="s">
        <v>2714</v>
      </c>
    </row>
    <row r="61" spans="1:23" ht="18" x14ac:dyDescent="0.25">
      <c r="A61" s="116" t="str">
        <f>VLOOKUP(E61,'LISTADO ATM'!$A$2:$C$898,3,0)</f>
        <v>SUR</v>
      </c>
      <c r="B61" s="137">
        <v>3335930562</v>
      </c>
      <c r="C61" s="110">
        <v>44370.922465277778</v>
      </c>
      <c r="D61" s="110" t="s">
        <v>2449</v>
      </c>
      <c r="E61" s="133">
        <v>48</v>
      </c>
      <c r="F61" s="116" t="str">
        <f>VLOOKUP(E61,VIP!$A$2:$O13895,2,0)</f>
        <v>DRBR048</v>
      </c>
      <c r="G61" s="116" t="str">
        <f>VLOOKUP(E61,'LISTADO ATM'!$A$2:$B$897,2,0)</f>
        <v xml:space="preserve">ATM Autoservicio Neiba I </v>
      </c>
      <c r="H61" s="116" t="str">
        <f>VLOOKUP(E61,VIP!$A$2:$O18856,7,FALSE)</f>
        <v>Si</v>
      </c>
      <c r="I61" s="116" t="str">
        <f>VLOOKUP(E61,VIP!$A$2:$O10821,8,FALSE)</f>
        <v>Si</v>
      </c>
      <c r="J61" s="116" t="str">
        <f>VLOOKUP(E61,VIP!$A$2:$O10771,8,FALSE)</f>
        <v>Si</v>
      </c>
      <c r="K61" s="116" t="str">
        <f>VLOOKUP(E61,VIP!$A$2:$O14345,6,0)</f>
        <v>SI</v>
      </c>
      <c r="L61" s="145" t="s">
        <v>2418</v>
      </c>
      <c r="M61" s="151" t="s">
        <v>2550</v>
      </c>
      <c r="N61" s="109" t="s">
        <v>2453</v>
      </c>
      <c r="O61" s="116" t="s">
        <v>2454</v>
      </c>
      <c r="P61" s="116"/>
      <c r="Q61" s="151" t="s">
        <v>2641</v>
      </c>
    </row>
    <row r="62" spans="1:23" ht="18" x14ac:dyDescent="0.25">
      <c r="A62" s="116" t="str">
        <f>VLOOKUP(E62,'LISTADO ATM'!$A$2:$C$898,3,0)</f>
        <v>SUR</v>
      </c>
      <c r="B62" s="137">
        <v>3335930552</v>
      </c>
      <c r="C62" s="110">
        <v>44370.908553240741</v>
      </c>
      <c r="D62" s="110" t="s">
        <v>2470</v>
      </c>
      <c r="E62" s="133">
        <v>101</v>
      </c>
      <c r="F62" s="116" t="str">
        <f>VLOOKUP(E62,VIP!$A$2:$O13903,2,0)</f>
        <v>DRBR101</v>
      </c>
      <c r="G62" s="116" t="str">
        <f>VLOOKUP(E62,'LISTADO ATM'!$A$2:$B$897,2,0)</f>
        <v xml:space="preserve">ATM Oficina San Juan de la Maguana I </v>
      </c>
      <c r="H62" s="116" t="str">
        <f>VLOOKUP(E62,VIP!$A$2:$O18864,7,FALSE)</f>
        <v>Si</v>
      </c>
      <c r="I62" s="116" t="str">
        <f>VLOOKUP(E62,VIP!$A$2:$O10829,8,FALSE)</f>
        <v>Si</v>
      </c>
      <c r="J62" s="116" t="str">
        <f>VLOOKUP(E62,VIP!$A$2:$O10779,8,FALSE)</f>
        <v>Si</v>
      </c>
      <c r="K62" s="116" t="str">
        <f>VLOOKUP(E62,VIP!$A$2:$O14353,6,0)</f>
        <v>SI</v>
      </c>
      <c r="L62" s="145" t="s">
        <v>2418</v>
      </c>
      <c r="M62" s="151" t="s">
        <v>2550</v>
      </c>
      <c r="N62" s="109" t="s">
        <v>2453</v>
      </c>
      <c r="O62" s="116" t="s">
        <v>2586</v>
      </c>
      <c r="P62" s="116"/>
      <c r="Q62" s="151" t="s">
        <v>2640</v>
      </c>
    </row>
    <row r="63" spans="1:23" ht="18" x14ac:dyDescent="0.25">
      <c r="A63" s="116" t="str">
        <f>VLOOKUP(E63,'LISTADO ATM'!$A$2:$C$898,3,0)</f>
        <v>ESTE</v>
      </c>
      <c r="B63" s="137" t="s">
        <v>2609</v>
      </c>
      <c r="C63" s="110">
        <v>44371.408761574072</v>
      </c>
      <c r="D63" s="110" t="s">
        <v>2470</v>
      </c>
      <c r="E63" s="133">
        <v>114</v>
      </c>
      <c r="F63" s="116" t="str">
        <f>VLOOKUP(E63,VIP!$A$2:$O13910,2,0)</f>
        <v>DRBR114</v>
      </c>
      <c r="G63" s="116" t="str">
        <f>VLOOKUP(E63,'LISTADO ATM'!$A$2:$B$897,2,0)</f>
        <v xml:space="preserve">ATM Oficina Hato Mayor </v>
      </c>
      <c r="H63" s="116" t="str">
        <f>VLOOKUP(E63,VIP!$A$2:$O18871,7,FALSE)</f>
        <v>Si</v>
      </c>
      <c r="I63" s="116" t="str">
        <f>VLOOKUP(E63,VIP!$A$2:$O10836,8,FALSE)</f>
        <v>Si</v>
      </c>
      <c r="J63" s="116" t="str">
        <f>VLOOKUP(E63,VIP!$A$2:$O10786,8,FALSE)</f>
        <v>Si</v>
      </c>
      <c r="K63" s="116" t="str">
        <f>VLOOKUP(E63,VIP!$A$2:$O14360,6,0)</f>
        <v>NO</v>
      </c>
      <c r="L63" s="145" t="s">
        <v>2418</v>
      </c>
      <c r="M63" s="151" t="s">
        <v>2550</v>
      </c>
      <c r="N63" s="109" t="s">
        <v>2453</v>
      </c>
      <c r="O63" s="116" t="s">
        <v>2471</v>
      </c>
      <c r="P63" s="116"/>
      <c r="Q63" s="151" t="s">
        <v>2642</v>
      </c>
    </row>
    <row r="64" spans="1:23" ht="18" x14ac:dyDescent="0.25">
      <c r="A64" s="116" t="str">
        <f>VLOOKUP(E64,'LISTADO ATM'!$A$2:$C$898,3,0)</f>
        <v>NORTE</v>
      </c>
      <c r="B64" s="137">
        <v>3335930531</v>
      </c>
      <c r="C64" s="110">
        <v>44370.826458333337</v>
      </c>
      <c r="D64" s="110" t="s">
        <v>2470</v>
      </c>
      <c r="E64" s="133">
        <v>151</v>
      </c>
      <c r="F64" s="116" t="str">
        <f>VLOOKUP(E64,VIP!$A$2:$O13914,2,0)</f>
        <v>DRBR151</v>
      </c>
      <c r="G64" s="116" t="str">
        <f>VLOOKUP(E64,'LISTADO ATM'!$A$2:$B$897,2,0)</f>
        <v xml:space="preserve">ATM Oficina Nagua </v>
      </c>
      <c r="H64" s="116" t="str">
        <f>VLOOKUP(E64,VIP!$A$2:$O18875,7,FALSE)</f>
        <v>Si</v>
      </c>
      <c r="I64" s="116" t="str">
        <f>VLOOKUP(E64,VIP!$A$2:$O10840,8,FALSE)</f>
        <v>Si</v>
      </c>
      <c r="J64" s="116" t="str">
        <f>VLOOKUP(E64,VIP!$A$2:$O10790,8,FALSE)</f>
        <v>Si</v>
      </c>
      <c r="K64" s="116" t="str">
        <f>VLOOKUP(E64,VIP!$A$2:$O14364,6,0)</f>
        <v>SI</v>
      </c>
      <c r="L64" s="145" t="s">
        <v>2418</v>
      </c>
      <c r="M64" s="151" t="s">
        <v>2550</v>
      </c>
      <c r="N64" s="109" t="s">
        <v>2453</v>
      </c>
      <c r="O64" s="116" t="s">
        <v>2586</v>
      </c>
      <c r="P64" s="116"/>
      <c r="Q64" s="151" t="s">
        <v>2638</v>
      </c>
      <c r="R64" s="45"/>
      <c r="S64" s="87"/>
      <c r="T64" s="87"/>
      <c r="U64" s="87"/>
      <c r="V64" s="89"/>
      <c r="W64" s="75"/>
    </row>
    <row r="65" spans="1:23" ht="18" x14ac:dyDescent="0.25">
      <c r="A65" s="116" t="str">
        <f>VLOOKUP(E65,'LISTADO ATM'!$A$2:$C$898,3,0)</f>
        <v>DISTRITO NACIONAL</v>
      </c>
      <c r="B65" s="137" t="s">
        <v>2695</v>
      </c>
      <c r="C65" s="110">
        <v>44371.48369212963</v>
      </c>
      <c r="D65" s="110" t="s">
        <v>2449</v>
      </c>
      <c r="E65" s="133">
        <v>183</v>
      </c>
      <c r="F65" s="116" t="str">
        <f>VLOOKUP(E65,VIP!$A$2:$O13948,2,0)</f>
        <v>DRBR183</v>
      </c>
      <c r="G65" s="116" t="str">
        <f>VLOOKUP(E65,'LISTADO ATM'!$A$2:$B$897,2,0)</f>
        <v>ATM Estación Nativa Km. 22 Aut. Duarte.</v>
      </c>
      <c r="H65" s="116" t="str">
        <f>VLOOKUP(E65,VIP!$A$2:$O18909,7,FALSE)</f>
        <v>N/A</v>
      </c>
      <c r="I65" s="116" t="str">
        <f>VLOOKUP(E65,VIP!$A$2:$O10874,8,FALSE)</f>
        <v>N/A</v>
      </c>
      <c r="J65" s="116" t="str">
        <f>VLOOKUP(E65,VIP!$A$2:$O10824,8,FALSE)</f>
        <v>N/A</v>
      </c>
      <c r="K65" s="116" t="str">
        <f>VLOOKUP(E65,VIP!$A$2:$O14398,6,0)</f>
        <v>N/A</v>
      </c>
      <c r="L65" s="145" t="s">
        <v>2418</v>
      </c>
      <c r="M65" s="151" t="s">
        <v>2550</v>
      </c>
      <c r="N65" s="109" t="s">
        <v>2453</v>
      </c>
      <c r="O65" s="116" t="s">
        <v>2454</v>
      </c>
      <c r="P65" s="116"/>
      <c r="Q65" s="151" t="s">
        <v>2685</v>
      </c>
      <c r="R65" s="45"/>
      <c r="S65" s="87"/>
      <c r="T65" s="87"/>
      <c r="U65" s="87"/>
      <c r="V65" s="89"/>
      <c r="W65" s="75"/>
    </row>
    <row r="66" spans="1:23" ht="18" x14ac:dyDescent="0.25">
      <c r="A66" s="116" t="str">
        <f>VLOOKUP(E66,'LISTADO ATM'!$A$2:$C$898,3,0)</f>
        <v>DISTRITO NACIONAL</v>
      </c>
      <c r="B66" s="137" t="s">
        <v>2606</v>
      </c>
      <c r="C66" s="110">
        <v>44371.411493055559</v>
      </c>
      <c r="D66" s="110" t="s">
        <v>2449</v>
      </c>
      <c r="E66" s="133">
        <v>325</v>
      </c>
      <c r="F66" s="116" t="str">
        <f>VLOOKUP(E66,VIP!$A$2:$O13907,2,0)</f>
        <v>DRBR325</v>
      </c>
      <c r="G66" s="116" t="str">
        <f>VLOOKUP(E66,'LISTADO ATM'!$A$2:$B$897,2,0)</f>
        <v>ATM Casa Edwin</v>
      </c>
      <c r="H66" s="116" t="str">
        <f>VLOOKUP(E66,VIP!$A$2:$O18868,7,FALSE)</f>
        <v>Si</v>
      </c>
      <c r="I66" s="116" t="str">
        <f>VLOOKUP(E66,VIP!$A$2:$O10833,8,FALSE)</f>
        <v>Si</v>
      </c>
      <c r="J66" s="116" t="str">
        <f>VLOOKUP(E66,VIP!$A$2:$O10783,8,FALSE)</f>
        <v>Si</v>
      </c>
      <c r="K66" s="116" t="str">
        <f>VLOOKUP(E66,VIP!$A$2:$O14357,6,0)</f>
        <v>NO</v>
      </c>
      <c r="L66" s="145" t="s">
        <v>2418</v>
      </c>
      <c r="M66" s="151" t="s">
        <v>2550</v>
      </c>
      <c r="N66" s="109" t="s">
        <v>2453</v>
      </c>
      <c r="O66" s="116" t="s">
        <v>2454</v>
      </c>
      <c r="P66" s="116"/>
      <c r="Q66" s="151" t="s">
        <v>2717</v>
      </c>
      <c r="R66" s="45"/>
      <c r="S66" s="87"/>
      <c r="T66" s="87"/>
      <c r="U66" s="87"/>
      <c r="V66" s="89"/>
      <c r="W66" s="75"/>
    </row>
    <row r="67" spans="1:23" ht="18" x14ac:dyDescent="0.25">
      <c r="A67" s="116" t="str">
        <f>VLOOKUP(E67,'LISTADO ATM'!$A$2:$C$898,3,0)</f>
        <v>DISTRITO NACIONAL</v>
      </c>
      <c r="B67" s="137">
        <v>3335929443</v>
      </c>
      <c r="C67" s="110">
        <v>44370.380046296297</v>
      </c>
      <c r="D67" s="110" t="s">
        <v>2470</v>
      </c>
      <c r="E67" s="133">
        <v>378</v>
      </c>
      <c r="F67" s="116" t="str">
        <f>VLOOKUP(E67,VIP!$A$2:$O13898,2,0)</f>
        <v>DRBR378</v>
      </c>
      <c r="G67" s="116" t="str">
        <f>VLOOKUP(E67,'LISTADO ATM'!$A$2:$B$897,2,0)</f>
        <v>ATM UNP Villa Flores</v>
      </c>
      <c r="H67" s="116" t="str">
        <f>VLOOKUP(E67,VIP!$A$2:$O18859,7,FALSE)</f>
        <v>N/A</v>
      </c>
      <c r="I67" s="116" t="str">
        <f>VLOOKUP(E67,VIP!$A$2:$O10824,8,FALSE)</f>
        <v>N/A</v>
      </c>
      <c r="J67" s="116" t="str">
        <f>VLOOKUP(E67,VIP!$A$2:$O10774,8,FALSE)</f>
        <v>N/A</v>
      </c>
      <c r="K67" s="116" t="str">
        <f>VLOOKUP(E67,VIP!$A$2:$O14348,6,0)</f>
        <v>N/A</v>
      </c>
      <c r="L67" s="145" t="s">
        <v>2418</v>
      </c>
      <c r="M67" s="151" t="s">
        <v>2550</v>
      </c>
      <c r="N67" s="109" t="s">
        <v>2453</v>
      </c>
      <c r="O67" s="116" t="s">
        <v>2471</v>
      </c>
      <c r="P67" s="116"/>
      <c r="Q67" s="151" t="s">
        <v>2706</v>
      </c>
      <c r="R67" s="45"/>
      <c r="S67" s="87"/>
      <c r="T67" s="87"/>
      <c r="U67" s="87"/>
      <c r="V67" s="89"/>
      <c r="W67" s="75"/>
    </row>
    <row r="68" spans="1:23" ht="18" x14ac:dyDescent="0.25">
      <c r="A68" s="116" t="str">
        <f>VLOOKUP(E68,'LISTADO ATM'!$A$2:$C$898,3,0)</f>
        <v>SUR</v>
      </c>
      <c r="B68" s="137">
        <v>3335930561</v>
      </c>
      <c r="C68" s="110">
        <v>44370.921134259261</v>
      </c>
      <c r="D68" s="110" t="s">
        <v>2449</v>
      </c>
      <c r="E68" s="133">
        <v>403</v>
      </c>
      <c r="F68" s="116" t="str">
        <f>VLOOKUP(E68,VIP!$A$2:$O13896,2,0)</f>
        <v>DRBR403</v>
      </c>
      <c r="G68" s="116" t="str">
        <f>VLOOKUP(E68,'LISTADO ATM'!$A$2:$B$897,2,0)</f>
        <v xml:space="preserve">ATM Oficina Vicente Noble </v>
      </c>
      <c r="H68" s="116" t="str">
        <f>VLOOKUP(E68,VIP!$A$2:$O18857,7,FALSE)</f>
        <v>Si</v>
      </c>
      <c r="I68" s="116" t="str">
        <f>VLOOKUP(E68,VIP!$A$2:$O10822,8,FALSE)</f>
        <v>Si</v>
      </c>
      <c r="J68" s="116" t="str">
        <f>VLOOKUP(E68,VIP!$A$2:$O10772,8,FALSE)</f>
        <v>Si</v>
      </c>
      <c r="K68" s="116" t="str">
        <f>VLOOKUP(E68,VIP!$A$2:$O14346,6,0)</f>
        <v>NO</v>
      </c>
      <c r="L68" s="145" t="s">
        <v>2418</v>
      </c>
      <c r="M68" s="151" t="s">
        <v>2550</v>
      </c>
      <c r="N68" s="109" t="s">
        <v>2453</v>
      </c>
      <c r="O68" s="116" t="s">
        <v>2454</v>
      </c>
      <c r="P68" s="116"/>
      <c r="Q68" s="151" t="s">
        <v>2636</v>
      </c>
      <c r="R68" s="45"/>
      <c r="S68" s="87"/>
      <c r="T68" s="87"/>
      <c r="U68" s="87"/>
      <c r="V68" s="89"/>
      <c r="W68" s="75"/>
    </row>
    <row r="69" spans="1:23" ht="18" x14ac:dyDescent="0.25">
      <c r="A69" s="116" t="str">
        <f>VLOOKUP(E69,'LISTADO ATM'!$A$2:$C$898,3,0)</f>
        <v>DISTRITO NACIONAL</v>
      </c>
      <c r="B69" s="137">
        <v>3335930538</v>
      </c>
      <c r="C69" s="110">
        <v>44370.834016203706</v>
      </c>
      <c r="D69" s="110" t="s">
        <v>2449</v>
      </c>
      <c r="E69" s="133">
        <v>438</v>
      </c>
      <c r="F69" s="116" t="str">
        <f>VLOOKUP(E69,VIP!$A$2:$O13910,2,0)</f>
        <v>DRBR438</v>
      </c>
      <c r="G69" s="116" t="str">
        <f>VLOOKUP(E69,'LISTADO ATM'!$A$2:$B$897,2,0)</f>
        <v xml:space="preserve">ATM Autobanco Torre IV </v>
      </c>
      <c r="H69" s="116" t="str">
        <f>VLOOKUP(E69,VIP!$A$2:$O18871,7,FALSE)</f>
        <v>Si</v>
      </c>
      <c r="I69" s="116" t="str">
        <f>VLOOKUP(E69,VIP!$A$2:$O10836,8,FALSE)</f>
        <v>Si</v>
      </c>
      <c r="J69" s="116" t="str">
        <f>VLOOKUP(E69,VIP!$A$2:$O10786,8,FALSE)</f>
        <v>Si</v>
      </c>
      <c r="K69" s="116" t="str">
        <f>VLOOKUP(E69,VIP!$A$2:$O14360,6,0)</f>
        <v>SI</v>
      </c>
      <c r="L69" s="145" t="s">
        <v>2418</v>
      </c>
      <c r="M69" s="151" t="s">
        <v>2550</v>
      </c>
      <c r="N69" s="109" t="s">
        <v>2453</v>
      </c>
      <c r="O69" s="116" t="s">
        <v>2454</v>
      </c>
      <c r="P69" s="116"/>
      <c r="Q69" s="151" t="s">
        <v>2713</v>
      </c>
      <c r="R69" s="45"/>
      <c r="S69" s="87"/>
      <c r="T69" s="87"/>
      <c r="U69" s="87"/>
      <c r="V69" s="89"/>
      <c r="W69" s="75"/>
    </row>
    <row r="70" spans="1:23" ht="18" x14ac:dyDescent="0.25">
      <c r="A70" s="116" t="str">
        <f>VLOOKUP(E70,'LISTADO ATM'!$A$2:$C$898,3,0)</f>
        <v>DISTRITO NACIONAL</v>
      </c>
      <c r="B70" s="137">
        <v>3335930215</v>
      </c>
      <c r="C70" s="110">
        <v>44370.639143518521</v>
      </c>
      <c r="D70" s="110" t="s">
        <v>2449</v>
      </c>
      <c r="E70" s="133">
        <v>441</v>
      </c>
      <c r="F70" s="116" t="str">
        <f>VLOOKUP(E70,VIP!$A$2:$O13915,2,0)</f>
        <v>DRBR441</v>
      </c>
      <c r="G70" s="116" t="str">
        <f>VLOOKUP(E70,'LISTADO ATM'!$A$2:$B$897,2,0)</f>
        <v>ATM Estacion de Servicio Romulo Betancour</v>
      </c>
      <c r="H70" s="116" t="str">
        <f>VLOOKUP(E70,VIP!$A$2:$O18876,7,FALSE)</f>
        <v>NO</v>
      </c>
      <c r="I70" s="116" t="str">
        <f>VLOOKUP(E70,VIP!$A$2:$O10841,8,FALSE)</f>
        <v>NO</v>
      </c>
      <c r="J70" s="116" t="str">
        <f>VLOOKUP(E70,VIP!$A$2:$O10791,8,FALSE)</f>
        <v>NO</v>
      </c>
      <c r="K70" s="116" t="str">
        <f>VLOOKUP(E70,VIP!$A$2:$O14365,6,0)</f>
        <v>NO</v>
      </c>
      <c r="L70" s="145" t="s">
        <v>2418</v>
      </c>
      <c r="M70" s="151" t="s">
        <v>2550</v>
      </c>
      <c r="N70" s="109" t="s">
        <v>2453</v>
      </c>
      <c r="O70" s="116" t="s">
        <v>2454</v>
      </c>
      <c r="P70" s="116"/>
      <c r="Q70" s="151" t="s">
        <v>2708</v>
      </c>
      <c r="R70" s="45"/>
      <c r="S70" s="87"/>
      <c r="T70" s="87"/>
      <c r="U70" s="87"/>
      <c r="V70" s="89"/>
      <c r="W70" s="75"/>
    </row>
    <row r="71" spans="1:23" ht="18" x14ac:dyDescent="0.25">
      <c r="A71" s="116" t="str">
        <f>VLOOKUP(E71,'LISTADO ATM'!$A$2:$C$898,3,0)</f>
        <v>DISTRITO NACIONAL</v>
      </c>
      <c r="B71" s="137">
        <v>3335930554</v>
      </c>
      <c r="C71" s="110">
        <v>44370.911296296297</v>
      </c>
      <c r="D71" s="110" t="s">
        <v>2449</v>
      </c>
      <c r="E71" s="133">
        <v>583</v>
      </c>
      <c r="F71" s="116" t="str">
        <f>VLOOKUP(E71,VIP!$A$2:$O13901,2,0)</f>
        <v>DRBR431</v>
      </c>
      <c r="G71" s="116" t="str">
        <f>VLOOKUP(E71,'LISTADO ATM'!$A$2:$B$897,2,0)</f>
        <v xml:space="preserve">ATM Ministerio Fuerzas Armadas I </v>
      </c>
      <c r="H71" s="116" t="str">
        <f>VLOOKUP(E71,VIP!$A$2:$O18862,7,FALSE)</f>
        <v>Si</v>
      </c>
      <c r="I71" s="116" t="str">
        <f>VLOOKUP(E71,VIP!$A$2:$O10827,8,FALSE)</f>
        <v>Si</v>
      </c>
      <c r="J71" s="116" t="str">
        <f>VLOOKUP(E71,VIP!$A$2:$O10777,8,FALSE)</f>
        <v>Si</v>
      </c>
      <c r="K71" s="116" t="str">
        <f>VLOOKUP(E71,VIP!$A$2:$O14351,6,0)</f>
        <v>NO</v>
      </c>
      <c r="L71" s="145" t="s">
        <v>2418</v>
      </c>
      <c r="M71" s="151" t="s">
        <v>2550</v>
      </c>
      <c r="N71" s="109" t="s">
        <v>2453</v>
      </c>
      <c r="O71" s="116" t="s">
        <v>2454</v>
      </c>
      <c r="P71" s="116"/>
      <c r="Q71" s="151" t="s">
        <v>2716</v>
      </c>
      <c r="R71" s="45"/>
      <c r="S71" s="87"/>
      <c r="T71" s="87"/>
      <c r="U71" s="87"/>
      <c r="V71" s="89"/>
      <c r="W71" s="75"/>
    </row>
    <row r="72" spans="1:23" ht="18" x14ac:dyDescent="0.25">
      <c r="A72" s="116" t="str">
        <f>VLOOKUP(E72,'LISTADO ATM'!$A$2:$C$898,3,0)</f>
        <v>SUR</v>
      </c>
      <c r="B72" s="137">
        <v>3335930536</v>
      </c>
      <c r="C72" s="110">
        <v>44370.832071759258</v>
      </c>
      <c r="D72" s="110" t="s">
        <v>2449</v>
      </c>
      <c r="E72" s="133">
        <v>615</v>
      </c>
      <c r="F72" s="116" t="str">
        <f>VLOOKUP(E72,VIP!$A$2:$O13911,2,0)</f>
        <v>DRBR418</v>
      </c>
      <c r="G72" s="116" t="str">
        <f>VLOOKUP(E72,'LISTADO ATM'!$A$2:$B$897,2,0)</f>
        <v xml:space="preserve">ATM Estación Sunix Cabral (Barahona) </v>
      </c>
      <c r="H72" s="116" t="str">
        <f>VLOOKUP(E72,VIP!$A$2:$O18872,7,FALSE)</f>
        <v>Si</v>
      </c>
      <c r="I72" s="116" t="str">
        <f>VLOOKUP(E72,VIP!$A$2:$O10837,8,FALSE)</f>
        <v>Si</v>
      </c>
      <c r="J72" s="116" t="str">
        <f>VLOOKUP(E72,VIP!$A$2:$O10787,8,FALSE)</f>
        <v>Si</v>
      </c>
      <c r="K72" s="116" t="str">
        <f>VLOOKUP(E72,VIP!$A$2:$O14361,6,0)</f>
        <v>NO</v>
      </c>
      <c r="L72" s="145" t="s">
        <v>2418</v>
      </c>
      <c r="M72" s="151" t="s">
        <v>2550</v>
      </c>
      <c r="N72" s="109" t="s">
        <v>2453</v>
      </c>
      <c r="O72" s="116" t="s">
        <v>2454</v>
      </c>
      <c r="P72" s="116"/>
      <c r="Q72" s="151" t="s">
        <v>2639</v>
      </c>
      <c r="R72" s="45"/>
      <c r="S72" s="87"/>
      <c r="T72" s="87"/>
      <c r="U72" s="87"/>
      <c r="V72" s="89"/>
      <c r="W72" s="75"/>
    </row>
    <row r="73" spans="1:23" ht="18" x14ac:dyDescent="0.25">
      <c r="A73" s="116" t="str">
        <f>VLOOKUP(E73,'LISTADO ATM'!$A$2:$C$898,3,0)</f>
        <v>NORTE</v>
      </c>
      <c r="B73" s="137">
        <v>3335930400</v>
      </c>
      <c r="C73" s="110">
        <v>44370.686180555553</v>
      </c>
      <c r="D73" s="110" t="s">
        <v>2589</v>
      </c>
      <c r="E73" s="133">
        <v>633</v>
      </c>
      <c r="F73" s="116" t="str">
        <f>VLOOKUP(E73,VIP!$A$2:$O13907,2,0)</f>
        <v>DRBR260</v>
      </c>
      <c r="G73" s="116" t="str">
        <f>VLOOKUP(E73,'LISTADO ATM'!$A$2:$B$897,2,0)</f>
        <v xml:space="preserve">ATM Autobanco Las Colinas </v>
      </c>
      <c r="H73" s="116" t="str">
        <f>VLOOKUP(E73,VIP!$A$2:$O18868,7,FALSE)</f>
        <v>Si</v>
      </c>
      <c r="I73" s="116" t="str">
        <f>VLOOKUP(E73,VIP!$A$2:$O10833,8,FALSE)</f>
        <v>Si</v>
      </c>
      <c r="J73" s="116" t="str">
        <f>VLOOKUP(E73,VIP!$A$2:$O10783,8,FALSE)</f>
        <v>Si</v>
      </c>
      <c r="K73" s="116" t="str">
        <f>VLOOKUP(E73,VIP!$A$2:$O14357,6,0)</f>
        <v>SI</v>
      </c>
      <c r="L73" s="145" t="s">
        <v>2418</v>
      </c>
      <c r="M73" s="151" t="s">
        <v>2550</v>
      </c>
      <c r="N73" s="109" t="s">
        <v>2453</v>
      </c>
      <c r="O73" s="116" t="s">
        <v>2591</v>
      </c>
      <c r="P73" s="116"/>
      <c r="Q73" s="151" t="s">
        <v>2626</v>
      </c>
      <c r="R73" s="45"/>
      <c r="S73" s="87"/>
      <c r="T73" s="87"/>
      <c r="U73" s="87"/>
      <c r="V73" s="89"/>
      <c r="W73" s="75"/>
    </row>
    <row r="74" spans="1:23" ht="18" x14ac:dyDescent="0.25">
      <c r="A74" s="116" t="str">
        <f>VLOOKUP(E74,'LISTADO ATM'!$A$2:$C$898,3,0)</f>
        <v>NORTE</v>
      </c>
      <c r="B74" s="137">
        <v>3335930553</v>
      </c>
      <c r="C74" s="110">
        <v>44370.910115740742</v>
      </c>
      <c r="D74" s="110" t="s">
        <v>2470</v>
      </c>
      <c r="E74" s="133">
        <v>645</v>
      </c>
      <c r="F74" s="116" t="str">
        <f>VLOOKUP(E74,VIP!$A$2:$O13902,2,0)</f>
        <v>DRBR329</v>
      </c>
      <c r="G74" s="116" t="str">
        <f>VLOOKUP(E74,'LISTADO ATM'!$A$2:$B$897,2,0)</f>
        <v xml:space="preserve">ATM UNP Cabrera </v>
      </c>
      <c r="H74" s="116" t="str">
        <f>VLOOKUP(E74,VIP!$A$2:$O18863,7,FALSE)</f>
        <v>Si</v>
      </c>
      <c r="I74" s="116" t="str">
        <f>VLOOKUP(E74,VIP!$A$2:$O10828,8,FALSE)</f>
        <v>Si</v>
      </c>
      <c r="J74" s="116" t="str">
        <f>VLOOKUP(E74,VIP!$A$2:$O10778,8,FALSE)</f>
        <v>Si</v>
      </c>
      <c r="K74" s="116" t="str">
        <f>VLOOKUP(E74,VIP!$A$2:$O14352,6,0)</f>
        <v>NO</v>
      </c>
      <c r="L74" s="145" t="s">
        <v>2418</v>
      </c>
      <c r="M74" s="151" t="s">
        <v>2550</v>
      </c>
      <c r="N74" s="109" t="s">
        <v>2453</v>
      </c>
      <c r="O74" s="116" t="s">
        <v>2586</v>
      </c>
      <c r="P74" s="116"/>
      <c r="Q74" s="151" t="s">
        <v>2715</v>
      </c>
      <c r="R74" s="45"/>
      <c r="S74" s="87"/>
      <c r="T74" s="87"/>
      <c r="U74" s="87"/>
      <c r="V74" s="89"/>
      <c r="W74" s="75"/>
    </row>
    <row r="75" spans="1:23" ht="18" x14ac:dyDescent="0.25">
      <c r="A75" s="116" t="str">
        <f>VLOOKUP(E75,'LISTADO ATM'!$A$2:$C$898,3,0)</f>
        <v>DISTRITO NACIONAL</v>
      </c>
      <c r="B75" s="137">
        <v>3335930557</v>
      </c>
      <c r="C75" s="110">
        <v>44370.916296296295</v>
      </c>
      <c r="D75" s="110" t="s">
        <v>2449</v>
      </c>
      <c r="E75" s="133">
        <v>717</v>
      </c>
      <c r="F75" s="116" t="str">
        <f>VLOOKUP(E75,VIP!$A$2:$O13899,2,0)</f>
        <v>DRBR24K</v>
      </c>
      <c r="G75" s="116" t="str">
        <f>VLOOKUP(E75,'LISTADO ATM'!$A$2:$B$897,2,0)</f>
        <v xml:space="preserve">ATM Oficina Los Alcarrizos </v>
      </c>
      <c r="H75" s="116" t="str">
        <f>VLOOKUP(E75,VIP!$A$2:$O18860,7,FALSE)</f>
        <v>Si</v>
      </c>
      <c r="I75" s="116" t="str">
        <f>VLOOKUP(E75,VIP!$A$2:$O10825,8,FALSE)</f>
        <v>Si</v>
      </c>
      <c r="J75" s="116" t="str">
        <f>VLOOKUP(E75,VIP!$A$2:$O10775,8,FALSE)</f>
        <v>Si</v>
      </c>
      <c r="K75" s="116" t="str">
        <f>VLOOKUP(E75,VIP!$A$2:$O14349,6,0)</f>
        <v>SI</v>
      </c>
      <c r="L75" s="145" t="s">
        <v>2418</v>
      </c>
      <c r="M75" s="151" t="s">
        <v>2550</v>
      </c>
      <c r="N75" s="109" t="s">
        <v>2453</v>
      </c>
      <c r="O75" s="116" t="s">
        <v>2454</v>
      </c>
      <c r="P75" s="116"/>
      <c r="Q75" s="151" t="s">
        <v>2641</v>
      </c>
      <c r="R75" s="45"/>
      <c r="S75" s="87"/>
      <c r="T75" s="87"/>
      <c r="U75" s="87"/>
      <c r="V75" s="89"/>
      <c r="W75" s="75"/>
    </row>
    <row r="76" spans="1:23" ht="18" x14ac:dyDescent="0.25">
      <c r="A76" s="116" t="str">
        <f>VLOOKUP(E76,'LISTADO ATM'!$A$2:$C$898,3,0)</f>
        <v>DISTRITO NACIONAL</v>
      </c>
      <c r="B76" s="137">
        <v>3335930569</v>
      </c>
      <c r="C76" s="110">
        <v>44371.037499999999</v>
      </c>
      <c r="D76" s="110" t="s">
        <v>2589</v>
      </c>
      <c r="E76" s="133">
        <v>724</v>
      </c>
      <c r="F76" s="116" t="str">
        <f>VLOOKUP(E76,VIP!$A$2:$O13896,2,0)</f>
        <v>DRBR997</v>
      </c>
      <c r="G76" s="116" t="str">
        <f>VLOOKUP(E76,'LISTADO ATM'!$A$2:$B$897,2,0)</f>
        <v xml:space="preserve">ATM El Huacal I </v>
      </c>
      <c r="H76" s="116" t="str">
        <f>VLOOKUP(E76,VIP!$A$2:$O18857,7,FALSE)</f>
        <v>Si</v>
      </c>
      <c r="I76" s="116" t="str">
        <f>VLOOKUP(E76,VIP!$A$2:$O10822,8,FALSE)</f>
        <v>Si</v>
      </c>
      <c r="J76" s="116" t="str">
        <f>VLOOKUP(E76,VIP!$A$2:$O10772,8,FALSE)</f>
        <v>Si</v>
      </c>
      <c r="K76" s="116" t="str">
        <f>VLOOKUP(E76,VIP!$A$2:$O14346,6,0)</f>
        <v>NO</v>
      </c>
      <c r="L76" s="145" t="s">
        <v>2418</v>
      </c>
      <c r="M76" s="151" t="s">
        <v>2550</v>
      </c>
      <c r="N76" s="109" t="s">
        <v>2453</v>
      </c>
      <c r="O76" s="116" t="s">
        <v>2593</v>
      </c>
      <c r="P76" s="116"/>
      <c r="Q76" s="151" t="s">
        <v>2640</v>
      </c>
      <c r="R76" s="45"/>
      <c r="S76" s="87"/>
      <c r="T76" s="87"/>
      <c r="U76" s="87"/>
      <c r="V76" s="89"/>
      <c r="W76" s="75"/>
    </row>
    <row r="77" spans="1:23" ht="18" x14ac:dyDescent="0.25">
      <c r="A77" s="116" t="str">
        <f>VLOOKUP(E77,'LISTADO ATM'!$A$2:$C$898,3,0)</f>
        <v>SUR</v>
      </c>
      <c r="B77" s="137">
        <v>3335929167</v>
      </c>
      <c r="C77" s="110">
        <v>44369.903287037036</v>
      </c>
      <c r="D77" s="110" t="s">
        <v>2449</v>
      </c>
      <c r="E77" s="133">
        <v>750</v>
      </c>
      <c r="F77" s="116" t="str">
        <f>VLOOKUP(E77,VIP!$A$2:$O13890,2,0)</f>
        <v>DRBR265</v>
      </c>
      <c r="G77" s="116" t="str">
        <f>VLOOKUP(E77,'LISTADO ATM'!$A$2:$B$897,2,0)</f>
        <v xml:space="preserve">ATM UNP Duvergé </v>
      </c>
      <c r="H77" s="116" t="str">
        <f>VLOOKUP(E77,VIP!$A$2:$O18851,7,FALSE)</f>
        <v>Si</v>
      </c>
      <c r="I77" s="116" t="str">
        <f>VLOOKUP(E77,VIP!$A$2:$O10816,8,FALSE)</f>
        <v>Si</v>
      </c>
      <c r="J77" s="116" t="str">
        <f>VLOOKUP(E77,VIP!$A$2:$O10766,8,FALSE)</f>
        <v>Si</v>
      </c>
      <c r="K77" s="116" t="str">
        <f>VLOOKUP(E77,VIP!$A$2:$O14340,6,0)</f>
        <v>SI</v>
      </c>
      <c r="L77" s="145" t="s">
        <v>2418</v>
      </c>
      <c r="M77" s="151" t="s">
        <v>2550</v>
      </c>
      <c r="N77" s="109" t="s">
        <v>2453</v>
      </c>
      <c r="O77" s="116" t="s">
        <v>2454</v>
      </c>
      <c r="P77" s="116"/>
      <c r="Q77" s="151" t="s">
        <v>2713</v>
      </c>
      <c r="R77" s="45"/>
      <c r="S77" s="87"/>
      <c r="T77" s="87"/>
      <c r="U77" s="87"/>
      <c r="V77" s="89"/>
      <c r="W77" s="75"/>
    </row>
    <row r="78" spans="1:23" ht="18" x14ac:dyDescent="0.25">
      <c r="A78" s="116" t="str">
        <f>VLOOKUP(E78,'LISTADO ATM'!$A$2:$C$898,3,0)</f>
        <v>DISTRITO NACIONAL</v>
      </c>
      <c r="B78" s="137">
        <v>3335930560</v>
      </c>
      <c r="C78" s="110">
        <v>44370.919108796297</v>
      </c>
      <c r="D78" s="110" t="s">
        <v>2470</v>
      </c>
      <c r="E78" s="133">
        <v>930</v>
      </c>
      <c r="F78" s="116" t="str">
        <f>VLOOKUP(E78,VIP!$A$2:$O13897,2,0)</f>
        <v>DRBR930</v>
      </c>
      <c r="G78" s="116" t="str">
        <f>VLOOKUP(E78,'LISTADO ATM'!$A$2:$B$897,2,0)</f>
        <v>ATM Oficina Plaza Spring Center</v>
      </c>
      <c r="H78" s="116" t="str">
        <f>VLOOKUP(E78,VIP!$A$2:$O18858,7,FALSE)</f>
        <v>Si</v>
      </c>
      <c r="I78" s="116" t="str">
        <f>VLOOKUP(E78,VIP!$A$2:$O10823,8,FALSE)</f>
        <v>Si</v>
      </c>
      <c r="J78" s="116" t="str">
        <f>VLOOKUP(E78,VIP!$A$2:$O10773,8,FALSE)</f>
        <v>Si</v>
      </c>
      <c r="K78" s="116" t="str">
        <f>VLOOKUP(E78,VIP!$A$2:$O14347,6,0)</f>
        <v>NO</v>
      </c>
      <c r="L78" s="145" t="s">
        <v>2418</v>
      </c>
      <c r="M78" s="151" t="s">
        <v>2550</v>
      </c>
      <c r="N78" s="109" t="s">
        <v>2453</v>
      </c>
      <c r="O78" s="116" t="s">
        <v>2586</v>
      </c>
      <c r="P78" s="116"/>
      <c r="Q78" s="151" t="s">
        <v>2709</v>
      </c>
      <c r="R78" s="45"/>
      <c r="S78" s="87"/>
      <c r="T78" s="87"/>
      <c r="U78" s="87"/>
      <c r="V78" s="89"/>
      <c r="W78" s="75"/>
    </row>
    <row r="79" spans="1:23" ht="18" x14ac:dyDescent="0.25">
      <c r="A79" s="116" t="str">
        <f>VLOOKUP(E79,'LISTADO ATM'!$A$2:$C$898,3,0)</f>
        <v>DISTRITO NACIONAL</v>
      </c>
      <c r="B79" s="137">
        <v>3335929028</v>
      </c>
      <c r="C79" s="110">
        <v>44369.690509259257</v>
      </c>
      <c r="D79" s="110" t="s">
        <v>2449</v>
      </c>
      <c r="E79" s="133">
        <v>949</v>
      </c>
      <c r="F79" s="116" t="str">
        <f>VLOOKUP(E79,VIP!$A$2:$O13905,2,0)</f>
        <v>DRBR23D</v>
      </c>
      <c r="G79" s="116" t="str">
        <f>VLOOKUP(E79,'LISTADO ATM'!$A$2:$B$897,2,0)</f>
        <v xml:space="preserve">ATM S/M Bravo San Isidro Coral Mall </v>
      </c>
      <c r="H79" s="116" t="str">
        <f>VLOOKUP(E79,VIP!$A$2:$O18866,7,FALSE)</f>
        <v>Si</v>
      </c>
      <c r="I79" s="116" t="str">
        <f>VLOOKUP(E79,VIP!$A$2:$O10831,8,FALSE)</f>
        <v>No</v>
      </c>
      <c r="J79" s="116" t="str">
        <f>VLOOKUP(E79,VIP!$A$2:$O10781,8,FALSE)</f>
        <v>No</v>
      </c>
      <c r="K79" s="116" t="str">
        <f>VLOOKUP(E79,VIP!$A$2:$O14355,6,0)</f>
        <v>NO</v>
      </c>
      <c r="L79" s="145" t="s">
        <v>2418</v>
      </c>
      <c r="M79" s="151" t="s">
        <v>2550</v>
      </c>
      <c r="N79" s="109" t="s">
        <v>2453</v>
      </c>
      <c r="O79" s="116" t="s">
        <v>2454</v>
      </c>
      <c r="P79" s="116"/>
      <c r="Q79" s="151" t="s">
        <v>2700</v>
      </c>
      <c r="R79" s="45"/>
      <c r="S79" s="87"/>
      <c r="T79" s="87"/>
      <c r="U79" s="87"/>
      <c r="V79" s="89"/>
      <c r="W79" s="75"/>
    </row>
    <row r="80" spans="1:23" ht="18" x14ac:dyDescent="0.25">
      <c r="A80" s="116" t="str">
        <f>VLOOKUP(E80,'LISTADO ATM'!$A$2:$C$898,3,0)</f>
        <v>DISTRITO NACIONAL</v>
      </c>
      <c r="B80" s="137">
        <v>3335930547</v>
      </c>
      <c r="C80" s="110">
        <v>44370.875138888892</v>
      </c>
      <c r="D80" s="110" t="s">
        <v>2180</v>
      </c>
      <c r="E80" s="133">
        <v>347</v>
      </c>
      <c r="F80" s="116" t="str">
        <f>VLOOKUP(E80,VIP!$A$2:$O13907,2,0)</f>
        <v>DRBR347</v>
      </c>
      <c r="G80" s="116" t="str">
        <f>VLOOKUP(E80,'LISTADO ATM'!$A$2:$B$897,2,0)</f>
        <v>ATM Patio de Colombia</v>
      </c>
      <c r="H80" s="116" t="str">
        <f>VLOOKUP(E80,VIP!$A$2:$O18868,7,FALSE)</f>
        <v>N/A</v>
      </c>
      <c r="I80" s="116" t="str">
        <f>VLOOKUP(E80,VIP!$A$2:$O10833,8,FALSE)</f>
        <v>N/A</v>
      </c>
      <c r="J80" s="116" t="str">
        <f>VLOOKUP(E80,VIP!$A$2:$O10783,8,FALSE)</f>
        <v>N/A</v>
      </c>
      <c r="K80" s="116" t="str">
        <f>VLOOKUP(E80,VIP!$A$2:$O14357,6,0)</f>
        <v>N/A</v>
      </c>
      <c r="L80" s="145" t="s">
        <v>2466</v>
      </c>
      <c r="M80" s="151" t="s">
        <v>2550</v>
      </c>
      <c r="N80" s="109" t="s">
        <v>2453</v>
      </c>
      <c r="O80" s="116" t="s">
        <v>2455</v>
      </c>
      <c r="P80" s="116"/>
      <c r="Q80" s="151" t="s">
        <v>2643</v>
      </c>
      <c r="R80" s="45"/>
      <c r="S80" s="87"/>
      <c r="T80" s="87"/>
      <c r="U80" s="87"/>
      <c r="V80" s="89"/>
      <c r="W80" s="75"/>
    </row>
    <row r="81" spans="1:23" ht="18" x14ac:dyDescent="0.25">
      <c r="A81" s="116" t="str">
        <f>VLOOKUP(E81,'LISTADO ATM'!$A$2:$C$898,3,0)</f>
        <v>DISTRITO NACIONAL</v>
      </c>
      <c r="B81" s="137">
        <v>3335930549</v>
      </c>
      <c r="C81" s="110">
        <v>44370.876550925925</v>
      </c>
      <c r="D81" s="110" t="s">
        <v>2180</v>
      </c>
      <c r="E81" s="133">
        <v>527</v>
      </c>
      <c r="F81" s="116" t="str">
        <f>VLOOKUP(E81,VIP!$A$2:$O13905,2,0)</f>
        <v>DRBR527</v>
      </c>
      <c r="G81" s="116" t="str">
        <f>VLOOKUP(E81,'LISTADO ATM'!$A$2:$B$897,2,0)</f>
        <v>ATM Oficina Zona Oriental II</v>
      </c>
      <c r="H81" s="116" t="str">
        <f>VLOOKUP(E81,VIP!$A$2:$O18866,7,FALSE)</f>
        <v>Si</v>
      </c>
      <c r="I81" s="116" t="str">
        <f>VLOOKUP(E81,VIP!$A$2:$O10831,8,FALSE)</f>
        <v>Si</v>
      </c>
      <c r="J81" s="116" t="str">
        <f>VLOOKUP(E81,VIP!$A$2:$O10781,8,FALSE)</f>
        <v>Si</v>
      </c>
      <c r="K81" s="116" t="str">
        <f>VLOOKUP(E81,VIP!$A$2:$O14355,6,0)</f>
        <v>SI</v>
      </c>
      <c r="L81" s="145" t="s">
        <v>2466</v>
      </c>
      <c r="M81" s="151" t="s">
        <v>2550</v>
      </c>
      <c r="N81" s="109" t="s">
        <v>2453</v>
      </c>
      <c r="O81" s="116" t="s">
        <v>2455</v>
      </c>
      <c r="P81" s="116"/>
      <c r="Q81" s="151" t="s">
        <v>2717</v>
      </c>
      <c r="R81" s="45"/>
      <c r="S81" s="87"/>
      <c r="T81" s="87"/>
      <c r="U81" s="87"/>
      <c r="V81" s="89"/>
      <c r="W81" s="75"/>
    </row>
    <row r="82" spans="1:23" ht="18" x14ac:dyDescent="0.25">
      <c r="A82" s="116" t="str">
        <f>VLOOKUP(E82,'LISTADO ATM'!$A$2:$C$898,3,0)</f>
        <v>DISTRITO NACIONAL</v>
      </c>
      <c r="B82" s="137">
        <v>3335928752</v>
      </c>
      <c r="C82" s="110">
        <v>44369.58148148148</v>
      </c>
      <c r="D82" s="110" t="s">
        <v>2180</v>
      </c>
      <c r="E82" s="133">
        <v>648</v>
      </c>
      <c r="F82" s="116" t="str">
        <f>VLOOKUP(E82,VIP!$A$2:$O13889,2,0)</f>
        <v>DRBR190</v>
      </c>
      <c r="G82" s="116" t="str">
        <f>VLOOKUP(E82,'LISTADO ATM'!$A$2:$B$897,2,0)</f>
        <v xml:space="preserve">ATM Hermandad de Pensionados </v>
      </c>
      <c r="H82" s="116" t="str">
        <f>VLOOKUP(E82,VIP!$A$2:$O18850,7,FALSE)</f>
        <v>Si</v>
      </c>
      <c r="I82" s="116" t="str">
        <f>VLOOKUP(E82,VIP!$A$2:$O10815,8,FALSE)</f>
        <v>No</v>
      </c>
      <c r="J82" s="116" t="str">
        <f>VLOOKUP(E82,VIP!$A$2:$O10765,8,FALSE)</f>
        <v>No</v>
      </c>
      <c r="K82" s="116" t="str">
        <f>VLOOKUP(E82,VIP!$A$2:$O14339,6,0)</f>
        <v>NO</v>
      </c>
      <c r="L82" s="145" t="s">
        <v>2466</v>
      </c>
      <c r="M82" s="151" t="s">
        <v>2550</v>
      </c>
      <c r="N82" s="109" t="s">
        <v>2558</v>
      </c>
      <c r="O82" s="116" t="s">
        <v>2455</v>
      </c>
      <c r="P82" s="116"/>
      <c r="Q82" s="151" t="s">
        <v>2629</v>
      </c>
      <c r="R82" s="45"/>
      <c r="S82" s="87"/>
      <c r="T82" s="87"/>
      <c r="U82" s="87"/>
      <c r="V82" s="89"/>
      <c r="W82" s="75"/>
    </row>
    <row r="83" spans="1:23" ht="18" x14ac:dyDescent="0.25">
      <c r="A83" s="116" t="str">
        <f>VLOOKUP(E83,'LISTADO ATM'!$A$2:$C$898,3,0)</f>
        <v>DISTRITO NACIONAL</v>
      </c>
      <c r="B83" s="137">
        <v>3335930072</v>
      </c>
      <c r="C83" s="110">
        <v>44370.605381944442</v>
      </c>
      <c r="D83" s="110" t="s">
        <v>2180</v>
      </c>
      <c r="E83" s="133">
        <v>900</v>
      </c>
      <c r="F83" s="116" t="str">
        <f>VLOOKUP(E83,VIP!$A$2:$O13894,2,0)</f>
        <v>DRBR900</v>
      </c>
      <c r="G83" s="116" t="str">
        <f>VLOOKUP(E83,'LISTADO ATM'!$A$2:$B$897,2,0)</f>
        <v xml:space="preserve">ATM UNP Merca Santo Domingo </v>
      </c>
      <c r="H83" s="116" t="str">
        <f>VLOOKUP(E83,VIP!$A$2:$O18855,7,FALSE)</f>
        <v>Si</v>
      </c>
      <c r="I83" s="116" t="str">
        <f>VLOOKUP(E83,VIP!$A$2:$O10820,8,FALSE)</f>
        <v>Si</v>
      </c>
      <c r="J83" s="116" t="str">
        <f>VLOOKUP(E83,VIP!$A$2:$O10770,8,FALSE)</f>
        <v>Si</v>
      </c>
      <c r="K83" s="116" t="str">
        <f>VLOOKUP(E83,VIP!$A$2:$O14344,6,0)</f>
        <v>NO</v>
      </c>
      <c r="L83" s="145" t="s">
        <v>2466</v>
      </c>
      <c r="M83" s="151" t="s">
        <v>2550</v>
      </c>
      <c r="N83" s="109" t="s">
        <v>2453</v>
      </c>
      <c r="O83" s="116" t="s">
        <v>2455</v>
      </c>
      <c r="P83" s="116"/>
      <c r="Q83" s="151" t="s">
        <v>2717</v>
      </c>
      <c r="R83" s="45"/>
      <c r="S83" s="87"/>
      <c r="T83" s="87"/>
      <c r="U83" s="87"/>
      <c r="V83" s="89"/>
      <c r="W83" s="75"/>
    </row>
    <row r="84" spans="1:23" ht="18" x14ac:dyDescent="0.25">
      <c r="A84" s="116" t="str">
        <f>VLOOKUP(E84,'LISTADO ATM'!$A$2:$C$898,3,0)</f>
        <v>DISTRITO NACIONAL</v>
      </c>
      <c r="B84" s="137" t="s">
        <v>2687</v>
      </c>
      <c r="C84" s="110">
        <v>44371.539895833332</v>
      </c>
      <c r="D84" s="110" t="s">
        <v>2180</v>
      </c>
      <c r="E84" s="133">
        <v>935</v>
      </c>
      <c r="F84" s="116" t="str">
        <f>VLOOKUP(E84,VIP!$A$2:$O13940,2,0)</f>
        <v>DRBR16J</v>
      </c>
      <c r="G84" s="116" t="str">
        <f>VLOOKUP(E84,'LISTADO ATM'!$A$2:$B$897,2,0)</f>
        <v xml:space="preserve">ATM Oficina John F. Kennedy </v>
      </c>
      <c r="H84" s="116" t="str">
        <f>VLOOKUP(E84,VIP!$A$2:$O18901,7,FALSE)</f>
        <v>Si</v>
      </c>
      <c r="I84" s="116" t="str">
        <f>VLOOKUP(E84,VIP!$A$2:$O10866,8,FALSE)</f>
        <v>Si</v>
      </c>
      <c r="J84" s="116" t="str">
        <f>VLOOKUP(E84,VIP!$A$2:$O10816,8,FALSE)</f>
        <v>Si</v>
      </c>
      <c r="K84" s="116" t="str">
        <f>VLOOKUP(E84,VIP!$A$2:$O14390,6,0)</f>
        <v>SI</v>
      </c>
      <c r="L84" s="145" t="s">
        <v>2688</v>
      </c>
      <c r="M84" s="109" t="s">
        <v>2446</v>
      </c>
      <c r="N84" s="109" t="s">
        <v>2558</v>
      </c>
      <c r="O84" s="116" t="s">
        <v>2455</v>
      </c>
      <c r="P84" s="116"/>
      <c r="Q84" s="109" t="s">
        <v>2688</v>
      </c>
    </row>
    <row r="85" spans="1:23" ht="18" x14ac:dyDescent="0.25">
      <c r="A85" s="116" t="str">
        <f>VLOOKUP(E85,'LISTADO ATM'!$A$2:$C$898,3,0)</f>
        <v>DISTRITO NACIONAL</v>
      </c>
      <c r="B85" s="137">
        <v>3335930243</v>
      </c>
      <c r="C85" s="110">
        <v>44370.648634259262</v>
      </c>
      <c r="D85" s="110" t="s">
        <v>2180</v>
      </c>
      <c r="E85" s="133">
        <v>20</v>
      </c>
      <c r="F85" s="116" t="str">
        <f>VLOOKUP(E85,VIP!$A$2:$O13910,2,0)</f>
        <v>DRBR049</v>
      </c>
      <c r="G85" s="116" t="str">
        <f>VLOOKUP(E85,'LISTADO ATM'!$A$2:$B$897,2,0)</f>
        <v>ATM S/M Aprezio Las Palmas</v>
      </c>
      <c r="H85" s="116" t="str">
        <f>VLOOKUP(E85,VIP!$A$2:$O18871,7,FALSE)</f>
        <v>Si</v>
      </c>
      <c r="I85" s="116" t="str">
        <f>VLOOKUP(E85,VIP!$A$2:$O10836,8,FALSE)</f>
        <v>Si</v>
      </c>
      <c r="J85" s="116" t="str">
        <f>VLOOKUP(E85,VIP!$A$2:$O10786,8,FALSE)</f>
        <v>Si</v>
      </c>
      <c r="K85" s="116" t="str">
        <f>VLOOKUP(E85,VIP!$A$2:$O14360,6,0)</f>
        <v>NO</v>
      </c>
      <c r="L85" s="145" t="s">
        <v>2219</v>
      </c>
      <c r="M85" s="109" t="s">
        <v>2446</v>
      </c>
      <c r="N85" s="109" t="s">
        <v>2453</v>
      </c>
      <c r="O85" s="116" t="s">
        <v>2455</v>
      </c>
      <c r="P85" s="116"/>
      <c r="Q85" s="109" t="s">
        <v>2219</v>
      </c>
    </row>
    <row r="86" spans="1:23" ht="18" x14ac:dyDescent="0.25">
      <c r="A86" s="116" t="str">
        <f>VLOOKUP(E86,'LISTADO ATM'!$A$2:$C$898,3,0)</f>
        <v>DISTRITO NACIONAL</v>
      </c>
      <c r="B86" s="137">
        <v>3335929601</v>
      </c>
      <c r="C86" s="110">
        <v>44370.420104166667</v>
      </c>
      <c r="D86" s="110" t="s">
        <v>2180</v>
      </c>
      <c r="E86" s="133">
        <v>146</v>
      </c>
      <c r="F86" s="116" t="str">
        <f>VLOOKUP(E86,VIP!$A$2:$O13893,2,0)</f>
        <v>DRBR146</v>
      </c>
      <c r="G86" s="116" t="str">
        <f>VLOOKUP(E86,'LISTADO ATM'!$A$2:$B$897,2,0)</f>
        <v xml:space="preserve">ATM Tribunal Superior Constitucional </v>
      </c>
      <c r="H86" s="116" t="str">
        <f>VLOOKUP(E86,VIP!$A$2:$O18854,7,FALSE)</f>
        <v>Si</v>
      </c>
      <c r="I86" s="116" t="str">
        <f>VLOOKUP(E86,VIP!$A$2:$O10819,8,FALSE)</f>
        <v>Si</v>
      </c>
      <c r="J86" s="116" t="str">
        <f>VLOOKUP(E86,VIP!$A$2:$O10769,8,FALSE)</f>
        <v>Si</v>
      </c>
      <c r="K86" s="116" t="str">
        <f>VLOOKUP(E86,VIP!$A$2:$O14343,6,0)</f>
        <v>NO</v>
      </c>
      <c r="L86" s="145" t="s">
        <v>2219</v>
      </c>
      <c r="M86" s="109" t="s">
        <v>2446</v>
      </c>
      <c r="N86" s="109" t="s">
        <v>2453</v>
      </c>
      <c r="O86" s="116" t="s">
        <v>2455</v>
      </c>
      <c r="P86" s="116"/>
      <c r="Q86" s="109" t="s">
        <v>2219</v>
      </c>
    </row>
    <row r="87" spans="1:23" ht="18" x14ac:dyDescent="0.25">
      <c r="A87" s="116" t="str">
        <f>VLOOKUP(E87,'LISTADO ATM'!$A$2:$C$898,3,0)</f>
        <v>DISTRITO NACIONAL</v>
      </c>
      <c r="B87" s="137" t="s">
        <v>2664</v>
      </c>
      <c r="C87" s="110">
        <v>44371.620416666665</v>
      </c>
      <c r="D87" s="110" t="s">
        <v>2180</v>
      </c>
      <c r="E87" s="133">
        <v>160</v>
      </c>
      <c r="F87" s="116" t="str">
        <f>VLOOKUP(E87,VIP!$A$2:$O13915,2,0)</f>
        <v>DRBR160</v>
      </c>
      <c r="G87" s="116" t="str">
        <f>VLOOKUP(E87,'LISTADO ATM'!$A$2:$B$897,2,0)</f>
        <v xml:space="preserve">ATM Oficina Herrera </v>
      </c>
      <c r="H87" s="116" t="str">
        <f>VLOOKUP(E87,VIP!$A$2:$O18876,7,FALSE)</f>
        <v>Si</v>
      </c>
      <c r="I87" s="116" t="str">
        <f>VLOOKUP(E87,VIP!$A$2:$O10841,8,FALSE)</f>
        <v>Si</v>
      </c>
      <c r="J87" s="116" t="str">
        <f>VLOOKUP(E87,VIP!$A$2:$O10791,8,FALSE)</f>
        <v>Si</v>
      </c>
      <c r="K87" s="116" t="str">
        <f>VLOOKUP(E87,VIP!$A$2:$O14365,6,0)</f>
        <v>NO</v>
      </c>
      <c r="L87" s="145" t="s">
        <v>2219</v>
      </c>
      <c r="M87" s="109" t="s">
        <v>2446</v>
      </c>
      <c r="N87" s="109" t="s">
        <v>2558</v>
      </c>
      <c r="O87" s="116" t="s">
        <v>2455</v>
      </c>
      <c r="P87" s="116"/>
      <c r="Q87" s="109" t="s">
        <v>2219</v>
      </c>
    </row>
    <row r="88" spans="1:23" ht="18" x14ac:dyDescent="0.25">
      <c r="A88" s="116" t="str">
        <f>VLOOKUP(E88,'LISTADO ATM'!$A$2:$C$898,3,0)</f>
        <v>DISTRITO NACIONAL</v>
      </c>
      <c r="B88" s="137" t="s">
        <v>2615</v>
      </c>
      <c r="C88" s="110">
        <v>44371.3905787037</v>
      </c>
      <c r="D88" s="110" t="s">
        <v>2180</v>
      </c>
      <c r="E88" s="133">
        <v>239</v>
      </c>
      <c r="F88" s="116" t="str">
        <f>VLOOKUP(E88,VIP!$A$2:$O13916,2,0)</f>
        <v>DRBR239</v>
      </c>
      <c r="G88" s="116" t="str">
        <f>VLOOKUP(E88,'LISTADO ATM'!$A$2:$B$897,2,0)</f>
        <v xml:space="preserve">ATM Autobanco Charles de Gaulle </v>
      </c>
      <c r="H88" s="116" t="str">
        <f>VLOOKUP(E88,VIP!$A$2:$O18877,7,FALSE)</f>
        <v>Si</v>
      </c>
      <c r="I88" s="116" t="str">
        <f>VLOOKUP(E88,VIP!$A$2:$O10842,8,FALSE)</f>
        <v>Si</v>
      </c>
      <c r="J88" s="116" t="str">
        <f>VLOOKUP(E88,VIP!$A$2:$O10792,8,FALSE)</f>
        <v>Si</v>
      </c>
      <c r="K88" s="116" t="str">
        <f>VLOOKUP(E88,VIP!$A$2:$O14366,6,0)</f>
        <v>SI</v>
      </c>
      <c r="L88" s="145" t="s">
        <v>2219</v>
      </c>
      <c r="M88" s="109" t="s">
        <v>2446</v>
      </c>
      <c r="N88" s="109" t="s">
        <v>2453</v>
      </c>
      <c r="O88" s="116" t="s">
        <v>2455</v>
      </c>
      <c r="P88" s="116"/>
      <c r="Q88" s="109" t="s">
        <v>2219</v>
      </c>
    </row>
    <row r="89" spans="1:23" ht="18" x14ac:dyDescent="0.25">
      <c r="A89" s="116" t="str">
        <f>VLOOKUP(E89,'LISTADO ATM'!$A$2:$C$898,3,0)</f>
        <v>DISTRITO NACIONAL</v>
      </c>
      <c r="B89" s="137" t="s">
        <v>2690</v>
      </c>
      <c r="C89" s="110">
        <v>44371.534398148149</v>
      </c>
      <c r="D89" s="110" t="s">
        <v>2180</v>
      </c>
      <c r="E89" s="133">
        <v>240</v>
      </c>
      <c r="F89" s="116" t="str">
        <f>VLOOKUP(E89,VIP!$A$2:$O13942,2,0)</f>
        <v>DRBR24D</v>
      </c>
      <c r="G89" s="116" t="str">
        <f>VLOOKUP(E89,'LISTADO ATM'!$A$2:$B$897,2,0)</f>
        <v xml:space="preserve">ATM Oficina Carrefour I </v>
      </c>
      <c r="H89" s="116" t="str">
        <f>VLOOKUP(E89,VIP!$A$2:$O18903,7,FALSE)</f>
        <v>Si</v>
      </c>
      <c r="I89" s="116" t="str">
        <f>VLOOKUP(E89,VIP!$A$2:$O10868,8,FALSE)</f>
        <v>Si</v>
      </c>
      <c r="J89" s="116" t="str">
        <f>VLOOKUP(E89,VIP!$A$2:$O10818,8,FALSE)</f>
        <v>Si</v>
      </c>
      <c r="K89" s="116" t="str">
        <f>VLOOKUP(E89,VIP!$A$2:$O14392,6,0)</f>
        <v>SI</v>
      </c>
      <c r="L89" s="145" t="s">
        <v>2219</v>
      </c>
      <c r="M89" s="109" t="s">
        <v>2446</v>
      </c>
      <c r="N89" s="109" t="s">
        <v>2558</v>
      </c>
      <c r="O89" s="116" t="s">
        <v>2455</v>
      </c>
      <c r="P89" s="116"/>
      <c r="Q89" s="109" t="s">
        <v>2219</v>
      </c>
    </row>
    <row r="90" spans="1:23" ht="18" x14ac:dyDescent="0.25">
      <c r="A90" s="116" t="str">
        <f>VLOOKUP(E90,'LISTADO ATM'!$A$2:$C$898,3,0)</f>
        <v>DISTRITO NACIONAL</v>
      </c>
      <c r="B90" s="137">
        <v>3335930254</v>
      </c>
      <c r="C90" s="110">
        <v>44370.650023148148</v>
      </c>
      <c r="D90" s="110" t="s">
        <v>2180</v>
      </c>
      <c r="E90" s="133">
        <v>300</v>
      </c>
      <c r="F90" s="116" t="str">
        <f>VLOOKUP(E90,VIP!$A$2:$O13909,2,0)</f>
        <v>DRBR300</v>
      </c>
      <c r="G90" s="116" t="str">
        <f>VLOOKUP(E90,'LISTADO ATM'!$A$2:$B$897,2,0)</f>
        <v xml:space="preserve">ATM S/M Aprezio Los Guaricanos </v>
      </c>
      <c r="H90" s="116" t="str">
        <f>VLOOKUP(E90,VIP!$A$2:$O18870,7,FALSE)</f>
        <v>Si</v>
      </c>
      <c r="I90" s="116" t="str">
        <f>VLOOKUP(E90,VIP!$A$2:$O10835,8,FALSE)</f>
        <v>Si</v>
      </c>
      <c r="J90" s="116" t="str">
        <f>VLOOKUP(E90,VIP!$A$2:$O10785,8,FALSE)</f>
        <v>Si</v>
      </c>
      <c r="K90" s="116" t="str">
        <f>VLOOKUP(E90,VIP!$A$2:$O14359,6,0)</f>
        <v>NO</v>
      </c>
      <c r="L90" s="145" t="s">
        <v>2219</v>
      </c>
      <c r="M90" s="109" t="s">
        <v>2446</v>
      </c>
      <c r="N90" s="109" t="s">
        <v>2453</v>
      </c>
      <c r="O90" s="116" t="s">
        <v>2455</v>
      </c>
      <c r="P90" s="116"/>
      <c r="Q90" s="109" t="s">
        <v>2219</v>
      </c>
    </row>
    <row r="91" spans="1:23" ht="18" x14ac:dyDescent="0.25">
      <c r="A91" s="116" t="str">
        <f>VLOOKUP(E91,'LISTADO ATM'!$A$2:$C$898,3,0)</f>
        <v>ESTE</v>
      </c>
      <c r="B91" s="137">
        <v>3335930434</v>
      </c>
      <c r="C91" s="110">
        <v>44370.694756944446</v>
      </c>
      <c r="D91" s="110" t="s">
        <v>2180</v>
      </c>
      <c r="E91" s="133">
        <v>368</v>
      </c>
      <c r="F91" s="116" t="str">
        <f>VLOOKUP(E91,VIP!$A$2:$O13903,2,0)</f>
        <v xml:space="preserve">DRBR368 </v>
      </c>
      <c r="G91" s="116" t="str">
        <f>VLOOKUP(E91,'LISTADO ATM'!$A$2:$B$897,2,0)</f>
        <v>ATM Ayuntamiento Peralvillo</v>
      </c>
      <c r="H91" s="116" t="str">
        <f>VLOOKUP(E91,VIP!$A$2:$O18864,7,FALSE)</f>
        <v>N/A</v>
      </c>
      <c r="I91" s="116" t="str">
        <f>VLOOKUP(E91,VIP!$A$2:$O10829,8,FALSE)</f>
        <v>N/A</v>
      </c>
      <c r="J91" s="116" t="str">
        <f>VLOOKUP(E91,VIP!$A$2:$O10779,8,FALSE)</f>
        <v>N/A</v>
      </c>
      <c r="K91" s="116" t="str">
        <f>VLOOKUP(E91,VIP!$A$2:$O14353,6,0)</f>
        <v>N/A</v>
      </c>
      <c r="L91" s="145" t="s">
        <v>2219</v>
      </c>
      <c r="M91" s="109" t="s">
        <v>2446</v>
      </c>
      <c r="N91" s="109" t="s">
        <v>2453</v>
      </c>
      <c r="O91" s="116" t="s">
        <v>2455</v>
      </c>
      <c r="P91" s="116"/>
      <c r="Q91" s="109" t="s">
        <v>2219</v>
      </c>
    </row>
    <row r="92" spans="1:23" ht="18" x14ac:dyDescent="0.25">
      <c r="A92" s="116" t="str">
        <f>VLOOKUP(E92,'LISTADO ATM'!$A$2:$C$898,3,0)</f>
        <v>DISTRITO NACIONAL</v>
      </c>
      <c r="B92" s="137">
        <v>3335925842</v>
      </c>
      <c r="C92" s="110">
        <v>44366.649305555555</v>
      </c>
      <c r="D92" s="110" t="s">
        <v>2180</v>
      </c>
      <c r="E92" s="133">
        <v>545</v>
      </c>
      <c r="F92" s="116" t="str">
        <f>VLOOKUP(E92,VIP!$A$2:$O13922,2,0)</f>
        <v>DRBR995</v>
      </c>
      <c r="G92" s="116" t="str">
        <f>VLOOKUP(E92,'LISTADO ATM'!$A$2:$B$897,2,0)</f>
        <v xml:space="preserve">ATM Oficina Isabel La Católica II  </v>
      </c>
      <c r="H92" s="116" t="str">
        <f>VLOOKUP(E92,VIP!$A$2:$O18805,7,FALSE)</f>
        <v>Si</v>
      </c>
      <c r="I92" s="116" t="str">
        <f>VLOOKUP(E92,VIP!$A$2:$O10770,8,FALSE)</f>
        <v>Si</v>
      </c>
      <c r="J92" s="116" t="str">
        <f>VLOOKUP(E92,VIP!$A$2:$O10720,8,FALSE)</f>
        <v>Si</v>
      </c>
      <c r="K92" s="116" t="str">
        <f>VLOOKUP(E92,VIP!$A$2:$O14294,6,0)</f>
        <v>NO</v>
      </c>
      <c r="L92" s="145" t="s">
        <v>2219</v>
      </c>
      <c r="M92" s="109" t="s">
        <v>2446</v>
      </c>
      <c r="N92" s="109" t="s">
        <v>2453</v>
      </c>
      <c r="O92" s="116" t="s">
        <v>2455</v>
      </c>
      <c r="P92" s="116"/>
      <c r="Q92" s="109" t="s">
        <v>2219</v>
      </c>
    </row>
    <row r="93" spans="1:23" ht="18" x14ac:dyDescent="0.25">
      <c r="A93" s="116" t="str">
        <f>VLOOKUP(E93,'LISTADO ATM'!$A$2:$C$898,3,0)</f>
        <v>DISTRITO NACIONAL</v>
      </c>
      <c r="B93" s="137">
        <v>3335929530</v>
      </c>
      <c r="C93" s="110">
        <v>44370.403981481482</v>
      </c>
      <c r="D93" s="110" t="s">
        <v>2180</v>
      </c>
      <c r="E93" s="133">
        <v>761</v>
      </c>
      <c r="F93" s="116" t="str">
        <f>VLOOKUP(E93,VIP!$A$2:$O13897,2,0)</f>
        <v>DRBR761</v>
      </c>
      <c r="G93" s="116" t="str">
        <f>VLOOKUP(E93,'LISTADO ATM'!$A$2:$B$897,2,0)</f>
        <v xml:space="preserve">ATM ISSPOL </v>
      </c>
      <c r="H93" s="116" t="str">
        <f>VLOOKUP(E93,VIP!$A$2:$O18858,7,FALSE)</f>
        <v>Si</v>
      </c>
      <c r="I93" s="116" t="str">
        <f>VLOOKUP(E93,VIP!$A$2:$O10823,8,FALSE)</f>
        <v>Si</v>
      </c>
      <c r="J93" s="116" t="str">
        <f>VLOOKUP(E93,VIP!$A$2:$O10773,8,FALSE)</f>
        <v>Si</v>
      </c>
      <c r="K93" s="116" t="str">
        <f>VLOOKUP(E93,VIP!$A$2:$O14347,6,0)</f>
        <v>NO</v>
      </c>
      <c r="L93" s="145" t="s">
        <v>2219</v>
      </c>
      <c r="M93" s="109" t="s">
        <v>2446</v>
      </c>
      <c r="N93" s="109" t="s">
        <v>2558</v>
      </c>
      <c r="O93" s="116" t="s">
        <v>2455</v>
      </c>
      <c r="P93" s="116"/>
      <c r="Q93" s="109" t="s">
        <v>2219</v>
      </c>
    </row>
    <row r="94" spans="1:23" ht="18" x14ac:dyDescent="0.25">
      <c r="A94" s="116" t="str">
        <f>VLOOKUP(E94,'LISTADO ATM'!$A$2:$C$898,3,0)</f>
        <v>DISTRITO NACIONAL</v>
      </c>
      <c r="B94" s="137">
        <v>3335930523</v>
      </c>
      <c r="C94" s="110">
        <v>44370.797476851854</v>
      </c>
      <c r="D94" s="110" t="s">
        <v>2180</v>
      </c>
      <c r="E94" s="133">
        <v>957</v>
      </c>
      <c r="F94" s="116" t="str">
        <f>VLOOKUP(E94,VIP!$A$2:$O13895,2,0)</f>
        <v>DRBR23F</v>
      </c>
      <c r="G94" s="116" t="str">
        <f>VLOOKUP(E94,'LISTADO ATM'!$A$2:$B$897,2,0)</f>
        <v xml:space="preserve">ATM Oficina Venezuela </v>
      </c>
      <c r="H94" s="116" t="str">
        <f>VLOOKUP(E94,VIP!$A$2:$O18856,7,FALSE)</f>
        <v>Si</v>
      </c>
      <c r="I94" s="116" t="str">
        <f>VLOOKUP(E94,VIP!$A$2:$O10821,8,FALSE)</f>
        <v>Si</v>
      </c>
      <c r="J94" s="116" t="str">
        <f>VLOOKUP(E94,VIP!$A$2:$O10771,8,FALSE)</f>
        <v>Si</v>
      </c>
      <c r="K94" s="116" t="str">
        <f>VLOOKUP(E94,VIP!$A$2:$O14345,6,0)</f>
        <v>SI</v>
      </c>
      <c r="L94" s="145" t="s">
        <v>2219</v>
      </c>
      <c r="M94" s="109" t="s">
        <v>2446</v>
      </c>
      <c r="N94" s="109" t="s">
        <v>2453</v>
      </c>
      <c r="O94" s="116" t="s">
        <v>2455</v>
      </c>
      <c r="P94" s="116"/>
      <c r="Q94" s="109" t="s">
        <v>2219</v>
      </c>
    </row>
    <row r="95" spans="1:23" ht="18" x14ac:dyDescent="0.25">
      <c r="A95" s="116" t="str">
        <f>VLOOKUP(E95,'LISTADO ATM'!$A$2:$C$898,3,0)</f>
        <v>SUR</v>
      </c>
      <c r="B95" s="137" t="s">
        <v>2661</v>
      </c>
      <c r="C95" s="110">
        <v>44371.631620370368</v>
      </c>
      <c r="D95" s="110" t="s">
        <v>2180</v>
      </c>
      <c r="E95" s="133">
        <v>6</v>
      </c>
      <c r="F95" s="116" t="str">
        <f>VLOOKUP(E95,VIP!$A$2:$O13909,2,0)</f>
        <v>DRBR006</v>
      </c>
      <c r="G95" s="116" t="str">
        <f>VLOOKUP(E95,'LISTADO ATM'!$A$2:$B$897,2,0)</f>
        <v xml:space="preserve">ATM Plaza WAO San Juan </v>
      </c>
      <c r="H95" s="116" t="str">
        <f>VLOOKUP(E95,VIP!$A$2:$O18870,7,FALSE)</f>
        <v>N/A</v>
      </c>
      <c r="I95" s="116" t="str">
        <f>VLOOKUP(E95,VIP!$A$2:$O10835,8,FALSE)</f>
        <v>N/A</v>
      </c>
      <c r="J95" s="116" t="str">
        <f>VLOOKUP(E95,VIP!$A$2:$O10785,8,FALSE)</f>
        <v>N/A</v>
      </c>
      <c r="K95" s="116" t="str">
        <f>VLOOKUP(E95,VIP!$A$2:$O14359,6,0)</f>
        <v/>
      </c>
      <c r="L95" s="145" t="s">
        <v>2245</v>
      </c>
      <c r="M95" s="109" t="s">
        <v>2446</v>
      </c>
      <c r="N95" s="109" t="s">
        <v>2453</v>
      </c>
      <c r="O95" s="116" t="s">
        <v>2455</v>
      </c>
      <c r="P95" s="116"/>
      <c r="Q95" s="109" t="s">
        <v>2245</v>
      </c>
    </row>
    <row r="96" spans="1:23" ht="18" x14ac:dyDescent="0.25">
      <c r="A96" s="116" t="str">
        <f>VLOOKUP(E96,'LISTADO ATM'!$A$2:$C$898,3,0)</f>
        <v>DISTRITO NACIONAL</v>
      </c>
      <c r="B96" s="137" t="s">
        <v>2665</v>
      </c>
      <c r="C96" s="110">
        <v>44371.611122685186</v>
      </c>
      <c r="D96" s="110" t="s">
        <v>2180</v>
      </c>
      <c r="E96" s="133">
        <v>149</v>
      </c>
      <c r="F96" s="116" t="str">
        <f>VLOOKUP(E96,VIP!$A$2:$O13916,2,0)</f>
        <v>DRBR149</v>
      </c>
      <c r="G96" s="116" t="str">
        <f>VLOOKUP(E96,'LISTADO ATM'!$A$2:$B$897,2,0)</f>
        <v>ATM Estación Metro Concepción</v>
      </c>
      <c r="H96" s="116" t="str">
        <f>VLOOKUP(E96,VIP!$A$2:$O18877,7,FALSE)</f>
        <v>N/A</v>
      </c>
      <c r="I96" s="116" t="str">
        <f>VLOOKUP(E96,VIP!$A$2:$O10842,8,FALSE)</f>
        <v>N/A</v>
      </c>
      <c r="J96" s="116" t="str">
        <f>VLOOKUP(E96,VIP!$A$2:$O10792,8,FALSE)</f>
        <v>N/A</v>
      </c>
      <c r="K96" s="116" t="str">
        <f>VLOOKUP(E96,VIP!$A$2:$O14366,6,0)</f>
        <v>N/A</v>
      </c>
      <c r="L96" s="145" t="s">
        <v>2245</v>
      </c>
      <c r="M96" s="109" t="s">
        <v>2446</v>
      </c>
      <c r="N96" s="109" t="s">
        <v>2558</v>
      </c>
      <c r="O96" s="116" t="s">
        <v>2455</v>
      </c>
      <c r="P96" s="116"/>
      <c r="Q96" s="109" t="s">
        <v>2245</v>
      </c>
    </row>
    <row r="97" spans="1:17" ht="18" x14ac:dyDescent="0.25">
      <c r="A97" s="116" t="e">
        <f>VLOOKUP(E97,'LISTADO ATM'!$A$2:$C$898,3,0)</f>
        <v>#N/A</v>
      </c>
      <c r="B97" s="137">
        <v>3335930571</v>
      </c>
      <c r="C97" s="110">
        <v>44371.069444444445</v>
      </c>
      <c r="D97" s="110" t="s">
        <v>2181</v>
      </c>
      <c r="E97" s="133">
        <v>371</v>
      </c>
      <c r="F97" s="116" t="e">
        <f>VLOOKUP(E97,VIP!$A$2:$O13908,2,0)</f>
        <v>#N/A</v>
      </c>
      <c r="G97" s="116" t="e">
        <f>VLOOKUP(E97,'LISTADO ATM'!$A$2:$B$897,2,0)</f>
        <v>#N/A</v>
      </c>
      <c r="H97" s="116" t="e">
        <f>VLOOKUP(E97,VIP!$A$2:$O18869,7,FALSE)</f>
        <v>#N/A</v>
      </c>
      <c r="I97" s="116" t="e">
        <f>VLOOKUP(E97,VIP!$A$2:$O10834,8,FALSE)</f>
        <v>#N/A</v>
      </c>
      <c r="J97" s="116" t="e">
        <f>VLOOKUP(E97,VIP!$A$2:$O10784,8,FALSE)</f>
        <v>#N/A</v>
      </c>
      <c r="K97" s="116" t="e">
        <f>VLOOKUP(E97,VIP!$A$2:$O14358,6,0)</f>
        <v>#N/A</v>
      </c>
      <c r="L97" s="145" t="s">
        <v>2245</v>
      </c>
      <c r="M97" s="109" t="s">
        <v>2446</v>
      </c>
      <c r="N97" s="109" t="s">
        <v>2453</v>
      </c>
      <c r="O97" s="116" t="s">
        <v>2587</v>
      </c>
      <c r="P97" s="116"/>
      <c r="Q97" s="109" t="s">
        <v>2245</v>
      </c>
    </row>
    <row r="98" spans="1:17" ht="18" x14ac:dyDescent="0.25">
      <c r="A98" s="116" t="str">
        <f>VLOOKUP(E98,'LISTADO ATM'!$A$2:$C$898,3,0)</f>
        <v>DISTRITO NACIONAL</v>
      </c>
      <c r="B98" s="137" t="s">
        <v>2599</v>
      </c>
      <c r="C98" s="110">
        <v>44371.335601851853</v>
      </c>
      <c r="D98" s="110" t="s">
        <v>2449</v>
      </c>
      <c r="E98" s="133">
        <v>70</v>
      </c>
      <c r="F98" s="116" t="str">
        <f>VLOOKUP(E98,VIP!$A$2:$O13913,2,0)</f>
        <v>DRBR070</v>
      </c>
      <c r="G98" s="116" t="str">
        <f>VLOOKUP(E98,'LISTADO ATM'!$A$2:$B$897,2,0)</f>
        <v xml:space="preserve">ATM Autoservicio Plaza Lama Zona Oriental </v>
      </c>
      <c r="H98" s="116" t="str">
        <f>VLOOKUP(E98,VIP!$A$2:$O18874,7,FALSE)</f>
        <v>Si</v>
      </c>
      <c r="I98" s="116" t="str">
        <f>VLOOKUP(E98,VIP!$A$2:$O10839,8,FALSE)</f>
        <v>Si</v>
      </c>
      <c r="J98" s="116" t="str">
        <f>VLOOKUP(E98,VIP!$A$2:$O10789,8,FALSE)</f>
        <v>Si</v>
      </c>
      <c r="K98" s="116" t="str">
        <f>VLOOKUP(E98,VIP!$A$2:$O14363,6,0)</f>
        <v>NO</v>
      </c>
      <c r="L98" s="145" t="s">
        <v>2568</v>
      </c>
      <c r="M98" s="109" t="s">
        <v>2446</v>
      </c>
      <c r="N98" s="109" t="s">
        <v>2453</v>
      </c>
      <c r="O98" s="116" t="s">
        <v>2454</v>
      </c>
      <c r="P98" s="116"/>
      <c r="Q98" s="109" t="s">
        <v>2568</v>
      </c>
    </row>
    <row r="99" spans="1:17" ht="18" x14ac:dyDescent="0.25">
      <c r="A99" s="116" t="str">
        <f>VLOOKUP(E99,'LISTADO ATM'!$A$2:$C$898,3,0)</f>
        <v>DISTRITO NACIONAL</v>
      </c>
      <c r="B99" s="137" t="s">
        <v>2597</v>
      </c>
      <c r="C99" s="110">
        <v>44371.340868055559</v>
      </c>
      <c r="D99" s="110" t="s">
        <v>2470</v>
      </c>
      <c r="E99" s="133">
        <v>231</v>
      </c>
      <c r="F99" s="116" t="str">
        <f>VLOOKUP(E99,VIP!$A$2:$O13912,2,0)</f>
        <v>DRBR231</v>
      </c>
      <c r="G99" s="116" t="str">
        <f>VLOOKUP(E99,'LISTADO ATM'!$A$2:$B$897,2,0)</f>
        <v xml:space="preserve">ATM Oficina Zona Oriental </v>
      </c>
      <c r="H99" s="116" t="str">
        <f>VLOOKUP(E99,VIP!$A$2:$O18873,7,FALSE)</f>
        <v>Si</v>
      </c>
      <c r="I99" s="116" t="str">
        <f>VLOOKUP(E99,VIP!$A$2:$O10838,8,FALSE)</f>
        <v>Si</v>
      </c>
      <c r="J99" s="116" t="str">
        <f>VLOOKUP(E99,VIP!$A$2:$O10788,8,FALSE)</f>
        <v>Si</v>
      </c>
      <c r="K99" s="116" t="str">
        <f>VLOOKUP(E99,VIP!$A$2:$O14362,6,0)</f>
        <v>SI</v>
      </c>
      <c r="L99" s="145" t="s">
        <v>2568</v>
      </c>
      <c r="M99" s="109" t="s">
        <v>2446</v>
      </c>
      <c r="N99" s="109" t="s">
        <v>2453</v>
      </c>
      <c r="O99" s="116" t="s">
        <v>2598</v>
      </c>
      <c r="P99" s="116"/>
      <c r="Q99" s="109" t="s">
        <v>2568</v>
      </c>
    </row>
    <row r="100" spans="1:17" ht="18" x14ac:dyDescent="0.25">
      <c r="A100" s="116" t="str">
        <f>VLOOKUP(E100,'LISTADO ATM'!$A$2:$C$898,3,0)</f>
        <v>DISTRITO NACIONAL</v>
      </c>
      <c r="B100" s="137" t="s">
        <v>2674</v>
      </c>
      <c r="C100" s="110">
        <v>44371.599675925929</v>
      </c>
      <c r="D100" s="110" t="s">
        <v>2449</v>
      </c>
      <c r="E100" s="133">
        <v>194</v>
      </c>
      <c r="F100" s="116" t="str">
        <f>VLOOKUP(E100,VIP!$A$2:$O13928,2,0)</f>
        <v>DRBR194</v>
      </c>
      <c r="G100" s="116" t="str">
        <f>VLOOKUP(E100,'LISTADO ATM'!$A$2:$B$897,2,0)</f>
        <v xml:space="preserve">ATM UNP Pantoja </v>
      </c>
      <c r="H100" s="116" t="str">
        <f>VLOOKUP(E100,VIP!$A$2:$O18889,7,FALSE)</f>
        <v>Si</v>
      </c>
      <c r="I100" s="116" t="str">
        <f>VLOOKUP(E100,VIP!$A$2:$O10854,8,FALSE)</f>
        <v>No</v>
      </c>
      <c r="J100" s="116" t="str">
        <f>VLOOKUP(E100,VIP!$A$2:$O10804,8,FALSE)</f>
        <v>No</v>
      </c>
      <c r="K100" s="116" t="str">
        <f>VLOOKUP(E100,VIP!$A$2:$O14378,6,0)</f>
        <v>NO</v>
      </c>
      <c r="L100" s="145" t="s">
        <v>2442</v>
      </c>
      <c r="M100" s="109" t="s">
        <v>2446</v>
      </c>
      <c r="N100" s="109" t="s">
        <v>2453</v>
      </c>
      <c r="O100" s="116" t="s">
        <v>2454</v>
      </c>
      <c r="P100" s="116"/>
      <c r="Q100" s="109" t="s">
        <v>2442</v>
      </c>
    </row>
    <row r="101" spans="1:17" ht="18" x14ac:dyDescent="0.25">
      <c r="A101" s="116" t="str">
        <f>VLOOKUP(E101,'LISTADO ATM'!$A$2:$C$898,3,0)</f>
        <v>NORTE</v>
      </c>
      <c r="B101" s="137" t="s">
        <v>2676</v>
      </c>
      <c r="C101" s="110">
        <v>44371.594895833332</v>
      </c>
      <c r="D101" s="110" t="s">
        <v>2589</v>
      </c>
      <c r="E101" s="133">
        <v>405</v>
      </c>
      <c r="F101" s="116" t="str">
        <f>VLOOKUP(E101,VIP!$A$2:$O13932,2,0)</f>
        <v>DRBR405</v>
      </c>
      <c r="G101" s="116" t="str">
        <f>VLOOKUP(E101,'LISTADO ATM'!$A$2:$B$897,2,0)</f>
        <v xml:space="preserve">ATM UNP Loma de Cabrera </v>
      </c>
      <c r="H101" s="116" t="str">
        <f>VLOOKUP(E101,VIP!$A$2:$O18893,7,FALSE)</f>
        <v>Si</v>
      </c>
      <c r="I101" s="116" t="str">
        <f>VLOOKUP(E101,VIP!$A$2:$O10858,8,FALSE)</f>
        <v>Si</v>
      </c>
      <c r="J101" s="116" t="str">
        <f>VLOOKUP(E101,VIP!$A$2:$O10808,8,FALSE)</f>
        <v>Si</v>
      </c>
      <c r="K101" s="116" t="str">
        <f>VLOOKUP(E101,VIP!$A$2:$O14382,6,0)</f>
        <v>NO</v>
      </c>
      <c r="L101" s="145" t="s">
        <v>2442</v>
      </c>
      <c r="M101" s="109" t="s">
        <v>2446</v>
      </c>
      <c r="N101" s="109" t="s">
        <v>2453</v>
      </c>
      <c r="O101" s="116" t="s">
        <v>2591</v>
      </c>
      <c r="P101" s="116"/>
      <c r="Q101" s="109" t="s">
        <v>2442</v>
      </c>
    </row>
    <row r="102" spans="1:17" ht="18" x14ac:dyDescent="0.25">
      <c r="A102" s="116" t="str">
        <f>VLOOKUP(E102,'LISTADO ATM'!$A$2:$C$898,3,0)</f>
        <v>DISTRITO NACIONAL</v>
      </c>
      <c r="B102" s="137" t="s">
        <v>2677</v>
      </c>
      <c r="C102" s="110">
        <v>44371.591689814813</v>
      </c>
      <c r="D102" s="110" t="s">
        <v>2449</v>
      </c>
      <c r="E102" s="133">
        <v>558</v>
      </c>
      <c r="F102" s="116" t="str">
        <f>VLOOKUP(E102,VIP!$A$2:$O13933,2,0)</f>
        <v>DRBR106</v>
      </c>
      <c r="G102" s="116" t="str">
        <f>VLOOKUP(E102,'LISTADO ATM'!$A$2:$B$897,2,0)</f>
        <v xml:space="preserve">ATM Base Naval 27 de Febrero (Sans Soucí) </v>
      </c>
      <c r="H102" s="116" t="str">
        <f>VLOOKUP(E102,VIP!$A$2:$O18894,7,FALSE)</f>
        <v>Si</v>
      </c>
      <c r="I102" s="116" t="str">
        <f>VLOOKUP(E102,VIP!$A$2:$O10859,8,FALSE)</f>
        <v>Si</v>
      </c>
      <c r="J102" s="116" t="str">
        <f>VLOOKUP(E102,VIP!$A$2:$O10809,8,FALSE)</f>
        <v>Si</v>
      </c>
      <c r="K102" s="116" t="str">
        <f>VLOOKUP(E102,VIP!$A$2:$O14383,6,0)</f>
        <v>NO</v>
      </c>
      <c r="L102" s="145" t="s">
        <v>2442</v>
      </c>
      <c r="M102" s="109" t="s">
        <v>2446</v>
      </c>
      <c r="N102" s="109" t="s">
        <v>2453</v>
      </c>
      <c r="O102" s="116" t="s">
        <v>2454</v>
      </c>
      <c r="P102" s="116"/>
      <c r="Q102" s="109" t="s">
        <v>2442</v>
      </c>
    </row>
    <row r="103" spans="1:17" ht="18" x14ac:dyDescent="0.25">
      <c r="A103" s="116" t="str">
        <f>VLOOKUP(E103,'LISTADO ATM'!$A$2:$C$898,3,0)</f>
        <v>DISTRITO NACIONAL</v>
      </c>
      <c r="B103" s="137">
        <v>3335926028</v>
      </c>
      <c r="C103" s="110">
        <v>44368.112372685187</v>
      </c>
      <c r="D103" s="110" t="s">
        <v>2449</v>
      </c>
      <c r="E103" s="133">
        <v>577</v>
      </c>
      <c r="F103" s="116" t="str">
        <f>VLOOKUP(E103,VIP!$A$2:$O13701,2,0)</f>
        <v>DRBR173</v>
      </c>
      <c r="G103" s="116" t="str">
        <f>VLOOKUP(E103,'LISTADO ATM'!$A$2:$B$897,2,0)</f>
        <v xml:space="preserve">ATM Olé Ave. Duarte </v>
      </c>
      <c r="H103" s="116" t="str">
        <f>VLOOKUP(E103,VIP!$A$2:$O18835,7,FALSE)</f>
        <v>Si</v>
      </c>
      <c r="I103" s="116" t="str">
        <f>VLOOKUP(E103,VIP!$A$2:$O10800,8,FALSE)</f>
        <v>Si</v>
      </c>
      <c r="J103" s="116" t="str">
        <f>VLOOKUP(E103,VIP!$A$2:$O10750,8,FALSE)</f>
        <v>Si</v>
      </c>
      <c r="K103" s="116" t="str">
        <f>VLOOKUP(E103,VIP!$A$2:$O14324,6,0)</f>
        <v>SI</v>
      </c>
      <c r="L103" s="145" t="s">
        <v>2442</v>
      </c>
      <c r="M103" s="109" t="s">
        <v>2446</v>
      </c>
      <c r="N103" s="109" t="s">
        <v>2453</v>
      </c>
      <c r="O103" s="116" t="s">
        <v>2454</v>
      </c>
      <c r="P103" s="116"/>
      <c r="Q103" s="109" t="s">
        <v>2442</v>
      </c>
    </row>
    <row r="104" spans="1:17" ht="18" x14ac:dyDescent="0.25">
      <c r="A104" s="116" t="str">
        <f>VLOOKUP(E104,'LISTADO ATM'!$A$2:$C$898,3,0)</f>
        <v>DISTRITO NACIONAL</v>
      </c>
      <c r="B104" s="137">
        <v>3335930168</v>
      </c>
      <c r="C104" s="110">
        <v>44370.627604166664</v>
      </c>
      <c r="D104" s="110" t="s">
        <v>2449</v>
      </c>
      <c r="E104" s="133">
        <v>580</v>
      </c>
      <c r="F104" s="116" t="str">
        <f>VLOOKUP(E104,VIP!$A$2:$O13918,2,0)</f>
        <v>DRBR523</v>
      </c>
      <c r="G104" s="116" t="str">
        <f>VLOOKUP(E104,'LISTADO ATM'!$A$2:$B$897,2,0)</f>
        <v xml:space="preserve">ATM Edificio Propagas </v>
      </c>
      <c r="H104" s="116" t="str">
        <f>VLOOKUP(E104,VIP!$A$2:$O18879,7,FALSE)</f>
        <v>Si</v>
      </c>
      <c r="I104" s="116" t="str">
        <f>VLOOKUP(E104,VIP!$A$2:$O10844,8,FALSE)</f>
        <v>Si</v>
      </c>
      <c r="J104" s="116" t="str">
        <f>VLOOKUP(E104,VIP!$A$2:$O10794,8,FALSE)</f>
        <v>Si</v>
      </c>
      <c r="K104" s="116" t="str">
        <f>VLOOKUP(E104,VIP!$A$2:$O14368,6,0)</f>
        <v>NO</v>
      </c>
      <c r="L104" s="145" t="s">
        <v>2442</v>
      </c>
      <c r="M104" s="109" t="s">
        <v>2446</v>
      </c>
      <c r="N104" s="109" t="s">
        <v>2453</v>
      </c>
      <c r="O104" s="116" t="s">
        <v>2454</v>
      </c>
      <c r="P104" s="116"/>
      <c r="Q104" s="109" t="s">
        <v>2442</v>
      </c>
    </row>
    <row r="105" spans="1:17" ht="18" x14ac:dyDescent="0.25">
      <c r="A105" s="116" t="str">
        <f>VLOOKUP(E105,'LISTADO ATM'!$A$2:$C$898,3,0)</f>
        <v>DISTRITO NACIONAL</v>
      </c>
      <c r="B105" s="137" t="s">
        <v>2698</v>
      </c>
      <c r="C105" s="110">
        <v>44371.473229166666</v>
      </c>
      <c r="D105" s="110" t="s">
        <v>2449</v>
      </c>
      <c r="E105" s="133">
        <v>696</v>
      </c>
      <c r="F105" s="116" t="str">
        <f>VLOOKUP(E105,VIP!$A$2:$O13951,2,0)</f>
        <v>DRBR696</v>
      </c>
      <c r="G105" s="116" t="str">
        <f>VLOOKUP(E105,'LISTADO ATM'!$A$2:$B$897,2,0)</f>
        <v>ATM Olé Jacobo Majluta</v>
      </c>
      <c r="H105" s="116" t="str">
        <f>VLOOKUP(E105,VIP!$A$2:$O18912,7,FALSE)</f>
        <v>Si</v>
      </c>
      <c r="I105" s="116" t="str">
        <f>VLOOKUP(E105,VIP!$A$2:$O10877,8,FALSE)</f>
        <v>Si</v>
      </c>
      <c r="J105" s="116" t="str">
        <f>VLOOKUP(E105,VIP!$A$2:$O10827,8,FALSE)</f>
        <v>Si</v>
      </c>
      <c r="K105" s="116" t="str">
        <f>VLOOKUP(E105,VIP!$A$2:$O14401,6,0)</f>
        <v>NO</v>
      </c>
      <c r="L105" s="145" t="s">
        <v>2442</v>
      </c>
      <c r="M105" s="109" t="s">
        <v>2446</v>
      </c>
      <c r="N105" s="109" t="s">
        <v>2453</v>
      </c>
      <c r="O105" s="116" t="s">
        <v>2454</v>
      </c>
      <c r="P105" s="116"/>
      <c r="Q105" s="109" t="s">
        <v>2442</v>
      </c>
    </row>
    <row r="106" spans="1:17" ht="18" x14ac:dyDescent="0.25">
      <c r="A106" s="116" t="str">
        <f>VLOOKUP(E106,'LISTADO ATM'!$A$2:$C$898,3,0)</f>
        <v>SUR</v>
      </c>
      <c r="B106" s="137" t="s">
        <v>2662</v>
      </c>
      <c r="C106" s="110">
        <v>44371.630115740743</v>
      </c>
      <c r="D106" s="110" t="s">
        <v>2470</v>
      </c>
      <c r="E106" s="133">
        <v>699</v>
      </c>
      <c r="F106" s="116" t="str">
        <f>VLOOKUP(E106,VIP!$A$2:$O13910,2,0)</f>
        <v>DRBR699</v>
      </c>
      <c r="G106" s="116" t="str">
        <f>VLOOKUP(E106,'LISTADO ATM'!$A$2:$B$897,2,0)</f>
        <v>ATM S/M Bravo Bani</v>
      </c>
      <c r="H106" s="116" t="str">
        <f>VLOOKUP(E106,VIP!$A$2:$O18871,7,FALSE)</f>
        <v>NO</v>
      </c>
      <c r="I106" s="116" t="str">
        <f>VLOOKUP(E106,VIP!$A$2:$O10836,8,FALSE)</f>
        <v>SI</v>
      </c>
      <c r="J106" s="116" t="str">
        <f>VLOOKUP(E106,VIP!$A$2:$O10786,8,FALSE)</f>
        <v>SI</v>
      </c>
      <c r="K106" s="116" t="str">
        <f>VLOOKUP(E106,VIP!$A$2:$O14360,6,0)</f>
        <v>NO</v>
      </c>
      <c r="L106" s="145" t="s">
        <v>2442</v>
      </c>
      <c r="M106" s="109" t="s">
        <v>2446</v>
      </c>
      <c r="N106" s="109" t="s">
        <v>2453</v>
      </c>
      <c r="O106" s="116" t="s">
        <v>2471</v>
      </c>
      <c r="P106" s="116"/>
      <c r="Q106" s="109" t="s">
        <v>2442</v>
      </c>
    </row>
    <row r="107" spans="1:17" ht="18" x14ac:dyDescent="0.25">
      <c r="A107" s="116" t="str">
        <f>VLOOKUP(E107,'LISTADO ATM'!$A$2:$C$898,3,0)</f>
        <v>DISTRITO NACIONAL</v>
      </c>
      <c r="B107" s="137" t="s">
        <v>2616</v>
      </c>
      <c r="C107" s="110">
        <v>44371.386342592596</v>
      </c>
      <c r="D107" s="110" t="s">
        <v>2449</v>
      </c>
      <c r="E107" s="133">
        <v>721</v>
      </c>
      <c r="F107" s="116" t="str">
        <f>VLOOKUP(E107,VIP!$A$2:$O13917,2,0)</f>
        <v>DRBR23A</v>
      </c>
      <c r="G107" s="116" t="str">
        <f>VLOOKUP(E107,'LISTADO ATM'!$A$2:$B$897,2,0)</f>
        <v xml:space="preserve">ATM Oficina Charles de Gaulle II </v>
      </c>
      <c r="H107" s="116" t="str">
        <f>VLOOKUP(E107,VIP!$A$2:$O18878,7,FALSE)</f>
        <v>Si</v>
      </c>
      <c r="I107" s="116" t="str">
        <f>VLOOKUP(E107,VIP!$A$2:$O10843,8,FALSE)</f>
        <v>Si</v>
      </c>
      <c r="J107" s="116" t="str">
        <f>VLOOKUP(E107,VIP!$A$2:$O10793,8,FALSE)</f>
        <v>Si</v>
      </c>
      <c r="K107" s="116" t="str">
        <f>VLOOKUP(E107,VIP!$A$2:$O14367,6,0)</f>
        <v>NO</v>
      </c>
      <c r="L107" s="145" t="s">
        <v>2442</v>
      </c>
      <c r="M107" s="109" t="s">
        <v>2446</v>
      </c>
      <c r="N107" s="109" t="s">
        <v>2453</v>
      </c>
      <c r="O107" s="116" t="s">
        <v>2454</v>
      </c>
      <c r="P107" s="116"/>
      <c r="Q107" s="109" t="s">
        <v>2442</v>
      </c>
    </row>
    <row r="108" spans="1:17" ht="18" x14ac:dyDescent="0.25">
      <c r="A108" s="116" t="str">
        <f>VLOOKUP(E108,'LISTADO ATM'!$A$2:$C$898,3,0)</f>
        <v>DISTRITO NACIONAL</v>
      </c>
      <c r="B108" s="137">
        <v>3335930558</v>
      </c>
      <c r="C108" s="110">
        <v>44370.917650462965</v>
      </c>
      <c r="D108" s="110" t="s">
        <v>2449</v>
      </c>
      <c r="E108" s="133">
        <v>815</v>
      </c>
      <c r="F108" s="116" t="str">
        <f>VLOOKUP(E108,VIP!$A$2:$O13898,2,0)</f>
        <v>DRBR24A</v>
      </c>
      <c r="G108" s="116" t="str">
        <f>VLOOKUP(E108,'LISTADO ATM'!$A$2:$B$897,2,0)</f>
        <v xml:space="preserve">ATM Oficina Atalaya del Mar </v>
      </c>
      <c r="H108" s="116" t="str">
        <f>VLOOKUP(E108,VIP!$A$2:$O18859,7,FALSE)</f>
        <v>Si</v>
      </c>
      <c r="I108" s="116" t="str">
        <f>VLOOKUP(E108,VIP!$A$2:$O10824,8,FALSE)</f>
        <v>Si</v>
      </c>
      <c r="J108" s="116" t="str">
        <f>VLOOKUP(E108,VIP!$A$2:$O10774,8,FALSE)</f>
        <v>Si</v>
      </c>
      <c r="K108" s="116" t="str">
        <f>VLOOKUP(E108,VIP!$A$2:$O14348,6,0)</f>
        <v>SI</v>
      </c>
      <c r="L108" s="145" t="s">
        <v>2442</v>
      </c>
      <c r="M108" s="109" t="s">
        <v>2446</v>
      </c>
      <c r="N108" s="109" t="s">
        <v>2453</v>
      </c>
      <c r="O108" s="116" t="s">
        <v>2454</v>
      </c>
      <c r="P108" s="116"/>
      <c r="Q108" s="109" t="s">
        <v>2442</v>
      </c>
    </row>
    <row r="109" spans="1:17" ht="18" x14ac:dyDescent="0.25">
      <c r="A109" s="116" t="str">
        <f>VLOOKUP(E109,'LISTADO ATM'!$A$2:$C$898,3,0)</f>
        <v>SUR</v>
      </c>
      <c r="B109" s="137">
        <v>3335930221</v>
      </c>
      <c r="C109" s="110">
        <v>44370.641134259262</v>
      </c>
      <c r="D109" s="110" t="s">
        <v>2470</v>
      </c>
      <c r="E109" s="133">
        <v>825</v>
      </c>
      <c r="F109" s="116" t="str">
        <f>VLOOKUP(E109,VIP!$A$2:$O13914,2,0)</f>
        <v>DRBR825</v>
      </c>
      <c r="G109" s="116" t="str">
        <f>VLOOKUP(E109,'LISTADO ATM'!$A$2:$B$897,2,0)</f>
        <v xml:space="preserve">ATM Estacion Eco Cibeles (Las Matas de Farfán) </v>
      </c>
      <c r="H109" s="116" t="str">
        <f>VLOOKUP(E109,VIP!$A$2:$O18875,7,FALSE)</f>
        <v>Si</v>
      </c>
      <c r="I109" s="116" t="str">
        <f>VLOOKUP(E109,VIP!$A$2:$O10840,8,FALSE)</f>
        <v>Si</v>
      </c>
      <c r="J109" s="116" t="str">
        <f>VLOOKUP(E109,VIP!$A$2:$O10790,8,FALSE)</f>
        <v>Si</v>
      </c>
      <c r="K109" s="116" t="str">
        <f>VLOOKUP(E109,VIP!$A$2:$O14364,6,0)</f>
        <v>NO</v>
      </c>
      <c r="L109" s="145" t="s">
        <v>2442</v>
      </c>
      <c r="M109" s="109" t="s">
        <v>2446</v>
      </c>
      <c r="N109" s="109" t="s">
        <v>2453</v>
      </c>
      <c r="O109" s="116" t="s">
        <v>2471</v>
      </c>
      <c r="P109" s="116"/>
      <c r="Q109" s="109" t="s">
        <v>2442</v>
      </c>
    </row>
    <row r="110" spans="1:17" ht="18" x14ac:dyDescent="0.25">
      <c r="A110" s="116" t="str">
        <f>VLOOKUP(E110,'LISTADO ATM'!$A$2:$C$898,3,0)</f>
        <v>NORTE</v>
      </c>
      <c r="B110" s="137" t="s">
        <v>2696</v>
      </c>
      <c r="C110" s="110">
        <v>44371.480995370373</v>
      </c>
      <c r="D110" s="110" t="s">
        <v>2449</v>
      </c>
      <c r="E110" s="133">
        <v>851</v>
      </c>
      <c r="F110" s="116" t="str">
        <f>VLOOKUP(E110,VIP!$A$2:$O13949,2,0)</f>
        <v>DRBR851</v>
      </c>
      <c r="G110" s="116" t="str">
        <f>VLOOKUP(E110,'LISTADO ATM'!$A$2:$B$897,2,0)</f>
        <v xml:space="preserve">ATM Hospital Vinicio Calventi </v>
      </c>
      <c r="H110" s="116" t="str">
        <f>VLOOKUP(E110,VIP!$A$2:$O18910,7,FALSE)</f>
        <v>Si</v>
      </c>
      <c r="I110" s="116" t="str">
        <f>VLOOKUP(E110,VIP!$A$2:$O10875,8,FALSE)</f>
        <v>Si</v>
      </c>
      <c r="J110" s="116" t="str">
        <f>VLOOKUP(E110,VIP!$A$2:$O10825,8,FALSE)</f>
        <v>Si</v>
      </c>
      <c r="K110" s="116" t="str">
        <f>VLOOKUP(E110,VIP!$A$2:$O14399,6,0)</f>
        <v>NO</v>
      </c>
      <c r="L110" s="145" t="s">
        <v>2442</v>
      </c>
      <c r="M110" s="109" t="s">
        <v>2446</v>
      </c>
      <c r="N110" s="109" t="s">
        <v>2453</v>
      </c>
      <c r="O110" s="116" t="s">
        <v>2454</v>
      </c>
      <c r="P110" s="116"/>
      <c r="Q110" s="109" t="s">
        <v>2442</v>
      </c>
    </row>
    <row r="111" spans="1:17" ht="18" x14ac:dyDescent="0.25">
      <c r="A111" s="116" t="str">
        <f>VLOOKUP(E111,'LISTADO ATM'!$A$2:$C$898,3,0)</f>
        <v>DISTRITO NACIONAL</v>
      </c>
      <c r="B111" s="137">
        <v>3335930175</v>
      </c>
      <c r="C111" s="110">
        <v>44370.62903935185</v>
      </c>
      <c r="D111" s="110" t="s">
        <v>2449</v>
      </c>
      <c r="E111" s="133">
        <v>981</v>
      </c>
      <c r="F111" s="116" t="str">
        <f>VLOOKUP(E111,VIP!$A$2:$O13917,2,0)</f>
        <v>DRBR981</v>
      </c>
      <c r="G111" s="116" t="str">
        <f>VLOOKUP(E111,'LISTADO ATM'!$A$2:$B$897,2,0)</f>
        <v xml:space="preserve">ATM Edificio 911 </v>
      </c>
      <c r="H111" s="116" t="str">
        <f>VLOOKUP(E111,VIP!$A$2:$O18878,7,FALSE)</f>
        <v>Si</v>
      </c>
      <c r="I111" s="116" t="str">
        <f>VLOOKUP(E111,VIP!$A$2:$O10843,8,FALSE)</f>
        <v>Si</v>
      </c>
      <c r="J111" s="116" t="str">
        <f>VLOOKUP(E111,VIP!$A$2:$O10793,8,FALSE)</f>
        <v>Si</v>
      </c>
      <c r="K111" s="116" t="str">
        <f>VLOOKUP(E111,VIP!$A$2:$O14367,6,0)</f>
        <v>NO</v>
      </c>
      <c r="L111" s="145" t="s">
        <v>2442</v>
      </c>
      <c r="M111" s="109" t="s">
        <v>2446</v>
      </c>
      <c r="N111" s="109" t="s">
        <v>2453</v>
      </c>
      <c r="O111" s="116" t="s">
        <v>2454</v>
      </c>
      <c r="P111" s="116"/>
      <c r="Q111" s="109" t="s">
        <v>2592</v>
      </c>
    </row>
    <row r="112" spans="1:17" ht="18" x14ac:dyDescent="0.25">
      <c r="A112" s="116" t="str">
        <f>VLOOKUP(E112,'LISTADO ATM'!$A$2:$C$898,3,0)</f>
        <v>DISTRITO NACIONAL</v>
      </c>
      <c r="B112" s="137" t="s">
        <v>2667</v>
      </c>
      <c r="C112" s="110">
        <v>44371.603750000002</v>
      </c>
      <c r="D112" s="110" t="s">
        <v>2180</v>
      </c>
      <c r="E112" s="133">
        <v>335</v>
      </c>
      <c r="F112" s="116" t="str">
        <f>VLOOKUP(E112,VIP!$A$2:$O13919,2,0)</f>
        <v>DRBR335</v>
      </c>
      <c r="G112" s="116" t="str">
        <f>VLOOKUP(E112,'LISTADO ATM'!$A$2:$B$897,2,0)</f>
        <v>ATM Edificio Aster</v>
      </c>
      <c r="H112" s="116" t="str">
        <f>VLOOKUP(E112,VIP!$A$2:$O18880,7,FALSE)</f>
        <v>Si</v>
      </c>
      <c r="I112" s="116" t="str">
        <f>VLOOKUP(E112,VIP!$A$2:$O10845,8,FALSE)</f>
        <v>Si</v>
      </c>
      <c r="J112" s="116" t="str">
        <f>VLOOKUP(E112,VIP!$A$2:$O10795,8,FALSE)</f>
        <v>Si</v>
      </c>
      <c r="K112" s="116" t="str">
        <f>VLOOKUP(E112,VIP!$A$2:$O14369,6,0)</f>
        <v>NO</v>
      </c>
      <c r="L112" s="145" t="s">
        <v>2668</v>
      </c>
      <c r="M112" s="109" t="s">
        <v>2446</v>
      </c>
      <c r="N112" s="109" t="s">
        <v>2558</v>
      </c>
      <c r="O112" s="116" t="s">
        <v>2455</v>
      </c>
      <c r="P112" s="116"/>
      <c r="Q112" s="109" t="s">
        <v>2668</v>
      </c>
    </row>
    <row r="113" spans="1:17" ht="18" x14ac:dyDescent="0.25">
      <c r="A113" s="116" t="str">
        <f>VLOOKUP(E113,'LISTADO ATM'!$A$2:$C$898,3,0)</f>
        <v>DISTRITO NACIONAL</v>
      </c>
      <c r="B113" s="137" t="s">
        <v>2675</v>
      </c>
      <c r="C113" s="110">
        <v>44371.599259259259</v>
      </c>
      <c r="D113" s="110" t="s">
        <v>2180</v>
      </c>
      <c r="E113" s="133">
        <v>583</v>
      </c>
      <c r="F113" s="116" t="str">
        <f>VLOOKUP(E113,VIP!$A$2:$O13929,2,0)</f>
        <v>DRBR431</v>
      </c>
      <c r="G113" s="116" t="str">
        <f>VLOOKUP(E113,'LISTADO ATM'!$A$2:$B$897,2,0)</f>
        <v xml:space="preserve">ATM Ministerio Fuerzas Armadas I </v>
      </c>
      <c r="H113" s="116" t="str">
        <f>VLOOKUP(E113,VIP!$A$2:$O18890,7,FALSE)</f>
        <v>Si</v>
      </c>
      <c r="I113" s="116" t="str">
        <f>VLOOKUP(E113,VIP!$A$2:$O10855,8,FALSE)</f>
        <v>Si</v>
      </c>
      <c r="J113" s="116" t="str">
        <f>VLOOKUP(E113,VIP!$A$2:$O10805,8,FALSE)</f>
        <v>Si</v>
      </c>
      <c r="K113" s="116" t="str">
        <f>VLOOKUP(E113,VIP!$A$2:$O14379,6,0)</f>
        <v>NO</v>
      </c>
      <c r="L113" s="145" t="s">
        <v>2668</v>
      </c>
      <c r="M113" s="109" t="s">
        <v>2446</v>
      </c>
      <c r="N113" s="109" t="s">
        <v>2558</v>
      </c>
      <c r="O113" s="116" t="s">
        <v>2455</v>
      </c>
      <c r="P113" s="116"/>
      <c r="Q113" s="109" t="s">
        <v>2668</v>
      </c>
    </row>
    <row r="114" spans="1:17" ht="18" x14ac:dyDescent="0.25">
      <c r="A114" s="116" t="str">
        <f>VLOOKUP(E114,'LISTADO ATM'!$A$2:$C$898,3,0)</f>
        <v>SUR</v>
      </c>
      <c r="B114" s="137" t="s">
        <v>2670</v>
      </c>
      <c r="C114" s="110">
        <v>44371.602361111109</v>
      </c>
      <c r="D114" s="110" t="s">
        <v>2449</v>
      </c>
      <c r="E114" s="133">
        <v>249</v>
      </c>
      <c r="F114" s="116" t="str">
        <f>VLOOKUP(E114,VIP!$A$2:$O13922,2,0)</f>
        <v>DRBR249</v>
      </c>
      <c r="G114" s="116" t="str">
        <f>VLOOKUP(E114,'LISTADO ATM'!$A$2:$B$897,2,0)</f>
        <v xml:space="preserve">ATM Banco Agrícola Neiba </v>
      </c>
      <c r="H114" s="116" t="str">
        <f>VLOOKUP(E114,VIP!$A$2:$O18883,7,FALSE)</f>
        <v>Si</v>
      </c>
      <c r="I114" s="116" t="str">
        <f>VLOOKUP(E114,VIP!$A$2:$O10848,8,FALSE)</f>
        <v>Si</v>
      </c>
      <c r="J114" s="116" t="str">
        <f>VLOOKUP(E114,VIP!$A$2:$O10798,8,FALSE)</f>
        <v>Si</v>
      </c>
      <c r="K114" s="116" t="str">
        <f>VLOOKUP(E114,VIP!$A$2:$O14372,6,0)</f>
        <v>NO</v>
      </c>
      <c r="L114" s="145" t="s">
        <v>2418</v>
      </c>
      <c r="M114" s="109" t="s">
        <v>2446</v>
      </c>
      <c r="N114" s="109" t="s">
        <v>2453</v>
      </c>
      <c r="O114" s="116" t="s">
        <v>2454</v>
      </c>
      <c r="P114" s="116"/>
      <c r="Q114" s="109" t="s">
        <v>2418</v>
      </c>
    </row>
    <row r="115" spans="1:17" ht="18" x14ac:dyDescent="0.25">
      <c r="A115" s="116" t="str">
        <f>VLOOKUP(E115,'LISTADO ATM'!$A$2:$C$898,3,0)</f>
        <v>ESTE</v>
      </c>
      <c r="B115" s="137" t="s">
        <v>2697</v>
      </c>
      <c r="C115" s="110">
        <v>44371.476342592592</v>
      </c>
      <c r="D115" s="110" t="s">
        <v>2449</v>
      </c>
      <c r="E115" s="133">
        <v>399</v>
      </c>
      <c r="F115" s="116" t="str">
        <f>VLOOKUP(E115,VIP!$A$2:$O13950,2,0)</f>
        <v>DRBR399</v>
      </c>
      <c r="G115" s="116" t="str">
        <f>VLOOKUP(E115,'LISTADO ATM'!$A$2:$B$897,2,0)</f>
        <v xml:space="preserve">ATM Oficina La Romana II </v>
      </c>
      <c r="H115" s="116" t="str">
        <f>VLOOKUP(E115,VIP!$A$2:$O18911,7,FALSE)</f>
        <v>Si</v>
      </c>
      <c r="I115" s="116" t="str">
        <f>VLOOKUP(E115,VIP!$A$2:$O10876,8,FALSE)</f>
        <v>Si</v>
      </c>
      <c r="J115" s="116" t="str">
        <f>VLOOKUP(E115,VIP!$A$2:$O10826,8,FALSE)</f>
        <v>Si</v>
      </c>
      <c r="K115" s="116" t="str">
        <f>VLOOKUP(E115,VIP!$A$2:$O14400,6,0)</f>
        <v>NO</v>
      </c>
      <c r="L115" s="145" t="s">
        <v>2418</v>
      </c>
      <c r="M115" s="109" t="s">
        <v>2446</v>
      </c>
      <c r="N115" s="109" t="s">
        <v>2453</v>
      </c>
      <c r="O115" s="116" t="s">
        <v>2454</v>
      </c>
      <c r="P115" s="116"/>
      <c r="Q115" s="109" t="s">
        <v>2418</v>
      </c>
    </row>
    <row r="116" spans="1:17" ht="18" x14ac:dyDescent="0.25">
      <c r="A116" s="116" t="str">
        <f>VLOOKUP(E116,'LISTADO ATM'!$A$2:$C$898,3,0)</f>
        <v>DISTRITO NACIONAL</v>
      </c>
      <c r="B116" s="137">
        <v>3335930530</v>
      </c>
      <c r="C116" s="110">
        <v>44370.82371527778</v>
      </c>
      <c r="D116" s="110" t="s">
        <v>2449</v>
      </c>
      <c r="E116" s="133">
        <v>708</v>
      </c>
      <c r="F116" s="116" t="str">
        <f>VLOOKUP(E116,VIP!$A$2:$O13915,2,0)</f>
        <v>DRBR505</v>
      </c>
      <c r="G116" s="116" t="str">
        <f>VLOOKUP(E116,'LISTADO ATM'!$A$2:$B$897,2,0)</f>
        <v xml:space="preserve">ATM El Vestir De Hoy </v>
      </c>
      <c r="H116" s="116" t="str">
        <f>VLOOKUP(E116,VIP!$A$2:$O18876,7,FALSE)</f>
        <v>Si</v>
      </c>
      <c r="I116" s="116" t="str">
        <f>VLOOKUP(E116,VIP!$A$2:$O10841,8,FALSE)</f>
        <v>Si</v>
      </c>
      <c r="J116" s="116" t="str">
        <f>VLOOKUP(E116,VIP!$A$2:$O10791,8,FALSE)</f>
        <v>Si</v>
      </c>
      <c r="K116" s="116" t="str">
        <f>VLOOKUP(E116,VIP!$A$2:$O14365,6,0)</f>
        <v>NO</v>
      </c>
      <c r="L116" s="145" t="s">
        <v>2418</v>
      </c>
      <c r="M116" s="109" t="s">
        <v>2446</v>
      </c>
      <c r="N116" s="109" t="s">
        <v>2453</v>
      </c>
      <c r="O116" s="116" t="s">
        <v>2454</v>
      </c>
      <c r="P116" s="116"/>
      <c r="Q116" s="109" t="s">
        <v>2418</v>
      </c>
    </row>
    <row r="117" spans="1:17" ht="18" x14ac:dyDescent="0.25">
      <c r="A117" s="116" t="str">
        <f>VLOOKUP(E117,'LISTADO ATM'!$A$2:$C$898,3,0)</f>
        <v>DISTRITO NACIONAL</v>
      </c>
      <c r="B117" s="137" t="s">
        <v>2678</v>
      </c>
      <c r="C117" s="110">
        <v>44371.589490740742</v>
      </c>
      <c r="D117" s="110" t="s">
        <v>2449</v>
      </c>
      <c r="E117" s="133">
        <v>738</v>
      </c>
      <c r="F117" s="116" t="str">
        <f>VLOOKUP(E117,VIP!$A$2:$O13934,2,0)</f>
        <v>DRBR24S</v>
      </c>
      <c r="G117" s="116" t="str">
        <f>VLOOKUP(E117,'LISTADO ATM'!$A$2:$B$897,2,0)</f>
        <v xml:space="preserve">ATM Zona Franca Los Alcarrizos </v>
      </c>
      <c r="H117" s="116" t="str">
        <f>VLOOKUP(E117,VIP!$A$2:$O18895,7,FALSE)</f>
        <v>Si</v>
      </c>
      <c r="I117" s="116" t="str">
        <f>VLOOKUP(E117,VIP!$A$2:$O10860,8,FALSE)</f>
        <v>Si</v>
      </c>
      <c r="J117" s="116" t="str">
        <f>VLOOKUP(E117,VIP!$A$2:$O10810,8,FALSE)</f>
        <v>Si</v>
      </c>
      <c r="K117" s="116" t="str">
        <f>VLOOKUP(E117,VIP!$A$2:$O14384,6,0)</f>
        <v>NO</v>
      </c>
      <c r="L117" s="145" t="s">
        <v>2418</v>
      </c>
      <c r="M117" s="109" t="s">
        <v>2446</v>
      </c>
      <c r="N117" s="109" t="s">
        <v>2453</v>
      </c>
      <c r="O117" s="116" t="s">
        <v>2454</v>
      </c>
      <c r="P117" s="116"/>
      <c r="Q117" s="109" t="s">
        <v>2418</v>
      </c>
    </row>
    <row r="118" spans="1:17" ht="18" x14ac:dyDescent="0.25">
      <c r="A118" s="116" t="str">
        <f>VLOOKUP(E118,'LISTADO ATM'!$A$2:$C$898,3,0)</f>
        <v>SUR</v>
      </c>
      <c r="B118" s="137">
        <v>3335930162</v>
      </c>
      <c r="C118" s="110">
        <v>44370.625902777778</v>
      </c>
      <c r="D118" s="110" t="s">
        <v>2470</v>
      </c>
      <c r="E118" s="133">
        <v>751</v>
      </c>
      <c r="F118" s="116" t="str">
        <f>VLOOKUP(E118,VIP!$A$2:$O13919,2,0)</f>
        <v>DRBR751</v>
      </c>
      <c r="G118" s="116" t="str">
        <f>VLOOKUP(E118,'LISTADO ATM'!$A$2:$B$897,2,0)</f>
        <v>ATM Eco Petroleo Camilo</v>
      </c>
      <c r="H118" s="116" t="str">
        <f>VLOOKUP(E118,VIP!$A$2:$O18880,7,FALSE)</f>
        <v>N/A</v>
      </c>
      <c r="I118" s="116" t="str">
        <f>VLOOKUP(E118,VIP!$A$2:$O10845,8,FALSE)</f>
        <v>N/A</v>
      </c>
      <c r="J118" s="116" t="str">
        <f>VLOOKUP(E118,VIP!$A$2:$O10795,8,FALSE)</f>
        <v>N/A</v>
      </c>
      <c r="K118" s="116" t="str">
        <f>VLOOKUP(E118,VIP!$A$2:$O14369,6,0)</f>
        <v>N/A</v>
      </c>
      <c r="L118" s="145" t="s">
        <v>2418</v>
      </c>
      <c r="M118" s="109" t="s">
        <v>2446</v>
      </c>
      <c r="N118" s="109" t="s">
        <v>2453</v>
      </c>
      <c r="O118" s="116" t="s">
        <v>2471</v>
      </c>
      <c r="P118" s="116"/>
      <c r="Q118" s="109" t="s">
        <v>2418</v>
      </c>
    </row>
    <row r="119" spans="1:17" ht="18" x14ac:dyDescent="0.25">
      <c r="A119" s="116" t="str">
        <f>VLOOKUP(E119,'LISTADO ATM'!$A$2:$C$898,3,0)</f>
        <v>DISTRITO NACIONAL</v>
      </c>
      <c r="B119" s="137">
        <v>3335929939</v>
      </c>
      <c r="C119" s="110">
        <v>44370.527083333334</v>
      </c>
      <c r="D119" s="110" t="s">
        <v>2449</v>
      </c>
      <c r="E119" s="133">
        <v>860</v>
      </c>
      <c r="F119" s="116" t="str">
        <f>VLOOKUP(E119,VIP!$A$2:$O13895,2,0)</f>
        <v>DRBR860</v>
      </c>
      <c r="G119" s="116" t="str">
        <f>VLOOKUP(E119,'LISTADO ATM'!$A$2:$B$897,2,0)</f>
        <v xml:space="preserve">ATM Oficina Bella Vista 27 de Febrero I </v>
      </c>
      <c r="H119" s="116" t="str">
        <f>VLOOKUP(E119,VIP!$A$2:$O18856,7,FALSE)</f>
        <v>Si</v>
      </c>
      <c r="I119" s="116" t="str">
        <f>VLOOKUP(E119,VIP!$A$2:$O10821,8,FALSE)</f>
        <v>Si</v>
      </c>
      <c r="J119" s="116" t="str">
        <f>VLOOKUP(E119,VIP!$A$2:$O10771,8,FALSE)</f>
        <v>Si</v>
      </c>
      <c r="K119" s="116" t="str">
        <f>VLOOKUP(E119,VIP!$A$2:$O14345,6,0)</f>
        <v>NO</v>
      </c>
      <c r="L119" s="145" t="s">
        <v>2418</v>
      </c>
      <c r="M119" s="109" t="s">
        <v>2446</v>
      </c>
      <c r="N119" s="109" t="s">
        <v>2453</v>
      </c>
      <c r="O119" s="116" t="s">
        <v>2454</v>
      </c>
      <c r="P119" s="116"/>
      <c r="Q119" s="109" t="s">
        <v>2418</v>
      </c>
    </row>
    <row r="120" spans="1:17" ht="18" x14ac:dyDescent="0.25">
      <c r="A120" s="116" t="str">
        <f>VLOOKUP(E120,'LISTADO ATM'!$A$2:$C$898,3,0)</f>
        <v>NORTE</v>
      </c>
      <c r="B120" s="137">
        <v>3335930567</v>
      </c>
      <c r="C120" s="110">
        <v>44370.979224537034</v>
      </c>
      <c r="D120" s="110" t="s">
        <v>2181</v>
      </c>
      <c r="E120" s="133">
        <v>142</v>
      </c>
      <c r="F120" s="116" t="str">
        <f>VLOOKUP(E120,VIP!$A$2:$O13897,2,0)</f>
        <v>DRBR142</v>
      </c>
      <c r="G120" s="116" t="str">
        <f>VLOOKUP(E120,'LISTADO ATM'!$A$2:$B$897,2,0)</f>
        <v xml:space="preserve">ATM Centro de Caja Galerías Bonao </v>
      </c>
      <c r="H120" s="116" t="str">
        <f>VLOOKUP(E120,VIP!$A$2:$O18858,7,FALSE)</f>
        <v>Si</v>
      </c>
      <c r="I120" s="116" t="str">
        <f>VLOOKUP(E120,VIP!$A$2:$O10823,8,FALSE)</f>
        <v>Si</v>
      </c>
      <c r="J120" s="116" t="str">
        <f>VLOOKUP(E120,VIP!$A$2:$O10773,8,FALSE)</f>
        <v>Si</v>
      </c>
      <c r="K120" s="116" t="str">
        <f>VLOOKUP(E120,VIP!$A$2:$O14347,6,0)</f>
        <v>SI</v>
      </c>
      <c r="L120" s="145" t="s">
        <v>2466</v>
      </c>
      <c r="M120" s="109" t="s">
        <v>2446</v>
      </c>
      <c r="N120" s="109" t="s">
        <v>2453</v>
      </c>
      <c r="O120" s="116" t="s">
        <v>2587</v>
      </c>
      <c r="P120" s="116"/>
      <c r="Q120" s="109" t="s">
        <v>2466</v>
      </c>
    </row>
    <row r="121" spans="1:17" ht="18" x14ac:dyDescent="0.25">
      <c r="A121" s="116" t="str">
        <f>VLOOKUP(E121,'LISTADO ATM'!$A$2:$C$898,3,0)</f>
        <v>DISTRITO NACIONAL</v>
      </c>
      <c r="B121" s="137" t="s">
        <v>2691</v>
      </c>
      <c r="C121" s="110">
        <v>44371.512372685182</v>
      </c>
      <c r="D121" s="110" t="s">
        <v>2180</v>
      </c>
      <c r="E121" s="133">
        <v>169</v>
      </c>
      <c r="F121" s="116" t="str">
        <f>VLOOKUP(E121,VIP!$A$2:$O13945,2,0)</f>
        <v>DRBR169</v>
      </c>
      <c r="G121" s="116" t="str">
        <f>VLOOKUP(E121,'LISTADO ATM'!$A$2:$B$897,2,0)</f>
        <v xml:space="preserve">ATM Oficina Caonabo </v>
      </c>
      <c r="H121" s="116" t="str">
        <f>VLOOKUP(E121,VIP!$A$2:$O18906,7,FALSE)</f>
        <v>Si</v>
      </c>
      <c r="I121" s="116" t="str">
        <f>VLOOKUP(E121,VIP!$A$2:$O10871,8,FALSE)</f>
        <v>Si</v>
      </c>
      <c r="J121" s="116" t="str">
        <f>VLOOKUP(E121,VIP!$A$2:$O10821,8,FALSE)</f>
        <v>Si</v>
      </c>
      <c r="K121" s="116" t="str">
        <f>VLOOKUP(E121,VIP!$A$2:$O14395,6,0)</f>
        <v>NO</v>
      </c>
      <c r="L121" s="145" t="s">
        <v>2466</v>
      </c>
      <c r="M121" s="109" t="s">
        <v>2446</v>
      </c>
      <c r="N121" s="109" t="s">
        <v>2558</v>
      </c>
      <c r="O121" s="116" t="s">
        <v>2455</v>
      </c>
      <c r="P121" s="116"/>
      <c r="Q121" s="109" t="s">
        <v>2466</v>
      </c>
    </row>
    <row r="122" spans="1:17" ht="18" x14ac:dyDescent="0.25">
      <c r="A122" s="116" t="str">
        <f>VLOOKUP(E122,'LISTADO ATM'!$A$2:$C$898,3,0)</f>
        <v>DISTRITO NACIONAL</v>
      </c>
      <c r="B122" s="137" t="s">
        <v>2607</v>
      </c>
      <c r="C122" s="110">
        <v>44371.411273148151</v>
      </c>
      <c r="D122" s="110" t="s">
        <v>2180</v>
      </c>
      <c r="E122" s="133">
        <v>238</v>
      </c>
      <c r="F122" s="116" t="str">
        <f>VLOOKUP(E122,VIP!$A$2:$O13908,2,0)</f>
        <v>DRBR238</v>
      </c>
      <c r="G122" s="116" t="str">
        <f>VLOOKUP(E122,'LISTADO ATM'!$A$2:$B$897,2,0)</f>
        <v xml:space="preserve">ATM Multicentro La Sirena Charles de Gaulle </v>
      </c>
      <c r="H122" s="116" t="str">
        <f>VLOOKUP(E122,VIP!$A$2:$O18869,7,FALSE)</f>
        <v>Si</v>
      </c>
      <c r="I122" s="116" t="str">
        <f>VLOOKUP(E122,VIP!$A$2:$O10834,8,FALSE)</f>
        <v>Si</v>
      </c>
      <c r="J122" s="116" t="str">
        <f>VLOOKUP(E122,VIP!$A$2:$O10784,8,FALSE)</f>
        <v>Si</v>
      </c>
      <c r="K122" s="116" t="str">
        <f>VLOOKUP(E122,VIP!$A$2:$O14358,6,0)</f>
        <v>No</v>
      </c>
      <c r="L122" s="145" t="s">
        <v>2466</v>
      </c>
      <c r="M122" s="109" t="s">
        <v>2446</v>
      </c>
      <c r="N122" s="109" t="s">
        <v>2453</v>
      </c>
      <c r="O122" s="116" t="s">
        <v>2455</v>
      </c>
      <c r="P122" s="116"/>
      <c r="Q122" s="109" t="s">
        <v>2466</v>
      </c>
    </row>
    <row r="123" spans="1:17" ht="18" x14ac:dyDescent="0.25">
      <c r="A123" s="116" t="str">
        <f>VLOOKUP(E123,'LISTADO ATM'!$A$2:$C$898,3,0)</f>
        <v>SUR</v>
      </c>
      <c r="B123" s="137">
        <v>3335930449</v>
      </c>
      <c r="C123" s="110">
        <v>44370.700520833336</v>
      </c>
      <c r="D123" s="110" t="s">
        <v>2180</v>
      </c>
      <c r="E123" s="133">
        <v>356</v>
      </c>
      <c r="F123" s="116" t="str">
        <f>VLOOKUP(E123,VIP!$A$2:$O13901,2,0)</f>
        <v>DRBR356</v>
      </c>
      <c r="G123" s="116" t="str">
        <f>VLOOKUP(E123,'LISTADO ATM'!$A$2:$B$897,2,0)</f>
        <v xml:space="preserve">ATM Estación Sigma (San Cristóbal) </v>
      </c>
      <c r="H123" s="116" t="str">
        <f>VLOOKUP(E123,VIP!$A$2:$O18862,7,FALSE)</f>
        <v>Si</v>
      </c>
      <c r="I123" s="116" t="str">
        <f>VLOOKUP(E123,VIP!$A$2:$O10827,8,FALSE)</f>
        <v>Si</v>
      </c>
      <c r="J123" s="116" t="str">
        <f>VLOOKUP(E123,VIP!$A$2:$O10777,8,FALSE)</f>
        <v>Si</v>
      </c>
      <c r="K123" s="116" t="str">
        <f>VLOOKUP(E123,VIP!$A$2:$O14351,6,0)</f>
        <v>NO</v>
      </c>
      <c r="L123" s="145" t="s">
        <v>2466</v>
      </c>
      <c r="M123" s="109" t="s">
        <v>2446</v>
      </c>
      <c r="N123" s="109" t="s">
        <v>2453</v>
      </c>
      <c r="O123" s="116" t="s">
        <v>2455</v>
      </c>
      <c r="P123" s="116"/>
      <c r="Q123" s="109" t="s">
        <v>2466</v>
      </c>
    </row>
    <row r="124" spans="1:17" ht="18" x14ac:dyDescent="0.25">
      <c r="A124" s="116" t="str">
        <f>VLOOKUP(E124,'LISTADO ATM'!$A$2:$C$898,3,0)</f>
        <v>ESTE</v>
      </c>
      <c r="B124" s="137" t="s">
        <v>2686</v>
      </c>
      <c r="C124" s="110">
        <v>44371.540671296294</v>
      </c>
      <c r="D124" s="110" t="s">
        <v>2180</v>
      </c>
      <c r="E124" s="133">
        <v>386</v>
      </c>
      <c r="F124" s="116" t="str">
        <f>VLOOKUP(E124,VIP!$A$2:$O13939,2,0)</f>
        <v>DRBR386</v>
      </c>
      <c r="G124" s="116" t="str">
        <f>VLOOKUP(E124,'LISTADO ATM'!$A$2:$B$897,2,0)</f>
        <v xml:space="preserve">ATM Plaza Verón II </v>
      </c>
      <c r="H124" s="116" t="str">
        <f>VLOOKUP(E124,VIP!$A$2:$O18900,7,FALSE)</f>
        <v>Si</v>
      </c>
      <c r="I124" s="116" t="str">
        <f>VLOOKUP(E124,VIP!$A$2:$O10865,8,FALSE)</f>
        <v>Si</v>
      </c>
      <c r="J124" s="116" t="str">
        <f>VLOOKUP(E124,VIP!$A$2:$O10815,8,FALSE)</f>
        <v>Si</v>
      </c>
      <c r="K124" s="116" t="str">
        <f>VLOOKUP(E124,VIP!$A$2:$O14389,6,0)</f>
        <v>NO</v>
      </c>
      <c r="L124" s="145" t="s">
        <v>2466</v>
      </c>
      <c r="M124" s="109" t="s">
        <v>2446</v>
      </c>
      <c r="N124" s="109" t="s">
        <v>2558</v>
      </c>
      <c r="O124" s="116" t="s">
        <v>2455</v>
      </c>
      <c r="P124" s="116"/>
      <c r="Q124" s="109" t="s">
        <v>2466</v>
      </c>
    </row>
    <row r="125" spans="1:17" ht="18" x14ac:dyDescent="0.25">
      <c r="A125" s="116" t="str">
        <f>VLOOKUP(E125,'LISTADO ATM'!$A$2:$C$898,3,0)</f>
        <v>SUR</v>
      </c>
      <c r="B125" s="137" t="s">
        <v>2666</v>
      </c>
      <c r="C125" s="110">
        <v>44371.607233796298</v>
      </c>
      <c r="D125" s="110" t="s">
        <v>2180</v>
      </c>
      <c r="E125" s="133">
        <v>592</v>
      </c>
      <c r="F125" s="116" t="str">
        <f>VLOOKUP(E125,VIP!$A$2:$O13917,2,0)</f>
        <v>DRBR081</v>
      </c>
      <c r="G125" s="116" t="str">
        <f>VLOOKUP(E125,'LISTADO ATM'!$A$2:$B$897,2,0)</f>
        <v xml:space="preserve">ATM Centro de Caja San Cristóbal I </v>
      </c>
      <c r="H125" s="116" t="str">
        <f>VLOOKUP(E125,VIP!$A$2:$O18878,7,FALSE)</f>
        <v>Si</v>
      </c>
      <c r="I125" s="116" t="str">
        <f>VLOOKUP(E125,VIP!$A$2:$O10843,8,FALSE)</f>
        <v>Si</v>
      </c>
      <c r="J125" s="116" t="str">
        <f>VLOOKUP(E125,VIP!$A$2:$O10793,8,FALSE)</f>
        <v>Si</v>
      </c>
      <c r="K125" s="116" t="str">
        <f>VLOOKUP(E125,VIP!$A$2:$O14367,6,0)</f>
        <v>SI</v>
      </c>
      <c r="L125" s="145" t="s">
        <v>2466</v>
      </c>
      <c r="M125" s="109" t="s">
        <v>2446</v>
      </c>
      <c r="N125" s="109" t="s">
        <v>2558</v>
      </c>
      <c r="O125" s="116" t="s">
        <v>2455</v>
      </c>
      <c r="P125" s="116"/>
      <c r="Q125" s="109" t="s">
        <v>2466</v>
      </c>
    </row>
    <row r="126" spans="1:17" ht="18" x14ac:dyDescent="0.25">
      <c r="A126" s="116" t="str">
        <f>VLOOKUP(E126,'LISTADO ATM'!$A$2:$C$898,3,0)</f>
        <v>SUR</v>
      </c>
      <c r="B126" s="137">
        <v>3335929689</v>
      </c>
      <c r="C126" s="110">
        <v>44370.451504629629</v>
      </c>
      <c r="D126" s="110" t="s">
        <v>2180</v>
      </c>
      <c r="E126" s="133">
        <v>829</v>
      </c>
      <c r="F126" s="116" t="str">
        <f>VLOOKUP(E126,VIP!$A$2:$O13918,2,0)</f>
        <v>DRBR829</v>
      </c>
      <c r="G126" s="116" t="str">
        <f>VLOOKUP(E126,'LISTADO ATM'!$A$2:$B$897,2,0)</f>
        <v xml:space="preserve">ATM UNP Multicentro Sirena Baní </v>
      </c>
      <c r="H126" s="116" t="str">
        <f>VLOOKUP(E126,VIP!$A$2:$O18879,7,FALSE)</f>
        <v>Si</v>
      </c>
      <c r="I126" s="116" t="str">
        <f>VLOOKUP(E126,VIP!$A$2:$O10844,8,FALSE)</f>
        <v>Si</v>
      </c>
      <c r="J126" s="116" t="str">
        <f>VLOOKUP(E126,VIP!$A$2:$O10794,8,FALSE)</f>
        <v>Si</v>
      </c>
      <c r="K126" s="116" t="str">
        <f>VLOOKUP(E126,VIP!$A$2:$O14368,6,0)</f>
        <v>NO</v>
      </c>
      <c r="L126" s="145" t="s">
        <v>2466</v>
      </c>
      <c r="M126" s="109" t="s">
        <v>2446</v>
      </c>
      <c r="N126" s="109" t="s">
        <v>2558</v>
      </c>
      <c r="O126" s="116" t="s">
        <v>2455</v>
      </c>
      <c r="P126" s="116"/>
      <c r="Q126" s="109" t="s">
        <v>2466</v>
      </c>
    </row>
    <row r="127" spans="1:17" x14ac:dyDescent="0.25">
      <c r="Q127" s="43"/>
    </row>
    <row r="128" spans="1:17" x14ac:dyDescent="0.25">
      <c r="Q128" s="43"/>
    </row>
    <row r="129" spans="17:17" x14ac:dyDescent="0.25">
      <c r="Q129" s="43"/>
    </row>
  </sheetData>
  <autoFilter ref="A4:Q126">
    <sortState ref="A5:Q148">
      <sortCondition ref="M4:M14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7:E1048576 E1:E4">
    <cfRule type="duplicateValues" dxfId="140" priority="335"/>
    <cfRule type="duplicateValues" dxfId="139" priority="427"/>
  </conditionalFormatting>
  <conditionalFormatting sqref="E127:E1048576 E1:E4">
    <cfRule type="duplicateValues" dxfId="138" priority="392"/>
    <cfRule type="duplicateValues" dxfId="137" priority="400"/>
    <cfRule type="duplicateValues" dxfId="136" priority="401"/>
  </conditionalFormatting>
  <conditionalFormatting sqref="E127:E1048576 E1:E4">
    <cfRule type="duplicateValues" dxfId="135" priority="130548"/>
  </conditionalFormatting>
  <conditionalFormatting sqref="E127:E1048576">
    <cfRule type="duplicateValues" dxfId="134" priority="130552"/>
  </conditionalFormatting>
  <conditionalFormatting sqref="B127:B1048576 B1:B4">
    <cfRule type="duplicateValues" dxfId="133" priority="130555"/>
  </conditionalFormatting>
  <conditionalFormatting sqref="B127:B1048576">
    <cfRule type="duplicateValues" dxfId="132" priority="130565"/>
  </conditionalFormatting>
  <conditionalFormatting sqref="E22:E32">
    <cfRule type="duplicateValues" dxfId="131" priority="131063"/>
  </conditionalFormatting>
  <conditionalFormatting sqref="E22:E32">
    <cfRule type="duplicateValues" dxfId="130" priority="131065"/>
    <cfRule type="duplicateValues" dxfId="129" priority="131066"/>
  </conditionalFormatting>
  <conditionalFormatting sqref="E22:E32">
    <cfRule type="duplicateValues" dxfId="128" priority="131069"/>
    <cfRule type="duplicateValues" dxfId="127" priority="131070"/>
    <cfRule type="duplicateValues" dxfId="126" priority="131071"/>
  </conditionalFormatting>
  <conditionalFormatting sqref="B22:B32">
    <cfRule type="duplicateValues" dxfId="125" priority="131079"/>
  </conditionalFormatting>
  <conditionalFormatting sqref="E127:E1048576 E1:E32">
    <cfRule type="duplicateValues" dxfId="124" priority="208"/>
  </conditionalFormatting>
  <conditionalFormatting sqref="B127:B1048576 B1:B32">
    <cfRule type="duplicateValues" dxfId="123" priority="207"/>
  </conditionalFormatting>
  <conditionalFormatting sqref="E127:E1048576 E1:E32">
    <cfRule type="duplicateValues" dxfId="122" priority="163"/>
    <cfRule type="duplicateValues" dxfId="121" priority="182"/>
  </conditionalFormatting>
  <conditionalFormatting sqref="B127:B1048576">
    <cfRule type="duplicateValues" dxfId="120" priority="181"/>
  </conditionalFormatting>
  <conditionalFormatting sqref="B127:B1048576">
    <cfRule type="duplicateValues" dxfId="119" priority="162"/>
  </conditionalFormatting>
  <conditionalFormatting sqref="E18:E21">
    <cfRule type="duplicateValues" dxfId="118" priority="131108"/>
  </conditionalFormatting>
  <conditionalFormatting sqref="E18:E21">
    <cfRule type="duplicateValues" dxfId="117" priority="131110"/>
    <cfRule type="duplicateValues" dxfId="116" priority="131111"/>
  </conditionalFormatting>
  <conditionalFormatting sqref="E18:E21">
    <cfRule type="duplicateValues" dxfId="115" priority="131114"/>
    <cfRule type="duplicateValues" dxfId="114" priority="131115"/>
    <cfRule type="duplicateValues" dxfId="113" priority="131116"/>
  </conditionalFormatting>
  <conditionalFormatting sqref="B18:B21">
    <cfRule type="duplicateValues" dxfId="112" priority="131124"/>
  </conditionalFormatting>
  <conditionalFormatting sqref="B127:B1048576">
    <cfRule type="duplicateValues" dxfId="111" priority="133"/>
  </conditionalFormatting>
  <conditionalFormatting sqref="E127:E1048576">
    <cfRule type="duplicateValues" dxfId="110" priority="132"/>
  </conditionalFormatting>
  <conditionalFormatting sqref="E5">
    <cfRule type="duplicateValues" dxfId="109" priority="131231"/>
    <cfRule type="duplicateValues" dxfId="108" priority="131232"/>
  </conditionalFormatting>
  <conditionalFormatting sqref="E5">
    <cfRule type="duplicateValues" dxfId="107" priority="131233"/>
    <cfRule type="duplicateValues" dxfId="106" priority="131234"/>
    <cfRule type="duplicateValues" dxfId="105" priority="131235"/>
  </conditionalFormatting>
  <conditionalFormatting sqref="E5">
    <cfRule type="duplicateValues" dxfId="104" priority="131236"/>
  </conditionalFormatting>
  <conditionalFormatting sqref="B5">
    <cfRule type="duplicateValues" dxfId="103" priority="131237"/>
  </conditionalFormatting>
  <conditionalFormatting sqref="E6:E17">
    <cfRule type="duplicateValues" dxfId="102" priority="131390"/>
  </conditionalFormatting>
  <conditionalFormatting sqref="E6:E17">
    <cfRule type="duplicateValues" dxfId="101" priority="131392"/>
    <cfRule type="duplicateValues" dxfId="100" priority="131393"/>
  </conditionalFormatting>
  <conditionalFormatting sqref="E6:E17">
    <cfRule type="duplicateValues" dxfId="99" priority="131396"/>
    <cfRule type="duplicateValues" dxfId="98" priority="131397"/>
    <cfRule type="duplicateValues" dxfId="97" priority="131398"/>
  </conditionalFormatting>
  <conditionalFormatting sqref="B6:B17">
    <cfRule type="duplicateValues" dxfId="96" priority="131402"/>
  </conditionalFormatting>
  <conditionalFormatting sqref="E33:E126">
    <cfRule type="duplicateValues" dxfId="6" priority="131462"/>
  </conditionalFormatting>
  <conditionalFormatting sqref="E33:E126">
    <cfRule type="duplicateValues" dxfId="5" priority="131464"/>
    <cfRule type="duplicateValues" dxfId="4" priority="131465"/>
  </conditionalFormatting>
  <conditionalFormatting sqref="E33:E126">
    <cfRule type="duplicateValues" dxfId="3" priority="131468"/>
    <cfRule type="duplicateValues" dxfId="2" priority="131469"/>
    <cfRule type="duplicateValues" dxfId="1" priority="131470"/>
  </conditionalFormatting>
  <conditionalFormatting sqref="B33:B126">
    <cfRule type="duplicateValues" dxfId="0" priority="131474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zoomScale="70" zoomScaleNormal="70" workbookViewId="0">
      <selection activeCell="H14" sqref="H14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1" t="s">
        <v>2150</v>
      </c>
      <c r="B1" s="182"/>
      <c r="C1" s="182"/>
      <c r="D1" s="182"/>
      <c r="E1" s="183"/>
      <c r="F1" s="179" t="s">
        <v>2555</v>
      </c>
      <c r="G1" s="180"/>
      <c r="H1" s="115">
        <f>COUNTIF(A:E,"2 Gavetas Vacías + 1 Fallando")</f>
        <v>3</v>
      </c>
      <c r="I1" s="115">
        <f>COUNTIF(A:E,("3 Gavetas Vacías"))</f>
        <v>3</v>
      </c>
      <c r="J1" s="93">
        <f>COUNTIF(A:E,"2 Gavetas Fallando + 1 Vacia")</f>
        <v>2</v>
      </c>
    </row>
    <row r="2" spans="1:11" ht="25.5" customHeight="1" x14ac:dyDescent="0.25">
      <c r="A2" s="184" t="s">
        <v>2451</v>
      </c>
      <c r="B2" s="185"/>
      <c r="C2" s="185"/>
      <c r="D2" s="185"/>
      <c r="E2" s="186"/>
      <c r="F2" s="114" t="s">
        <v>2554</v>
      </c>
      <c r="G2" s="113">
        <f>G3+G4</f>
        <v>122</v>
      </c>
      <c r="H2" s="114" t="s">
        <v>2565</v>
      </c>
      <c r="I2" s="113">
        <f>COUNTIF(A:E,"Abastecido")</f>
        <v>43</v>
      </c>
      <c r="J2" s="114" t="s">
        <v>2644</v>
      </c>
      <c r="K2" s="113">
        <f>COUNTIF(REPORTE!E:U,"REINICIO FALLIDO")</f>
        <v>0</v>
      </c>
    </row>
    <row r="3" spans="1:11" ht="18" x14ac:dyDescent="0.25">
      <c r="A3" s="117"/>
      <c r="B3" s="118"/>
      <c r="C3" s="118"/>
      <c r="D3" s="118"/>
      <c r="E3" s="124"/>
      <c r="F3" s="114" t="s">
        <v>2553</v>
      </c>
      <c r="G3" s="113">
        <f>COUNTIF(REPORTE!A:Q,"fuera de Servicio")</f>
        <v>43</v>
      </c>
      <c r="H3" s="114" t="s">
        <v>2561</v>
      </c>
      <c r="I3" s="113">
        <f>COUNTIF(A:E,"Gavetas Vacías + Gavetas Fallando")</f>
        <v>9</v>
      </c>
      <c r="J3" s="114" t="s">
        <v>2645</v>
      </c>
      <c r="K3" s="113">
        <f>COUNTIF(REPORTE!E:U,"CARGA FALLIDA")</f>
        <v>0</v>
      </c>
    </row>
    <row r="4" spans="1:11" ht="18.75" thickBot="1" x14ac:dyDescent="0.3">
      <c r="A4" s="149" t="s">
        <v>2413</v>
      </c>
      <c r="B4" s="150">
        <v>44370.708333333336</v>
      </c>
      <c r="C4" s="118"/>
      <c r="D4" s="118"/>
      <c r="E4" s="125"/>
      <c r="F4" s="114" t="s">
        <v>2550</v>
      </c>
      <c r="G4" s="113">
        <f>COUNTIF(REPORTE!A:Q,"En Servicio")</f>
        <v>79</v>
      </c>
      <c r="H4" s="114" t="s">
        <v>2564</v>
      </c>
      <c r="I4" s="113">
        <f>COUNTIF(A:E,"Solucionado")</f>
        <v>3</v>
      </c>
      <c r="J4" s="114" t="s">
        <v>2646</v>
      </c>
      <c r="K4" s="113">
        <f>COUNTIF(REPORTE!E:U,"ERROR PRINTER DEPOSITO")</f>
        <v>1</v>
      </c>
    </row>
    <row r="5" spans="1:11" ht="18.75" thickBot="1" x14ac:dyDescent="0.3">
      <c r="A5" s="149" t="s">
        <v>2414</v>
      </c>
      <c r="B5" s="150">
        <v>44371.25</v>
      </c>
      <c r="C5" s="146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8</v>
      </c>
    </row>
    <row r="6" spans="1:11" ht="18" x14ac:dyDescent="0.25">
      <c r="A6" s="117"/>
      <c r="B6" s="118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0</v>
      </c>
    </row>
    <row r="7" spans="1:11" ht="18" customHeight="1" x14ac:dyDescent="0.25">
      <c r="A7" s="176" t="s">
        <v>2415</v>
      </c>
      <c r="B7" s="177"/>
      <c r="C7" s="177"/>
      <c r="D7" s="177"/>
      <c r="E7" s="178"/>
      <c r="F7" s="114" t="s">
        <v>2556</v>
      </c>
      <c r="G7" s="113">
        <f>COUNTIF(A:E,"Sin Efectivo")</f>
        <v>8</v>
      </c>
      <c r="H7" s="114" t="s">
        <v>2563</v>
      </c>
      <c r="I7" s="113">
        <f>COUNTIF(A:E,"GAVETA DE DEPOSITO LLENA")</f>
        <v>2</v>
      </c>
    </row>
    <row r="8" spans="1:11" ht="18" x14ac:dyDescent="0.25">
      <c r="A8" s="119" t="s">
        <v>15</v>
      </c>
      <c r="B8" s="119" t="s">
        <v>2416</v>
      </c>
      <c r="C8" s="119" t="s">
        <v>46</v>
      </c>
      <c r="D8" s="147" t="s">
        <v>2419</v>
      </c>
      <c r="E8" s="119" t="s">
        <v>2417</v>
      </c>
    </row>
    <row r="9" spans="1:11" ht="18" x14ac:dyDescent="0.25">
      <c r="A9" s="138" t="str">
        <f>VLOOKUP(B9,'[1]LISTADO ATM'!$A$2:$C$822,3,0)</f>
        <v>NORTE</v>
      </c>
      <c r="B9" s="133">
        <v>151</v>
      </c>
      <c r="C9" s="148" t="str">
        <f>VLOOKUP(B9,'[1]LISTADO ATM'!$A$2:$B$822,2,0)</f>
        <v xml:space="preserve">ATM Oficina Nagua </v>
      </c>
      <c r="D9" s="129" t="s">
        <v>2548</v>
      </c>
      <c r="E9" s="137">
        <v>3335930531</v>
      </c>
    </row>
    <row r="10" spans="1:11" ht="18" x14ac:dyDescent="0.25">
      <c r="A10" s="138" t="str">
        <f>VLOOKUP(B10,'[1]LISTADO ATM'!$A$2:$C$822,3,0)</f>
        <v>ESTE</v>
      </c>
      <c r="B10" s="133">
        <v>114</v>
      </c>
      <c r="C10" s="148" t="str">
        <f>VLOOKUP(B10,'[1]LISTADO ATM'!$A$2:$B$822,2,0)</f>
        <v xml:space="preserve">ATM Oficina Hato Mayor </v>
      </c>
      <c r="D10" s="129" t="s">
        <v>2548</v>
      </c>
      <c r="E10" s="137" t="s">
        <v>2647</v>
      </c>
    </row>
    <row r="11" spans="1:11" ht="18" x14ac:dyDescent="0.25">
      <c r="A11" s="138" t="str">
        <f>VLOOKUP(B11,'[1]LISTADO ATM'!$A$2:$C$822,3,0)</f>
        <v>SUR</v>
      </c>
      <c r="B11" s="133">
        <v>101</v>
      </c>
      <c r="C11" s="148" t="str">
        <f>VLOOKUP(B11,'[1]LISTADO ATM'!$A$2:$B$822,2,0)</f>
        <v xml:space="preserve">ATM Oficina San Juan de la Maguana I </v>
      </c>
      <c r="D11" s="129" t="s">
        <v>2548</v>
      </c>
      <c r="E11" s="137">
        <v>3335930552</v>
      </c>
    </row>
    <row r="12" spans="1:11" ht="18" x14ac:dyDescent="0.25">
      <c r="A12" s="138" t="str">
        <f>VLOOKUP(B12,'[1]LISTADO ATM'!$A$2:$C$822,3,0)</f>
        <v>SUR</v>
      </c>
      <c r="B12" s="133">
        <v>48</v>
      </c>
      <c r="C12" s="148" t="str">
        <f>VLOOKUP(B12,'[1]LISTADO ATM'!$A$2:$B$822,2,0)</f>
        <v xml:space="preserve">ATM Autoservicio Neiba I </v>
      </c>
      <c r="D12" s="129" t="s">
        <v>2548</v>
      </c>
      <c r="E12" s="137">
        <v>3335930562</v>
      </c>
    </row>
    <row r="13" spans="1:11" ht="18.75" customHeight="1" x14ac:dyDescent="0.25">
      <c r="A13" s="138" t="str">
        <f>VLOOKUP(B13,'[1]LISTADO ATM'!$A$2:$C$822,3,0)</f>
        <v>DISTRITO NACIONAL</v>
      </c>
      <c r="B13" s="133">
        <v>717</v>
      </c>
      <c r="C13" s="148" t="str">
        <f>VLOOKUP(B13,'[1]LISTADO ATM'!$A$2:$B$822,2,0)</f>
        <v xml:space="preserve">ATM Oficina Los Alcarrizos </v>
      </c>
      <c r="D13" s="129" t="s">
        <v>2548</v>
      </c>
      <c r="E13" s="137">
        <v>3335930557</v>
      </c>
    </row>
    <row r="14" spans="1:11" ht="18.75" customHeight="1" x14ac:dyDescent="0.25">
      <c r="A14" s="138" t="str">
        <f>VLOOKUP(B14,'[1]LISTADO ATM'!$A$2:$C$822,3,0)</f>
        <v>SUR</v>
      </c>
      <c r="B14" s="133">
        <v>615</v>
      </c>
      <c r="C14" s="148" t="str">
        <f>VLOOKUP(B14,'[1]LISTADO ATM'!$A$2:$B$822,2,0)</f>
        <v xml:space="preserve">ATM Estación Sunix Cabral (Barahona) </v>
      </c>
      <c r="D14" s="129" t="s">
        <v>2548</v>
      </c>
      <c r="E14" s="137">
        <v>3335930536</v>
      </c>
    </row>
    <row r="15" spans="1:11" ht="18" customHeight="1" x14ac:dyDescent="0.25">
      <c r="A15" s="138" t="str">
        <f>VLOOKUP(B15,'[1]LISTADO ATM'!$A$2:$C$822,3,0)</f>
        <v>DISTRITO NACIONAL</v>
      </c>
      <c r="B15" s="133">
        <v>26</v>
      </c>
      <c r="C15" s="148" t="str">
        <f>VLOOKUP(B15,'[1]LISTADO ATM'!$A$2:$B$822,2,0)</f>
        <v>ATM S/M Jumbo San Isidro</v>
      </c>
      <c r="D15" s="129" t="s">
        <v>2548</v>
      </c>
      <c r="E15" s="137">
        <v>3335930511</v>
      </c>
    </row>
    <row r="16" spans="1:11" ht="18.75" customHeight="1" x14ac:dyDescent="0.25">
      <c r="A16" s="138" t="str">
        <f>VLOOKUP(B16,'[1]LISTADO ATM'!$A$2:$C$822,3,0)</f>
        <v>DISTRITO NACIONAL</v>
      </c>
      <c r="B16" s="133">
        <v>724</v>
      </c>
      <c r="C16" s="148" t="str">
        <f>VLOOKUP(B16,'[1]LISTADO ATM'!$A$2:$B$822,2,0)</f>
        <v xml:space="preserve">ATM El Huacal I </v>
      </c>
      <c r="D16" s="129" t="s">
        <v>2548</v>
      </c>
      <c r="E16" s="137">
        <v>3335930569</v>
      </c>
    </row>
    <row r="17" spans="1:5" ht="18.75" customHeight="1" x14ac:dyDescent="0.25">
      <c r="A17" s="138" t="str">
        <f>VLOOKUP(B17,'[1]LISTADO ATM'!$A$2:$C$822,3,0)</f>
        <v>DISTRITO NACIONAL</v>
      </c>
      <c r="B17" s="133">
        <v>441</v>
      </c>
      <c r="C17" s="148" t="str">
        <f>VLOOKUP(B17,'[1]LISTADO ATM'!$A$2:$B$822,2,0)</f>
        <v>ATM Estacion de Servicio Romulo Betancour</v>
      </c>
      <c r="D17" s="129" t="s">
        <v>2548</v>
      </c>
      <c r="E17" s="137">
        <v>3335930215</v>
      </c>
    </row>
    <row r="18" spans="1:5" ht="18.75" customHeight="1" x14ac:dyDescent="0.25">
      <c r="A18" s="138" t="str">
        <f>VLOOKUP(B18,'[1]LISTADO ATM'!$A$2:$C$822,3,0)</f>
        <v>SUR</v>
      </c>
      <c r="B18" s="133">
        <v>750</v>
      </c>
      <c r="C18" s="148" t="str">
        <f>VLOOKUP(B18,'[1]LISTADO ATM'!$A$2:$B$822,2,0)</f>
        <v xml:space="preserve">ATM UNP Duvergé </v>
      </c>
      <c r="D18" s="129" t="s">
        <v>2548</v>
      </c>
      <c r="E18" s="137">
        <v>3335929167</v>
      </c>
    </row>
    <row r="19" spans="1:5" ht="18.75" customHeight="1" x14ac:dyDescent="0.25">
      <c r="A19" s="138" t="str">
        <f>VLOOKUP(B19,'[1]LISTADO ATM'!$A$2:$C$822,3,0)</f>
        <v>DISTRITO NACIONAL</v>
      </c>
      <c r="B19" s="133">
        <v>949</v>
      </c>
      <c r="C19" s="148" t="str">
        <f>VLOOKUP(B19,'[1]LISTADO ATM'!$A$2:$B$822,2,0)</f>
        <v xml:space="preserve">ATM S/M Bravo San Isidro Coral Mall </v>
      </c>
      <c r="D19" s="129" t="s">
        <v>2548</v>
      </c>
      <c r="E19" s="137">
        <v>3335929028</v>
      </c>
    </row>
    <row r="20" spans="1:5" ht="18.75" customHeight="1" x14ac:dyDescent="0.25">
      <c r="A20" s="138" t="str">
        <f>VLOOKUP(B20,'[1]LISTADO ATM'!$A$2:$C$822,3,0)</f>
        <v>DISTRITO NACIONAL</v>
      </c>
      <c r="B20" s="133">
        <v>590</v>
      </c>
      <c r="C20" s="148" t="str">
        <f>VLOOKUP(B20,'[1]LISTADO ATM'!$A$2:$B$822,2,0)</f>
        <v xml:space="preserve">ATM Olé Aut. Las Américas </v>
      </c>
      <c r="D20" s="129" t="s">
        <v>2548</v>
      </c>
      <c r="E20" s="137" t="s">
        <v>2656</v>
      </c>
    </row>
    <row r="21" spans="1:5" ht="18" customHeight="1" x14ac:dyDescent="0.25">
      <c r="A21" s="138" t="str">
        <f>VLOOKUP(B21,'[1]LISTADO ATM'!$A$2:$C$822,3,0)</f>
        <v>DISTRITO NACIONAL</v>
      </c>
      <c r="B21" s="133">
        <v>721</v>
      </c>
      <c r="C21" s="148" t="str">
        <f>VLOOKUP(B21,'[1]LISTADO ATM'!$A$2:$B$822,2,0)</f>
        <v xml:space="preserve">ATM Oficina Charles de Gaulle II </v>
      </c>
      <c r="D21" s="129" t="s">
        <v>2548</v>
      </c>
      <c r="E21" s="137" t="s">
        <v>2652</v>
      </c>
    </row>
    <row r="22" spans="1:5" ht="18" x14ac:dyDescent="0.25">
      <c r="A22" s="138" t="str">
        <f>VLOOKUP(B22,'[1]LISTADO ATM'!$A$2:$C$822,3,0)</f>
        <v>ESTE</v>
      </c>
      <c r="B22" s="133">
        <v>385</v>
      </c>
      <c r="C22" s="148" t="str">
        <f>VLOOKUP(B22,'[1]LISTADO ATM'!$A$2:$B$822,2,0)</f>
        <v xml:space="preserve">ATM Plaza Verón I </v>
      </c>
      <c r="D22" s="129" t="s">
        <v>2548</v>
      </c>
      <c r="E22" s="137">
        <v>3335930555</v>
      </c>
    </row>
    <row r="23" spans="1:5" ht="18" x14ac:dyDescent="0.25">
      <c r="A23" s="138" t="str">
        <f>VLOOKUP(B23,'[1]LISTADO ATM'!$A$2:$C$822,3,0)</f>
        <v>NORTE</v>
      </c>
      <c r="B23" s="133">
        <v>937</v>
      </c>
      <c r="C23" s="148" t="str">
        <f>VLOOKUP(B23,'[1]LISTADO ATM'!$A$2:$B$822,2,0)</f>
        <v xml:space="preserve">ATM Autobanco Oficina La Vega II </v>
      </c>
      <c r="D23" s="129" t="s">
        <v>2548</v>
      </c>
      <c r="E23" s="137">
        <v>3335930532</v>
      </c>
    </row>
    <row r="24" spans="1:5" ht="18" x14ac:dyDescent="0.25">
      <c r="A24" s="138" t="str">
        <f>VLOOKUP(B24,'[1]LISTADO ATM'!$A$2:$C$822,3,0)</f>
        <v>DISTRITO NACIONAL</v>
      </c>
      <c r="B24" s="133">
        <v>567</v>
      </c>
      <c r="C24" s="148" t="str">
        <f>VLOOKUP(B24,'[1]LISTADO ATM'!$A$2:$B$822,2,0)</f>
        <v xml:space="preserve">ATM Oficina Máximo Gómez </v>
      </c>
      <c r="D24" s="129" t="s">
        <v>2548</v>
      </c>
      <c r="E24" s="137">
        <v>3335930534</v>
      </c>
    </row>
    <row r="25" spans="1:5" ht="18" x14ac:dyDescent="0.25">
      <c r="A25" s="138" t="str">
        <f>VLOOKUP(B25,'[1]LISTADO ATM'!$A$2:$C$822,3,0)</f>
        <v>NORTE</v>
      </c>
      <c r="B25" s="133">
        <v>752</v>
      </c>
      <c r="C25" s="148" t="str">
        <f>VLOOKUP(B25,'[1]LISTADO ATM'!$A$2:$B$822,2,0)</f>
        <v xml:space="preserve">ATM UNP Las Carolinas (La Vega) </v>
      </c>
      <c r="D25" s="129" t="s">
        <v>2548</v>
      </c>
      <c r="E25" s="137">
        <v>3335930529</v>
      </c>
    </row>
    <row r="26" spans="1:5" ht="18" x14ac:dyDescent="0.25">
      <c r="A26" s="138" t="str">
        <f>VLOOKUP(B26,'[1]LISTADO ATM'!$A$2:$C$822,3,0)</f>
        <v>DISTRITO NACIONAL</v>
      </c>
      <c r="B26" s="133">
        <v>618</v>
      </c>
      <c r="C26" s="148" t="str">
        <f>VLOOKUP(B26,'[1]LISTADO ATM'!$A$2:$B$822,2,0)</f>
        <v xml:space="preserve">ATM Bienes Nacionales </v>
      </c>
      <c r="D26" s="129" t="s">
        <v>2548</v>
      </c>
      <c r="E26" s="137">
        <v>3335930418</v>
      </c>
    </row>
    <row r="27" spans="1:5" ht="18" x14ac:dyDescent="0.25">
      <c r="A27" s="138" t="str">
        <f>VLOOKUP(B27,'[1]LISTADO ATM'!$A$2:$C$822,3,0)</f>
        <v>DISTRITO NACIONAL</v>
      </c>
      <c r="B27" s="133">
        <v>725</v>
      </c>
      <c r="C27" s="148" t="str">
        <f>VLOOKUP(B27,'[1]LISTADO ATM'!$A$2:$B$822,2,0)</f>
        <v xml:space="preserve">ATM El Huacal II  </v>
      </c>
      <c r="D27" s="129" t="s">
        <v>2548</v>
      </c>
      <c r="E27" s="137">
        <v>3335930211</v>
      </c>
    </row>
    <row r="28" spans="1:5" ht="18" x14ac:dyDescent="0.25">
      <c r="A28" s="138" t="str">
        <f>VLOOKUP(B28,'[1]LISTADO ATM'!$A$2:$C$822,3,0)</f>
        <v>DISTRITO NACIONAL</v>
      </c>
      <c r="B28" s="133">
        <v>611</v>
      </c>
      <c r="C28" s="148" t="str">
        <f>VLOOKUP(B28,'[1]LISTADO ATM'!$A$2:$B$822,2,0)</f>
        <v xml:space="preserve">ATM DGII Sede Central </v>
      </c>
      <c r="D28" s="129" t="s">
        <v>2548</v>
      </c>
      <c r="E28" s="137">
        <v>3335930153</v>
      </c>
    </row>
    <row r="29" spans="1:5" ht="18" x14ac:dyDescent="0.25">
      <c r="A29" s="138" t="str">
        <f>VLOOKUP(B29,'[1]LISTADO ATM'!$A$2:$C$822,3,0)</f>
        <v>DISTRITO NACIONAL</v>
      </c>
      <c r="B29" s="133">
        <v>235</v>
      </c>
      <c r="C29" s="148" t="str">
        <f>VLOOKUP(B29,'[1]LISTADO ATM'!$A$2:$B$822,2,0)</f>
        <v xml:space="preserve">ATM Oficina Multicentro La Sirena San Isidro </v>
      </c>
      <c r="D29" s="129" t="s">
        <v>2548</v>
      </c>
      <c r="E29" s="137">
        <v>3335928609</v>
      </c>
    </row>
    <row r="30" spans="1:5" ht="18" x14ac:dyDescent="0.25">
      <c r="A30" s="138" t="str">
        <f>VLOOKUP(B30,'[1]LISTADO ATM'!$A$2:$C$822,3,0)</f>
        <v>SUR</v>
      </c>
      <c r="B30" s="133">
        <v>730</v>
      </c>
      <c r="C30" s="148" t="str">
        <f>VLOOKUP(B30,'[1]LISTADO ATM'!$A$2:$B$822,2,0)</f>
        <v xml:space="preserve">ATM Palacio de Justicia Barahona </v>
      </c>
      <c r="D30" s="129" t="s">
        <v>2548</v>
      </c>
      <c r="E30" s="137">
        <v>3335927322</v>
      </c>
    </row>
    <row r="31" spans="1:5" ht="18" x14ac:dyDescent="0.25">
      <c r="A31" s="138" t="str">
        <f>VLOOKUP(B31,'[1]LISTADO ATM'!$A$2:$C$822,3,0)</f>
        <v>DISTRITO NACIONAL</v>
      </c>
      <c r="B31" s="133">
        <v>821</v>
      </c>
      <c r="C31" s="148" t="str">
        <f>VLOOKUP(B31,'[1]LISTADO ATM'!$A$2:$B$822,2,0)</f>
        <v xml:space="preserve">ATM S/M Bravo Churchill </v>
      </c>
      <c r="D31" s="129" t="s">
        <v>2548</v>
      </c>
      <c r="E31" s="137" t="s">
        <v>2718</v>
      </c>
    </row>
    <row r="32" spans="1:5" ht="18" customHeight="1" x14ac:dyDescent="0.25">
      <c r="A32" s="138" t="str">
        <f>VLOOKUP(B32,'[1]LISTADO ATM'!$A$2:$C$822,3,0)</f>
        <v>DISTRITO NACIONAL</v>
      </c>
      <c r="B32" s="133">
        <v>183</v>
      </c>
      <c r="C32" s="148" t="str">
        <f>VLOOKUP(B32,'[1]LISTADO ATM'!$A$2:$B$822,2,0)</f>
        <v>ATM Estación Nativa Km. 22 Aut. Duarte.</v>
      </c>
      <c r="D32" s="129" t="s">
        <v>2548</v>
      </c>
      <c r="E32" s="137" t="s">
        <v>2650</v>
      </c>
    </row>
    <row r="33" spans="1:5" ht="18" x14ac:dyDescent="0.25">
      <c r="A33" s="138" t="str">
        <f>VLOOKUP(B33,'[1]LISTADO ATM'!$A$2:$C$822,3,0)</f>
        <v>DISTRITO NACIONAL</v>
      </c>
      <c r="B33" s="133">
        <v>325</v>
      </c>
      <c r="C33" s="148" t="str">
        <f>VLOOKUP(B33,'[1]LISTADO ATM'!$A$2:$B$822,2,0)</f>
        <v>ATM Casa Edwin</v>
      </c>
      <c r="D33" s="129" t="s">
        <v>2548</v>
      </c>
      <c r="E33" s="137" t="s">
        <v>2648</v>
      </c>
    </row>
    <row r="34" spans="1:5" ht="18" x14ac:dyDescent="0.25">
      <c r="A34" s="138" t="str">
        <f>VLOOKUP(B34,'[1]LISTADO ATM'!$A$2:$C$822,3,0)</f>
        <v>SUR</v>
      </c>
      <c r="B34" s="133">
        <v>403</v>
      </c>
      <c r="C34" s="148" t="str">
        <f>VLOOKUP(B34,'[1]LISTADO ATM'!$A$2:$B$822,2,0)</f>
        <v xml:space="preserve">ATM Oficina Vicente Noble </v>
      </c>
      <c r="D34" s="129" t="s">
        <v>2548</v>
      </c>
      <c r="E34" s="137">
        <v>3335930561</v>
      </c>
    </row>
    <row r="35" spans="1:5" ht="18" x14ac:dyDescent="0.25">
      <c r="A35" s="138" t="str">
        <f>VLOOKUP(B35,'[1]LISTADO ATM'!$A$2:$C$822,3,0)</f>
        <v>DISTRITO NACIONAL</v>
      </c>
      <c r="B35" s="133">
        <v>930</v>
      </c>
      <c r="C35" s="148" t="str">
        <f>VLOOKUP(B35,'[1]LISTADO ATM'!$A$2:$B$822,2,0)</f>
        <v>ATM Oficina Plaza Spring Center</v>
      </c>
      <c r="D35" s="129" t="s">
        <v>2548</v>
      </c>
      <c r="E35" s="137">
        <v>3335930560</v>
      </c>
    </row>
    <row r="36" spans="1:5" ht="18" x14ac:dyDescent="0.25">
      <c r="A36" s="138" t="str">
        <f>VLOOKUP(B36,'[1]LISTADO ATM'!$A$2:$C$822,3,0)</f>
        <v>DISTRITO NACIONAL</v>
      </c>
      <c r="B36" s="133">
        <v>583</v>
      </c>
      <c r="C36" s="148" t="str">
        <f>VLOOKUP(B36,'[1]LISTADO ATM'!$A$2:$B$822,2,0)</f>
        <v xml:space="preserve">ATM Ministerio Fuerzas Armadas I </v>
      </c>
      <c r="D36" s="129" t="s">
        <v>2548</v>
      </c>
      <c r="E36" s="137">
        <v>3335930554</v>
      </c>
    </row>
    <row r="37" spans="1:5" ht="18" x14ac:dyDescent="0.25">
      <c r="A37" s="138" t="str">
        <f>VLOOKUP(B37,'[1]LISTADO ATM'!$A$2:$C$822,3,0)</f>
        <v>NORTE</v>
      </c>
      <c r="B37" s="133">
        <v>645</v>
      </c>
      <c r="C37" s="148" t="str">
        <f>VLOOKUP(B37,'[1]LISTADO ATM'!$A$2:$B$822,2,0)</f>
        <v xml:space="preserve">ATM UNP Cabrera </v>
      </c>
      <c r="D37" s="129" t="s">
        <v>2548</v>
      </c>
      <c r="E37" s="137">
        <v>3335930553</v>
      </c>
    </row>
    <row r="38" spans="1:5" ht="18" x14ac:dyDescent="0.25">
      <c r="A38" s="138" t="str">
        <f>VLOOKUP(B38,'[1]LISTADO ATM'!$A$2:$C$822,3,0)</f>
        <v>DISTRITO NACIONAL</v>
      </c>
      <c r="B38" s="133">
        <v>378</v>
      </c>
      <c r="C38" s="148" t="str">
        <f>VLOOKUP(B38,'[1]LISTADO ATM'!$A$2:$B$822,2,0)</f>
        <v>ATM UNP Villa Flores</v>
      </c>
      <c r="D38" s="129" t="s">
        <v>2548</v>
      </c>
      <c r="E38" s="137">
        <v>3335929443</v>
      </c>
    </row>
    <row r="39" spans="1:5" ht="18.75" customHeight="1" x14ac:dyDescent="0.25">
      <c r="A39" s="138" t="str">
        <f>VLOOKUP(B39,'[1]LISTADO ATM'!$A$2:$C$822,3,0)</f>
        <v>DISTRITO NACIONAL</v>
      </c>
      <c r="B39" s="133">
        <v>621</v>
      </c>
      <c r="C39" s="148" t="str">
        <f>VLOOKUP(B39,'[1]LISTADO ATM'!$A$2:$B$822,2,0)</f>
        <v xml:space="preserve">ATM CESAC  </v>
      </c>
      <c r="D39" s="129" t="s">
        <v>2548</v>
      </c>
      <c r="E39" s="137" t="s">
        <v>2719</v>
      </c>
    </row>
    <row r="40" spans="1:5" ht="18" x14ac:dyDescent="0.25">
      <c r="A40" s="138" t="str">
        <f>VLOOKUP(B40,'[1]LISTADO ATM'!$A$2:$C$822,3,0)</f>
        <v>SUR</v>
      </c>
      <c r="B40" s="133">
        <v>6</v>
      </c>
      <c r="C40" s="148" t="str">
        <f>VLOOKUP(B40,'[1]LISTADO ATM'!$A$2:$B$822,2,0)</f>
        <v xml:space="preserve">ATM Plaza WAO San Juan </v>
      </c>
      <c r="D40" s="129" t="s">
        <v>2548</v>
      </c>
      <c r="E40" s="137" t="s">
        <v>2653</v>
      </c>
    </row>
    <row r="41" spans="1:5" ht="18" x14ac:dyDescent="0.25">
      <c r="A41" s="138" t="str">
        <f>VLOOKUP(B41,'[1]LISTADO ATM'!$A$2:$C$822,3,0)</f>
        <v>DISTRITO NACIONAL</v>
      </c>
      <c r="B41" s="133">
        <v>446</v>
      </c>
      <c r="C41" s="148" t="str">
        <f>VLOOKUP(B41,'[1]LISTADO ATM'!$A$2:$B$822,2,0)</f>
        <v>ATM Hipodromo V Centenario</v>
      </c>
      <c r="D41" s="129" t="s">
        <v>2548</v>
      </c>
      <c r="E41" s="137" t="s">
        <v>2651</v>
      </c>
    </row>
    <row r="42" spans="1:5" ht="18" x14ac:dyDescent="0.25">
      <c r="A42" s="138" t="str">
        <f>VLOOKUP(B42,'[1]LISTADO ATM'!$A$2:$C$822,3,0)</f>
        <v>DISTRITO NACIONAL</v>
      </c>
      <c r="B42" s="133">
        <v>896</v>
      </c>
      <c r="C42" s="148" t="str">
        <f>VLOOKUP(B42,'[1]LISTADO ATM'!$A$2:$B$822,2,0)</f>
        <v xml:space="preserve">ATM Campamento Militar 16 de Agosto I </v>
      </c>
      <c r="D42" s="129" t="s">
        <v>2548</v>
      </c>
      <c r="E42" s="137">
        <v>3335930512</v>
      </c>
    </row>
    <row r="43" spans="1:5" ht="18" x14ac:dyDescent="0.25">
      <c r="A43" s="138" t="str">
        <f>VLOOKUP(B43,'[1]LISTADO ATM'!$A$2:$C$822,3,0)</f>
        <v>DISTRITO NACIONAL</v>
      </c>
      <c r="B43" s="133">
        <v>676</v>
      </c>
      <c r="C43" s="148" t="str">
        <f>VLOOKUP(B43,'[1]LISTADO ATM'!$A$2:$B$822,2,0)</f>
        <v>ATM S/M Bravo Colina Del Oeste</v>
      </c>
      <c r="D43" s="129" t="s">
        <v>2548</v>
      </c>
      <c r="E43" s="137">
        <v>3335930509</v>
      </c>
    </row>
    <row r="44" spans="1:5" ht="18.75" customHeight="1" x14ac:dyDescent="0.25">
      <c r="A44" s="138" t="str">
        <f>VLOOKUP(B44,'[1]LISTADO ATM'!$A$2:$C$822,3,0)</f>
        <v>SUR</v>
      </c>
      <c r="B44" s="133">
        <v>619</v>
      </c>
      <c r="C44" s="148" t="str">
        <f>VLOOKUP(B44,'[1]LISTADO ATM'!$A$2:$B$822,2,0)</f>
        <v xml:space="preserve">ATM Academia P.N. Hatillo (San Cristóbal) </v>
      </c>
      <c r="D44" s="129" t="s">
        <v>2548</v>
      </c>
      <c r="E44" s="137">
        <v>3335930407</v>
      </c>
    </row>
    <row r="45" spans="1:5" ht="18" x14ac:dyDescent="0.25">
      <c r="A45" s="138" t="str">
        <f>VLOOKUP(B45,'[1]LISTADO ATM'!$A$2:$C$822,3,0)</f>
        <v>DISTRITO NACIONAL</v>
      </c>
      <c r="B45" s="133">
        <v>575</v>
      </c>
      <c r="C45" s="148" t="str">
        <f>VLOOKUP(B45,'[1]LISTADO ATM'!$A$2:$B$822,2,0)</f>
        <v xml:space="preserve">ATM EDESUR Tiradentes </v>
      </c>
      <c r="D45" s="129" t="s">
        <v>2548</v>
      </c>
      <c r="E45" s="137">
        <v>3335928519</v>
      </c>
    </row>
    <row r="46" spans="1:5" ht="18" x14ac:dyDescent="0.25">
      <c r="A46" s="138" t="str">
        <f>VLOOKUP(B46,'[1]LISTADO ATM'!$A$2:$C$822,3,0)</f>
        <v>DISTRITO NACIONAL</v>
      </c>
      <c r="B46" s="133">
        <v>438</v>
      </c>
      <c r="C46" s="148" t="str">
        <f>VLOOKUP(B46,'[1]LISTADO ATM'!$A$2:$B$822,2,0)</f>
        <v xml:space="preserve">ATM Autobanco Torre IV </v>
      </c>
      <c r="D46" s="129" t="s">
        <v>2548</v>
      </c>
      <c r="E46" s="137">
        <v>3335930538</v>
      </c>
    </row>
    <row r="47" spans="1:5" ht="18" x14ac:dyDescent="0.25">
      <c r="A47" s="138" t="str">
        <f>VLOOKUP(B47,'[1]LISTADO ATM'!$A$2:$C$822,3,0)</f>
        <v>SUR</v>
      </c>
      <c r="B47" s="133">
        <v>871</v>
      </c>
      <c r="C47" s="148" t="str">
        <f>VLOOKUP(B47,'[1]LISTADO ATM'!$A$2:$B$822,2,0)</f>
        <v>ATM Plaza Cultural San Juan</v>
      </c>
      <c r="D47" s="129" t="s">
        <v>2548</v>
      </c>
      <c r="E47" s="137">
        <v>3335930225</v>
      </c>
    </row>
    <row r="48" spans="1:5" ht="18" x14ac:dyDescent="0.25">
      <c r="A48" s="138" t="str">
        <f>VLOOKUP(B48,'[1]LISTADO ATM'!$A$2:$C$822,3,0)</f>
        <v>DISTRITO NACIONAL</v>
      </c>
      <c r="B48" s="133">
        <v>815</v>
      </c>
      <c r="C48" s="148" t="str">
        <f>VLOOKUP(B48,'[1]LISTADO ATM'!$A$2:$B$822,2,0)</f>
        <v xml:space="preserve">ATM Oficina Atalaya del Mar </v>
      </c>
      <c r="D48" s="129" t="s">
        <v>2548</v>
      </c>
      <c r="E48" s="137">
        <v>3335930558</v>
      </c>
    </row>
    <row r="49" spans="1:5" ht="18" x14ac:dyDescent="0.25">
      <c r="A49" s="138" t="str">
        <f>VLOOKUP(B49,'[1]LISTADO ATM'!$A$2:$C$822,3,0)</f>
        <v>DISTRITO NACIONAL</v>
      </c>
      <c r="B49" s="133">
        <v>970</v>
      </c>
      <c r="C49" s="148" t="str">
        <f>VLOOKUP(B49,'[1]LISTADO ATM'!$A$2:$B$822,2,0)</f>
        <v xml:space="preserve">ATM S/M Olé Haina </v>
      </c>
      <c r="D49" s="129" t="s">
        <v>2548</v>
      </c>
      <c r="E49" s="137" t="s">
        <v>2654</v>
      </c>
    </row>
    <row r="50" spans="1:5" ht="18" x14ac:dyDescent="0.25">
      <c r="A50" s="138" t="str">
        <f>VLOOKUP(B50,'[1]LISTADO ATM'!$A$2:$C$822,3,0)</f>
        <v>DISTRITO NACIONAL</v>
      </c>
      <c r="B50" s="133">
        <v>355</v>
      </c>
      <c r="C50" s="148" t="str">
        <f>VLOOKUP(B50,'[1]LISTADO ATM'!$A$2:$B$822,2,0)</f>
        <v xml:space="preserve">ATM UNP Metro II </v>
      </c>
      <c r="D50" s="129" t="s">
        <v>2548</v>
      </c>
      <c r="E50" s="137" t="s">
        <v>2655</v>
      </c>
    </row>
    <row r="51" spans="1:5" ht="18" x14ac:dyDescent="0.25">
      <c r="A51" s="138" t="str">
        <f>VLOOKUP(B51,'[1]LISTADO ATM'!$A$2:$C$822,3,0)</f>
        <v>NORTE</v>
      </c>
      <c r="B51" s="133">
        <v>405</v>
      </c>
      <c r="C51" s="148" t="str">
        <f>VLOOKUP(B51,'[1]LISTADO ATM'!$A$2:$B$822,2,0)</f>
        <v xml:space="preserve">ATM UNP Loma de Cabrera </v>
      </c>
      <c r="D51" s="129" t="s">
        <v>2548</v>
      </c>
      <c r="E51" s="137" t="s">
        <v>2720</v>
      </c>
    </row>
    <row r="52" spans="1:5" ht="18" x14ac:dyDescent="0.25">
      <c r="A52" s="120" t="s">
        <v>2473</v>
      </c>
      <c r="B52" s="143">
        <f>COUNT(B9:B51)</f>
        <v>43</v>
      </c>
      <c r="C52" s="173"/>
      <c r="D52" s="174"/>
      <c r="E52" s="175"/>
    </row>
    <row r="53" spans="1:5" x14ac:dyDescent="0.25">
      <c r="A53" s="117"/>
      <c r="B53" s="122"/>
      <c r="C53" s="117"/>
      <c r="D53" s="117"/>
      <c r="E53" s="122"/>
    </row>
    <row r="54" spans="1:5" ht="18" x14ac:dyDescent="0.25">
      <c r="A54" s="176" t="s">
        <v>2474</v>
      </c>
      <c r="B54" s="177"/>
      <c r="C54" s="177"/>
      <c r="D54" s="177"/>
      <c r="E54" s="178"/>
    </row>
    <row r="55" spans="1:5" ht="18" x14ac:dyDescent="0.25">
      <c r="A55" s="119" t="s">
        <v>15</v>
      </c>
      <c r="B55" s="119" t="s">
        <v>2416</v>
      </c>
      <c r="C55" s="119" t="s">
        <v>46</v>
      </c>
      <c r="D55" s="119" t="s">
        <v>2419</v>
      </c>
      <c r="E55" s="119" t="s">
        <v>2417</v>
      </c>
    </row>
    <row r="56" spans="1:5" ht="18" x14ac:dyDescent="0.25">
      <c r="A56" s="133" t="str">
        <f>VLOOKUP(B56,'[1]LISTADO ATM'!$A$2:$C$822,3,0)</f>
        <v>DISTRITO NACIONAL</v>
      </c>
      <c r="B56" s="133">
        <v>793</v>
      </c>
      <c r="C56" s="148" t="str">
        <f>VLOOKUP(B56,'[1]LISTADO ATM'!$A$2:$B$822,2,0)</f>
        <v xml:space="preserve">ATM Centro de Caja Agora Mall </v>
      </c>
      <c r="D56" s="129" t="s">
        <v>2544</v>
      </c>
      <c r="E56" s="133">
        <v>3335927519</v>
      </c>
    </row>
    <row r="57" spans="1:5" ht="18" x14ac:dyDescent="0.25">
      <c r="A57" s="133" t="str">
        <f>VLOOKUP(B57,'[1]LISTADO ATM'!$A$2:$C$822,3,0)</f>
        <v>ESTE</v>
      </c>
      <c r="B57" s="133">
        <v>386</v>
      </c>
      <c r="C57" s="148" t="str">
        <f>VLOOKUP(B57,'[1]LISTADO ATM'!$A$2:$B$822,2,0)</f>
        <v xml:space="preserve">ATM Plaza Verón II </v>
      </c>
      <c r="D57" s="129" t="s">
        <v>2544</v>
      </c>
      <c r="E57" s="133">
        <v>3335930564</v>
      </c>
    </row>
    <row r="58" spans="1:5" ht="18" x14ac:dyDescent="0.25">
      <c r="A58" s="133" t="str">
        <f>VLOOKUP(B58,'[1]LISTADO ATM'!$A$2:$C$822,3,0)</f>
        <v>DISTRITO NACIONAL</v>
      </c>
      <c r="B58" s="133">
        <v>39</v>
      </c>
      <c r="C58" s="148" t="str">
        <f>VLOOKUP(B58,'[1]LISTADO ATM'!$A$2:$B$822,2,0)</f>
        <v xml:space="preserve">ATM Oficina Ovando </v>
      </c>
      <c r="D58" s="129" t="s">
        <v>2544</v>
      </c>
      <c r="E58" s="133">
        <v>3335929815</v>
      </c>
    </row>
    <row r="59" spans="1:5" ht="18.75" thickBot="1" x14ac:dyDescent="0.3">
      <c r="A59" s="120" t="s">
        <v>2473</v>
      </c>
      <c r="B59" s="141">
        <f>COUNT(B56:B58)</f>
        <v>3</v>
      </c>
      <c r="C59" s="187"/>
      <c r="D59" s="188"/>
      <c r="E59" s="189"/>
    </row>
    <row r="60" spans="1:5" ht="15.75" thickBot="1" x14ac:dyDescent="0.3">
      <c r="A60" s="117"/>
      <c r="B60" s="122"/>
      <c r="C60" s="117"/>
      <c r="D60" s="117"/>
      <c r="E60" s="122"/>
    </row>
    <row r="61" spans="1:5" ht="18.75" thickBot="1" x14ac:dyDescent="0.3">
      <c r="A61" s="168" t="s">
        <v>2475</v>
      </c>
      <c r="B61" s="169"/>
      <c r="C61" s="169"/>
      <c r="D61" s="169"/>
      <c r="E61" s="170"/>
    </row>
    <row r="62" spans="1:5" ht="18" x14ac:dyDescent="0.25">
      <c r="A62" s="119" t="s">
        <v>15</v>
      </c>
      <c r="B62" s="119" t="s">
        <v>2416</v>
      </c>
      <c r="C62" s="119" t="s">
        <v>46</v>
      </c>
      <c r="D62" s="119" t="s">
        <v>2419</v>
      </c>
      <c r="E62" s="119" t="s">
        <v>2417</v>
      </c>
    </row>
    <row r="63" spans="1:5" ht="18" x14ac:dyDescent="0.25">
      <c r="A63" s="133" t="str">
        <f>VLOOKUP(B63,'[1]LISTADO ATM'!$A$2:$C$822,3,0)</f>
        <v>DISTRITO NACIONAL</v>
      </c>
      <c r="B63" s="133">
        <v>860</v>
      </c>
      <c r="C63" s="148" t="str">
        <f>VLOOKUP(B63,'[1]LISTADO ATM'!$A$2:$B$822,2,0)</f>
        <v xml:space="preserve">ATM Oficina Bella Vista 27 de Febrero I </v>
      </c>
      <c r="D63" s="128" t="s">
        <v>2437</v>
      </c>
      <c r="E63" s="137">
        <v>3335929939</v>
      </c>
    </row>
    <row r="64" spans="1:5" ht="18" x14ac:dyDescent="0.25">
      <c r="A64" s="133" t="str">
        <f>VLOOKUP(B64,'[1]LISTADO ATM'!$A$2:$C$822,3,0)</f>
        <v>SUR</v>
      </c>
      <c r="B64" s="133">
        <v>751</v>
      </c>
      <c r="C64" s="148" t="str">
        <f>VLOOKUP(B64,'[1]LISTADO ATM'!$A$2:$B$822,2,0)</f>
        <v>ATM Eco Petroleo Camilo</v>
      </c>
      <c r="D64" s="128" t="s">
        <v>2437</v>
      </c>
      <c r="E64" s="137">
        <v>3335930162</v>
      </c>
    </row>
    <row r="65" spans="1:5" ht="18" customHeight="1" x14ac:dyDescent="0.25">
      <c r="A65" s="133" t="str">
        <f>VLOOKUP(B65,'[1]LISTADO ATM'!$A$2:$C$822,3,0)</f>
        <v>NORTE</v>
      </c>
      <c r="B65" s="133">
        <v>633</v>
      </c>
      <c r="C65" s="148" t="str">
        <f>VLOOKUP(B65,'[1]LISTADO ATM'!$A$2:$B$822,2,0)</f>
        <v xml:space="preserve">ATM Autobanco Las Colinas </v>
      </c>
      <c r="D65" s="128" t="s">
        <v>2437</v>
      </c>
      <c r="E65" s="137">
        <v>3335930400</v>
      </c>
    </row>
    <row r="66" spans="1:5" ht="18" x14ac:dyDescent="0.25">
      <c r="A66" s="133" t="str">
        <f>VLOOKUP(B66,'[1]LISTADO ATM'!$A$2:$C$822,3,0)</f>
        <v>DISTRITO NACIONAL</v>
      </c>
      <c r="B66" s="133">
        <v>708</v>
      </c>
      <c r="C66" s="148" t="str">
        <f>VLOOKUP(B66,'[1]LISTADO ATM'!$A$2:$B$822,2,0)</f>
        <v xml:space="preserve">ATM El Vestir De Hoy </v>
      </c>
      <c r="D66" s="128" t="s">
        <v>2437</v>
      </c>
      <c r="E66" s="137">
        <v>3335930530</v>
      </c>
    </row>
    <row r="67" spans="1:5" ht="18" x14ac:dyDescent="0.25">
      <c r="A67" s="133" t="str">
        <f>VLOOKUP(B67,'[1]LISTADO ATM'!$A$2:$C$822,3,0)</f>
        <v>ESTE</v>
      </c>
      <c r="B67" s="133">
        <v>399</v>
      </c>
      <c r="C67" s="148" t="str">
        <f>VLOOKUP(B67,'[1]LISTADO ATM'!$A$2:$B$822,2,0)</f>
        <v xml:space="preserve">ATM Oficina La Romana II </v>
      </c>
      <c r="D67" s="128" t="s">
        <v>2437</v>
      </c>
      <c r="E67" s="137" t="s">
        <v>2649</v>
      </c>
    </row>
    <row r="68" spans="1:5" ht="18" x14ac:dyDescent="0.25">
      <c r="A68" s="133" t="str">
        <f>VLOOKUP(B68,'[1]LISTADO ATM'!$A$2:$C$822,3,0)</f>
        <v>DISTRITO NACIONAL</v>
      </c>
      <c r="B68" s="133">
        <v>738</v>
      </c>
      <c r="C68" s="148" t="str">
        <f>VLOOKUP(B68,'[1]LISTADO ATM'!$A$2:$B$822,2,0)</f>
        <v xml:space="preserve">ATM Zona Franca Los Alcarrizos </v>
      </c>
      <c r="D68" s="128" t="s">
        <v>2437</v>
      </c>
      <c r="E68" s="137" t="s">
        <v>2721</v>
      </c>
    </row>
    <row r="69" spans="1:5" ht="18" x14ac:dyDescent="0.25">
      <c r="A69" s="133" t="str">
        <f>VLOOKUP(B69,'[1]LISTADO ATM'!$A$2:$C$822,3,0)</f>
        <v>SUR</v>
      </c>
      <c r="B69" s="133">
        <v>249</v>
      </c>
      <c r="C69" s="148" t="str">
        <f>VLOOKUP(B69,'[1]LISTADO ATM'!$A$2:$B$822,2,0)</f>
        <v xml:space="preserve">ATM Banco Agrícola Neiba </v>
      </c>
      <c r="D69" s="128" t="s">
        <v>2437</v>
      </c>
      <c r="E69" s="137" t="s">
        <v>2722</v>
      </c>
    </row>
    <row r="70" spans="1:5" ht="18" x14ac:dyDescent="0.25">
      <c r="A70" s="133" t="str">
        <f>VLOOKUP(B70,'[1]LISTADO ATM'!$A$2:$C$822,3,0)</f>
        <v>DISTRITO NACIONAL</v>
      </c>
      <c r="B70" s="133">
        <v>363</v>
      </c>
      <c r="C70" s="148" t="str">
        <f>VLOOKUP(B70,'[1]LISTADO ATM'!$A$2:$B$822,2,0)</f>
        <v>ATM S/M Bravo Villa Mella</v>
      </c>
      <c r="D70" s="128" t="s">
        <v>2437</v>
      </c>
      <c r="E70" s="137" t="s">
        <v>2723</v>
      </c>
    </row>
    <row r="71" spans="1:5" ht="18.75" thickBot="1" x14ac:dyDescent="0.3">
      <c r="A71" s="136"/>
      <c r="B71" s="141">
        <f>COUNT(B63:B70)</f>
        <v>8</v>
      </c>
      <c r="C71" s="127"/>
      <c r="D71" s="127"/>
      <c r="E71" s="127"/>
    </row>
    <row r="72" spans="1:5" ht="15.75" thickBot="1" x14ac:dyDescent="0.3">
      <c r="A72" s="117"/>
      <c r="B72" s="122"/>
      <c r="C72" s="117"/>
      <c r="D72" s="117"/>
      <c r="E72" s="122"/>
    </row>
    <row r="73" spans="1:5" ht="18.75" thickBot="1" x14ac:dyDescent="0.3">
      <c r="A73" s="168" t="s">
        <v>2535</v>
      </c>
      <c r="B73" s="169"/>
      <c r="C73" s="169"/>
      <c r="D73" s="169"/>
      <c r="E73" s="170"/>
    </row>
    <row r="74" spans="1:5" ht="18" x14ac:dyDescent="0.25">
      <c r="A74" s="119" t="s">
        <v>15</v>
      </c>
      <c r="B74" s="119" t="s">
        <v>2416</v>
      </c>
      <c r="C74" s="119" t="s">
        <v>46</v>
      </c>
      <c r="D74" s="119" t="s">
        <v>2419</v>
      </c>
      <c r="E74" s="119" t="s">
        <v>2417</v>
      </c>
    </row>
    <row r="75" spans="1:5" ht="18" x14ac:dyDescent="0.25">
      <c r="A75" s="138" t="str">
        <f>VLOOKUP(B75,'[1]LISTADO ATM'!$A$2:$C$822,3,0)</f>
        <v>DISTRITO NACIONAL</v>
      </c>
      <c r="B75" s="142">
        <v>577</v>
      </c>
      <c r="C75" s="148" t="str">
        <f>VLOOKUP(B75,'[1]LISTADO ATM'!$A$2:$B$822,2,0)</f>
        <v xml:space="preserve">ATM Olé Ave. Duarte </v>
      </c>
      <c r="D75" s="133" t="s">
        <v>2482</v>
      </c>
      <c r="E75" s="137">
        <v>3335926028</v>
      </c>
    </row>
    <row r="76" spans="1:5" ht="18" x14ac:dyDescent="0.25">
      <c r="A76" s="138" t="str">
        <f>VLOOKUP(B76,'[1]LISTADO ATM'!$A$2:$C$822,3,0)</f>
        <v>SUR</v>
      </c>
      <c r="B76" s="142">
        <v>825</v>
      </c>
      <c r="C76" s="148" t="str">
        <f>VLOOKUP(B76,'[1]LISTADO ATM'!$A$2:$B$822,2,0)</f>
        <v xml:space="preserve">ATM Estacion Eco Cibeles (Las Matas de Farfán) </v>
      </c>
      <c r="D76" s="133" t="s">
        <v>2482</v>
      </c>
      <c r="E76" s="137">
        <v>3335930221</v>
      </c>
    </row>
    <row r="77" spans="1:5" ht="18" x14ac:dyDescent="0.25">
      <c r="A77" s="138" t="str">
        <f>VLOOKUP(B77,'[1]LISTADO ATM'!$A$2:$C$822,3,0)</f>
        <v>DISTRITO NACIONAL</v>
      </c>
      <c r="B77" s="142">
        <v>580</v>
      </c>
      <c r="C77" s="148" t="str">
        <f>VLOOKUP(B77,'[1]LISTADO ATM'!$A$2:$B$822,2,0)</f>
        <v xml:space="preserve">ATM Edificio Propagas </v>
      </c>
      <c r="D77" s="133" t="s">
        <v>2482</v>
      </c>
      <c r="E77" s="137">
        <v>3335930168</v>
      </c>
    </row>
    <row r="78" spans="1:5" ht="18" x14ac:dyDescent="0.25">
      <c r="A78" s="138" t="str">
        <f>VLOOKUP(B78,'[1]LISTADO ATM'!$A$2:$C$822,3,0)</f>
        <v>DISTRITO NACIONAL</v>
      </c>
      <c r="B78" s="142">
        <v>981</v>
      </c>
      <c r="C78" s="148" t="str">
        <f>VLOOKUP(B78,'[1]LISTADO ATM'!$A$2:$B$822,2,0)</f>
        <v xml:space="preserve">ATM Edificio 911 </v>
      </c>
      <c r="D78" s="133" t="s">
        <v>2482</v>
      </c>
      <c r="E78" s="137">
        <v>3335930175</v>
      </c>
    </row>
    <row r="79" spans="1:5" ht="18" x14ac:dyDescent="0.25">
      <c r="A79" s="138" t="str">
        <f>VLOOKUP(B79,'[1]LISTADO ATM'!$A$2:$C$822,3,0)</f>
        <v>DISTRITO NACIONAL</v>
      </c>
      <c r="B79" s="142">
        <v>696</v>
      </c>
      <c r="C79" s="148" t="str">
        <f>VLOOKUP(B79,'[1]LISTADO ATM'!$A$2:$B$822,2,0)</f>
        <v>ATM Olé Jacobo Majluta</v>
      </c>
      <c r="D79" s="133" t="s">
        <v>2482</v>
      </c>
      <c r="E79" s="137" t="s">
        <v>2657</v>
      </c>
    </row>
    <row r="80" spans="1:5" ht="18" x14ac:dyDescent="0.25">
      <c r="A80" s="138" t="str">
        <f>VLOOKUP(B80,'[1]LISTADO ATM'!$A$2:$C$822,3,0)</f>
        <v>NORTE</v>
      </c>
      <c r="B80" s="142">
        <v>851</v>
      </c>
      <c r="C80" s="148" t="str">
        <f>VLOOKUP(B80,'[1]LISTADO ATM'!$A$2:$B$822,2,0)</f>
        <v xml:space="preserve">ATM Hospital Vinicio Calventi </v>
      </c>
      <c r="D80" s="133" t="s">
        <v>2482</v>
      </c>
      <c r="E80" s="137" t="s">
        <v>2658</v>
      </c>
    </row>
    <row r="81" spans="1:5" ht="18" x14ac:dyDescent="0.25">
      <c r="A81" s="138" t="str">
        <f>VLOOKUP(B81,'[1]LISTADO ATM'!$A$2:$C$822,3,0)</f>
        <v>DISTRITO NACIONAL</v>
      </c>
      <c r="B81" s="142">
        <v>558</v>
      </c>
      <c r="C81" s="148" t="str">
        <f>VLOOKUP(B81,'[1]LISTADO ATM'!$A$2:$B$822,2,0)</f>
        <v xml:space="preserve">ATM Base Naval 27 de Febrero (Sans Soucí) </v>
      </c>
      <c r="D81" s="133" t="s">
        <v>2482</v>
      </c>
      <c r="E81" s="137" t="s">
        <v>2724</v>
      </c>
    </row>
    <row r="82" spans="1:5" ht="18" x14ac:dyDescent="0.25">
      <c r="A82" s="138" t="str">
        <f>VLOOKUP(B82,'[1]LISTADO ATM'!$A$2:$C$822,3,0)</f>
        <v>DISTRITO NACIONAL</v>
      </c>
      <c r="B82" s="142">
        <v>194</v>
      </c>
      <c r="C82" s="148" t="str">
        <f>VLOOKUP(B82,'[1]LISTADO ATM'!$A$2:$B$822,2,0)</f>
        <v xml:space="preserve">ATM UNP Pantoja </v>
      </c>
      <c r="D82" s="133" t="s">
        <v>2482</v>
      </c>
      <c r="E82" s="137" t="s">
        <v>2725</v>
      </c>
    </row>
    <row r="83" spans="1:5" ht="18" x14ac:dyDescent="0.25">
      <c r="A83" s="138" t="str">
        <f>VLOOKUP(B83,'[1]LISTADO ATM'!$A$2:$C$822,3,0)</f>
        <v>SUR</v>
      </c>
      <c r="B83" s="142">
        <v>699</v>
      </c>
      <c r="C83" s="148" t="str">
        <f>VLOOKUP(B83,'[1]LISTADO ATM'!$A$2:$B$822,2,0)</f>
        <v>ATM S/M Bravo Bani</v>
      </c>
      <c r="D83" s="133" t="s">
        <v>2482</v>
      </c>
      <c r="E83" s="137" t="s">
        <v>2726</v>
      </c>
    </row>
    <row r="84" spans="1:5" ht="18" x14ac:dyDescent="0.25">
      <c r="A84" s="136" t="s">
        <v>2473</v>
      </c>
      <c r="B84" s="143">
        <f>COUNT(B75:B83)</f>
        <v>9</v>
      </c>
      <c r="C84" s="127"/>
      <c r="D84" s="127"/>
      <c r="E84" s="127"/>
    </row>
    <row r="85" spans="1:5" ht="15.75" thickBot="1" x14ac:dyDescent="0.3">
      <c r="A85" s="117"/>
      <c r="B85" s="122"/>
      <c r="C85" s="117"/>
      <c r="D85" s="117"/>
      <c r="E85" s="122"/>
    </row>
    <row r="86" spans="1:5" ht="18" x14ac:dyDescent="0.25">
      <c r="A86" s="163" t="s">
        <v>2476</v>
      </c>
      <c r="B86" s="164"/>
      <c r="C86" s="164"/>
      <c r="D86" s="164"/>
      <c r="E86" s="165"/>
    </row>
    <row r="87" spans="1:5" ht="18" x14ac:dyDescent="0.25">
      <c r="A87" s="119" t="s">
        <v>15</v>
      </c>
      <c r="B87" s="119" t="s">
        <v>2416</v>
      </c>
      <c r="C87" s="121" t="s">
        <v>46</v>
      </c>
      <c r="D87" s="131" t="s">
        <v>2419</v>
      </c>
      <c r="E87" s="131" t="s">
        <v>2417</v>
      </c>
    </row>
    <row r="88" spans="1:5" ht="18" x14ac:dyDescent="0.25">
      <c r="A88" s="132" t="str">
        <f>VLOOKUP(B88,'[1]LISTADO ATM'!$A$2:$C$822,3,0)</f>
        <v>DISTRITO NACIONAL</v>
      </c>
      <c r="B88" s="133">
        <v>231</v>
      </c>
      <c r="C88" s="148" t="str">
        <f>VLOOKUP(B88,'[1]LISTADO ATM'!$A$2:$B$822,2,0)</f>
        <v xml:space="preserve">ATM Oficina Zona Oriental </v>
      </c>
      <c r="D88" s="144" t="s">
        <v>2568</v>
      </c>
      <c r="E88" s="133" t="s">
        <v>2659</v>
      </c>
    </row>
    <row r="89" spans="1:5" ht="18" x14ac:dyDescent="0.25">
      <c r="A89" s="132" t="str">
        <f>VLOOKUP(B89,'[1]LISTADO ATM'!$A$2:$C$822,3,0)</f>
        <v>DISTRITO NACIONAL</v>
      </c>
      <c r="B89" s="133">
        <v>70</v>
      </c>
      <c r="C89" s="148" t="str">
        <f>VLOOKUP(B89,'[1]LISTADO ATM'!$A$2:$B$822,2,0)</f>
        <v xml:space="preserve">ATM Autoservicio Plaza Lama Zona Oriental </v>
      </c>
      <c r="D89" s="144" t="s">
        <v>2568</v>
      </c>
      <c r="E89" s="133" t="s">
        <v>2660</v>
      </c>
    </row>
    <row r="90" spans="1:5" ht="18" x14ac:dyDescent="0.25">
      <c r="A90" s="136" t="s">
        <v>2473</v>
      </c>
      <c r="B90" s="143">
        <f>COUNT(B88:B89)</f>
        <v>2</v>
      </c>
      <c r="C90" s="127"/>
      <c r="D90" s="130"/>
      <c r="E90" s="130"/>
    </row>
    <row r="91" spans="1:5" ht="15.75" thickBot="1" x14ac:dyDescent="0.3">
      <c r="A91" s="117"/>
      <c r="B91" s="122"/>
      <c r="C91" s="117"/>
      <c r="D91" s="117"/>
      <c r="E91" s="122"/>
    </row>
    <row r="92" spans="1:5" ht="18.75" thickBot="1" x14ac:dyDescent="0.3">
      <c r="A92" s="166" t="s">
        <v>2477</v>
      </c>
      <c r="B92" s="167"/>
      <c r="C92" s="117" t="s">
        <v>2412</v>
      </c>
      <c r="D92" s="122"/>
      <c r="E92" s="122"/>
    </row>
    <row r="93" spans="1:5" ht="18.75" thickBot="1" x14ac:dyDescent="0.3">
      <c r="A93" s="139">
        <f>+B71+B84+B90</f>
        <v>19</v>
      </c>
      <c r="B93" s="140"/>
      <c r="C93" s="117"/>
      <c r="D93" s="117"/>
      <c r="E93" s="117"/>
    </row>
    <row r="94" spans="1:5" ht="15.75" thickBot="1" x14ac:dyDescent="0.3">
      <c r="A94" s="117"/>
      <c r="B94" s="122"/>
      <c r="C94" s="117"/>
      <c r="D94" s="117"/>
      <c r="E94" s="122"/>
    </row>
    <row r="95" spans="1:5" ht="18.75" thickBot="1" x14ac:dyDescent="0.3">
      <c r="A95" s="168" t="s">
        <v>2478</v>
      </c>
      <c r="B95" s="169"/>
      <c r="C95" s="169"/>
      <c r="D95" s="169"/>
      <c r="E95" s="170"/>
    </row>
    <row r="96" spans="1:5" ht="18" x14ac:dyDescent="0.25">
      <c r="A96" s="123" t="s">
        <v>15</v>
      </c>
      <c r="B96" s="123" t="s">
        <v>2416</v>
      </c>
      <c r="C96" s="121" t="s">
        <v>46</v>
      </c>
      <c r="D96" s="171" t="s">
        <v>2419</v>
      </c>
      <c r="E96" s="172"/>
    </row>
    <row r="97" spans="1:5" ht="18" x14ac:dyDescent="0.25">
      <c r="A97" s="133" t="str">
        <f>VLOOKUP(B97,'[1]LISTADO ATM'!$A$2:$C$822,3,0)</f>
        <v>DISTRITO NACIONAL</v>
      </c>
      <c r="B97" s="133">
        <v>568</v>
      </c>
      <c r="C97" s="133" t="str">
        <f>VLOOKUP(B97,'[1]LISTADO ATM'!$A$2:$B$822,2,0)</f>
        <v xml:space="preserve">ATM Ministerio de Educación </v>
      </c>
      <c r="D97" s="161" t="s">
        <v>2569</v>
      </c>
      <c r="E97" s="162"/>
    </row>
    <row r="98" spans="1:5" ht="18" x14ac:dyDescent="0.25">
      <c r="A98" s="133" t="str">
        <f>VLOOKUP(B98,'[1]LISTADO ATM'!$A$2:$C$822,3,0)</f>
        <v>ESTE</v>
      </c>
      <c r="B98" s="133">
        <v>294</v>
      </c>
      <c r="C98" s="133" t="str">
        <f>VLOOKUP(B98,'[1]LISTADO ATM'!$A$2:$B$822,2,0)</f>
        <v xml:space="preserve">ATM Plaza Zaglul San Pedro II </v>
      </c>
      <c r="D98" s="161" t="s">
        <v>2549</v>
      </c>
      <c r="E98" s="162"/>
    </row>
    <row r="99" spans="1:5" ht="18" x14ac:dyDescent="0.25">
      <c r="A99" s="133" t="str">
        <f>VLOOKUP(B99,'[1]LISTADO ATM'!$A$2:$C$822,3,0)</f>
        <v>DISTRITO NACIONAL</v>
      </c>
      <c r="B99" s="133">
        <v>578</v>
      </c>
      <c r="C99" s="133" t="str">
        <f>VLOOKUP(B99,'[1]LISTADO ATM'!$A$2:$B$822,2,0)</f>
        <v xml:space="preserve">ATM Procuraduría General de la República </v>
      </c>
      <c r="D99" s="161" t="s">
        <v>2569</v>
      </c>
      <c r="E99" s="162"/>
    </row>
    <row r="100" spans="1:5" ht="18" x14ac:dyDescent="0.25">
      <c r="A100" s="133" t="str">
        <f>VLOOKUP(B100,'[1]LISTADO ATM'!$A$2:$C$822,3,0)</f>
        <v>ESTE</v>
      </c>
      <c r="B100" s="133">
        <v>159</v>
      </c>
      <c r="C100" s="133" t="str">
        <f>VLOOKUP(B100,'[1]LISTADO ATM'!$A$2:$B$822,2,0)</f>
        <v xml:space="preserve">ATM Hotel Dreams Bayahibe I </v>
      </c>
      <c r="D100" s="161" t="s">
        <v>2549</v>
      </c>
      <c r="E100" s="162"/>
    </row>
    <row r="101" spans="1:5" ht="18" x14ac:dyDescent="0.25">
      <c r="A101" s="133" t="str">
        <f>VLOOKUP(B101,'[1]LISTADO ATM'!$A$2:$C$822,3,0)</f>
        <v>ESTE</v>
      </c>
      <c r="B101" s="133">
        <v>945</v>
      </c>
      <c r="C101" s="133" t="str">
        <f>VLOOKUP(B101,'[1]LISTADO ATM'!$A$2:$B$822,2,0)</f>
        <v xml:space="preserve">ATM UNP El Valle (Hato Mayor) </v>
      </c>
      <c r="D101" s="161" t="s">
        <v>2601</v>
      </c>
      <c r="E101" s="162"/>
    </row>
    <row r="102" spans="1:5" ht="18" x14ac:dyDescent="0.25">
      <c r="A102" s="133" t="str">
        <f>VLOOKUP(B102,'[1]LISTADO ATM'!$A$2:$C$822,3,0)</f>
        <v>DISTRITO NACIONAL</v>
      </c>
      <c r="B102" s="133">
        <v>639</v>
      </c>
      <c r="C102" s="133" t="str">
        <f>VLOOKUP(B102,'[1]LISTADO ATM'!$A$2:$B$822,2,0)</f>
        <v xml:space="preserve">ATM Comisión Militar MOPC </v>
      </c>
      <c r="D102" s="161" t="s">
        <v>2569</v>
      </c>
      <c r="E102" s="162"/>
    </row>
    <row r="103" spans="1:5" ht="18" x14ac:dyDescent="0.25">
      <c r="A103" s="133" t="str">
        <f>VLOOKUP(B103,'[1]LISTADO ATM'!$A$2:$C$822,3,0)</f>
        <v>NORTE</v>
      </c>
      <c r="B103" s="133">
        <v>888</v>
      </c>
      <c r="C103" s="133" t="str">
        <f>VLOOKUP(B103,'[1]LISTADO ATM'!$A$2:$B$822,2,0)</f>
        <v>ATM Oficina galeria 56 II (SFM)</v>
      </c>
      <c r="D103" s="161" t="s">
        <v>2601</v>
      </c>
      <c r="E103" s="162"/>
    </row>
    <row r="104" spans="1:5" ht="18" x14ac:dyDescent="0.25">
      <c r="A104" s="133" t="str">
        <f>VLOOKUP(B104,'[1]LISTADO ATM'!$A$2:$C$822,3,0)</f>
        <v>ESTE</v>
      </c>
      <c r="B104" s="133">
        <v>211</v>
      </c>
      <c r="C104" s="133" t="str">
        <f>VLOOKUP(B104,'[1]LISTADO ATM'!$A$2:$B$822,2,0)</f>
        <v xml:space="preserve">ATM Oficina La Romana I </v>
      </c>
      <c r="D104" s="161" t="s">
        <v>2549</v>
      </c>
      <c r="E104" s="162"/>
    </row>
    <row r="105" spans="1:5" ht="18" x14ac:dyDescent="0.25">
      <c r="A105" s="133" t="e">
        <f>VLOOKUP(B105,'[1]LISTADO ATM'!$A$2:$C$822,3,0)</f>
        <v>#N/A</v>
      </c>
      <c r="B105" s="133"/>
      <c r="C105" s="133" t="e">
        <f>VLOOKUP(B105,'[1]LISTADO ATM'!$A$2:$B$822,2,0)</f>
        <v>#N/A</v>
      </c>
      <c r="D105" s="161"/>
      <c r="E105" s="162"/>
    </row>
    <row r="106" spans="1:5" ht="18" x14ac:dyDescent="0.25">
      <c r="A106" s="133" t="e">
        <f>VLOOKUP(B106,'[1]LISTADO ATM'!$A$2:$C$822,3,0)</f>
        <v>#N/A</v>
      </c>
      <c r="B106" s="133"/>
      <c r="C106" s="133" t="e">
        <f>VLOOKUP(B106,'[1]LISTADO ATM'!$A$2:$B$822,2,0)</f>
        <v>#N/A</v>
      </c>
      <c r="D106" s="161"/>
      <c r="E106" s="162"/>
    </row>
    <row r="107" spans="1:5" ht="18" x14ac:dyDescent="0.25">
      <c r="A107" s="133" t="e">
        <f>VLOOKUP(B107,'[1]LISTADO ATM'!$A$2:$C$822,3,0)</f>
        <v>#N/A</v>
      </c>
      <c r="B107" s="133"/>
      <c r="C107" s="133" t="e">
        <f>VLOOKUP(B107,'[1]LISTADO ATM'!$A$2:$B$822,2,0)</f>
        <v>#N/A</v>
      </c>
      <c r="D107" s="161"/>
      <c r="E107" s="162"/>
    </row>
    <row r="108" spans="1:5" ht="18" x14ac:dyDescent="0.25">
      <c r="A108" s="133" t="e">
        <f>VLOOKUP(B108,'[1]LISTADO ATM'!$A$2:$C$822,3,0)</f>
        <v>#N/A</v>
      </c>
      <c r="B108" s="133"/>
      <c r="C108" s="133" t="e">
        <f>VLOOKUP(B108,'[1]LISTADO ATM'!$A$2:$B$822,2,0)</f>
        <v>#N/A</v>
      </c>
      <c r="D108" s="161"/>
      <c r="E108" s="162"/>
    </row>
    <row r="109" spans="1:5" ht="18" x14ac:dyDescent="0.25">
      <c r="A109" s="133" t="e">
        <f>VLOOKUP(B109,'[1]LISTADO ATM'!$A$2:$C$822,3,0)</f>
        <v>#N/A</v>
      </c>
      <c r="B109" s="133"/>
      <c r="C109" s="133" t="e">
        <f>VLOOKUP(B109,'[1]LISTADO ATM'!$A$2:$B$822,2,0)</f>
        <v>#N/A</v>
      </c>
      <c r="D109" s="161"/>
      <c r="E109" s="162"/>
    </row>
    <row r="110" spans="1:5" ht="18.75" thickBot="1" x14ac:dyDescent="0.3">
      <c r="A110" s="136" t="s">
        <v>2473</v>
      </c>
      <c r="B110" s="141">
        <f>COUNT(B97:B104)</f>
        <v>8</v>
      </c>
      <c r="C110" s="134"/>
      <c r="D110" s="134"/>
      <c r="E110" s="135"/>
    </row>
    <row r="111" spans="1:5" x14ac:dyDescent="0.25">
      <c r="A111" s="117"/>
      <c r="B111" s="75"/>
      <c r="C111" s="117"/>
      <c r="D111" s="117"/>
      <c r="E111" s="117"/>
    </row>
    <row r="112" spans="1:5" x14ac:dyDescent="0.25">
      <c r="A112" s="117"/>
      <c r="B112" s="75"/>
      <c r="C112" s="117"/>
      <c r="D112" s="117"/>
      <c r="E112" s="117"/>
    </row>
    <row r="113" spans="1:5" x14ac:dyDescent="0.25">
      <c r="A113" s="117"/>
      <c r="B113" s="75"/>
      <c r="C113" s="117"/>
      <c r="D113" s="117"/>
      <c r="E113" s="117"/>
    </row>
    <row r="114" spans="1:5" x14ac:dyDescent="0.25">
      <c r="A114" s="117"/>
      <c r="B114" s="75"/>
      <c r="C114" s="117"/>
      <c r="D114" s="117"/>
      <c r="E114" s="117"/>
    </row>
    <row r="115" spans="1:5" x14ac:dyDescent="0.25">
      <c r="A115" s="117"/>
      <c r="B115" s="75"/>
      <c r="C115" s="117"/>
      <c r="D115" s="117"/>
      <c r="E115" s="117"/>
    </row>
    <row r="116" spans="1:5" x14ac:dyDescent="0.25">
      <c r="A116" s="117"/>
      <c r="B116" s="75"/>
      <c r="C116" s="117"/>
      <c r="D116" s="117"/>
      <c r="E116" s="117"/>
    </row>
    <row r="117" spans="1:5" x14ac:dyDescent="0.25">
      <c r="A117" s="117"/>
      <c r="B117" s="75"/>
      <c r="C117" s="117"/>
      <c r="D117" s="117"/>
      <c r="E117" s="117"/>
    </row>
    <row r="118" spans="1:5" x14ac:dyDescent="0.25">
      <c r="A118" s="117"/>
      <c r="B118" s="75"/>
      <c r="C118" s="117"/>
      <c r="D118" s="117"/>
      <c r="E118" s="117"/>
    </row>
    <row r="119" spans="1:5" x14ac:dyDescent="0.25">
      <c r="A119" s="117"/>
      <c r="B119" s="75"/>
      <c r="C119" s="117"/>
      <c r="D119" s="117"/>
      <c r="E119" s="117"/>
    </row>
    <row r="120" spans="1:5" x14ac:dyDescent="0.25">
      <c r="A120" s="117"/>
      <c r="B120" s="75"/>
      <c r="C120" s="117"/>
      <c r="D120" s="117"/>
      <c r="E120" s="117"/>
    </row>
    <row r="121" spans="1:5" x14ac:dyDescent="0.25">
      <c r="A121" s="117"/>
      <c r="B121" s="75"/>
      <c r="C121" s="117"/>
      <c r="D121" s="117"/>
      <c r="E121" s="117"/>
    </row>
    <row r="122" spans="1:5" x14ac:dyDescent="0.25">
      <c r="A122" s="117"/>
      <c r="B122" s="75"/>
      <c r="C122" s="117"/>
      <c r="D122" s="117"/>
      <c r="E122" s="117"/>
    </row>
    <row r="123" spans="1:5" x14ac:dyDescent="0.25">
      <c r="A123" s="117"/>
      <c r="B123" s="75"/>
      <c r="C123" s="117"/>
      <c r="D123" s="117"/>
      <c r="E123" s="117"/>
    </row>
    <row r="124" spans="1:5" x14ac:dyDescent="0.25">
      <c r="A124" s="117"/>
      <c r="B124" s="75"/>
      <c r="C124" s="117"/>
      <c r="D124" s="117"/>
      <c r="E124" s="117"/>
    </row>
    <row r="125" spans="1:5" x14ac:dyDescent="0.25">
      <c r="A125" s="117"/>
      <c r="B125" s="75"/>
      <c r="C125" s="117"/>
      <c r="D125" s="117"/>
      <c r="E125" s="117"/>
    </row>
    <row r="126" spans="1:5" x14ac:dyDescent="0.25">
      <c r="A126" s="117"/>
      <c r="B126" s="75"/>
      <c r="C126" s="117"/>
      <c r="D126" s="117"/>
      <c r="E126" s="117"/>
    </row>
    <row r="127" spans="1:5" x14ac:dyDescent="0.25">
      <c r="A127" s="117"/>
      <c r="B127" s="75"/>
      <c r="C127" s="117"/>
      <c r="D127" s="117"/>
      <c r="E127" s="117"/>
    </row>
    <row r="128" spans="1:5" x14ac:dyDescent="0.25">
      <c r="A128" s="117"/>
      <c r="B128" s="75"/>
      <c r="C128" s="117"/>
      <c r="D128" s="117"/>
      <c r="E128" s="117"/>
    </row>
    <row r="129" spans="1:5" x14ac:dyDescent="0.25">
      <c r="A129" s="117"/>
      <c r="B129" s="75"/>
      <c r="C129" s="117"/>
      <c r="D129" s="117"/>
      <c r="E129" s="117"/>
    </row>
    <row r="130" spans="1:5" x14ac:dyDescent="0.25">
      <c r="A130" s="117"/>
      <c r="B130" s="75"/>
      <c r="C130" s="117"/>
      <c r="D130" s="117"/>
      <c r="E130" s="117"/>
    </row>
    <row r="131" spans="1:5" x14ac:dyDescent="0.25">
      <c r="A131" s="117"/>
      <c r="B131" s="75"/>
      <c r="C131" s="117"/>
      <c r="D131" s="117"/>
      <c r="E131" s="117"/>
    </row>
    <row r="132" spans="1:5" x14ac:dyDescent="0.25">
      <c r="A132" s="117"/>
      <c r="B132" s="75"/>
      <c r="C132" s="117"/>
      <c r="D132" s="117"/>
      <c r="E132" s="117"/>
    </row>
    <row r="133" spans="1:5" x14ac:dyDescent="0.25">
      <c r="A133" s="117"/>
      <c r="B133" s="75"/>
      <c r="C133" s="117"/>
      <c r="D133" s="117"/>
      <c r="E133" s="117"/>
    </row>
    <row r="134" spans="1:5" x14ac:dyDescent="0.25">
      <c r="A134" s="117"/>
      <c r="B134" s="75"/>
      <c r="C134" s="117"/>
      <c r="D134" s="117"/>
      <c r="E134" s="117"/>
    </row>
    <row r="135" spans="1:5" x14ac:dyDescent="0.25">
      <c r="A135" s="117"/>
      <c r="B135" s="75"/>
      <c r="C135" s="117"/>
      <c r="D135" s="117"/>
      <c r="E135" s="117"/>
    </row>
    <row r="136" spans="1:5" x14ac:dyDescent="0.25">
      <c r="A136" s="117"/>
      <c r="B136" s="75"/>
      <c r="C136" s="117"/>
      <c r="D136" s="117"/>
      <c r="E136" s="117"/>
    </row>
    <row r="137" spans="1:5" x14ac:dyDescent="0.25">
      <c r="A137" s="117"/>
      <c r="B137" s="75"/>
      <c r="C137" s="117"/>
      <c r="D137" s="117"/>
      <c r="E137" s="117"/>
    </row>
    <row r="138" spans="1:5" x14ac:dyDescent="0.25">
      <c r="A138" s="117"/>
      <c r="B138" s="75"/>
      <c r="C138" s="117"/>
      <c r="D138" s="117"/>
      <c r="E138" s="117"/>
    </row>
    <row r="139" spans="1:5" x14ac:dyDescent="0.25">
      <c r="A139" s="117"/>
      <c r="B139" s="75"/>
      <c r="C139" s="117"/>
      <c r="D139" s="117"/>
      <c r="E139" s="117"/>
    </row>
    <row r="140" spans="1:5" x14ac:dyDescent="0.25">
      <c r="A140" s="117"/>
      <c r="B140" s="75"/>
      <c r="C140" s="117"/>
      <c r="D140" s="117"/>
      <c r="E140" s="117"/>
    </row>
    <row r="141" spans="1:5" x14ac:dyDescent="0.25">
      <c r="A141" s="117"/>
      <c r="B141" s="75"/>
      <c r="C141" s="117"/>
      <c r="D141" s="117"/>
      <c r="E141" s="117"/>
    </row>
    <row r="142" spans="1:5" x14ac:dyDescent="0.25">
      <c r="A142" s="117"/>
      <c r="B142" s="75"/>
      <c r="C142" s="117"/>
      <c r="D142" s="117"/>
      <c r="E142" s="117"/>
    </row>
    <row r="143" spans="1:5" x14ac:dyDescent="0.25">
      <c r="A143" s="117"/>
      <c r="B143" s="75"/>
      <c r="C143" s="117"/>
      <c r="D143" s="117"/>
      <c r="E143" s="117"/>
    </row>
    <row r="144" spans="1:5" x14ac:dyDescent="0.25">
      <c r="A144" s="117"/>
      <c r="B144" s="75"/>
      <c r="C144" s="117"/>
      <c r="D144" s="117"/>
      <c r="E144" s="117"/>
    </row>
    <row r="145" spans="1:5" x14ac:dyDescent="0.25">
      <c r="A145" s="117"/>
      <c r="B145" s="75"/>
      <c r="C145" s="117"/>
      <c r="D145" s="117"/>
      <c r="E145" s="117"/>
    </row>
    <row r="146" spans="1:5" x14ac:dyDescent="0.25">
      <c r="A146" s="117"/>
      <c r="B146" s="75"/>
      <c r="C146" s="117"/>
      <c r="D146" s="117"/>
      <c r="E146" s="117"/>
    </row>
    <row r="147" spans="1:5" x14ac:dyDescent="0.25">
      <c r="A147" s="117"/>
      <c r="B147" s="75"/>
      <c r="C147" s="117"/>
      <c r="D147" s="117"/>
      <c r="E147" s="117"/>
    </row>
    <row r="148" spans="1:5" x14ac:dyDescent="0.25">
      <c r="A148" s="117"/>
      <c r="B148" s="75"/>
      <c r="C148" s="117"/>
      <c r="D148" s="117"/>
      <c r="E148" s="117"/>
    </row>
    <row r="149" spans="1:5" x14ac:dyDescent="0.25">
      <c r="A149" s="117"/>
      <c r="B149" s="75"/>
      <c r="C149" s="117"/>
      <c r="D149" s="117"/>
      <c r="E149" s="117"/>
    </row>
    <row r="150" spans="1:5" x14ac:dyDescent="0.25">
      <c r="A150" s="117"/>
      <c r="B150" s="75"/>
      <c r="C150" s="117"/>
      <c r="D150" s="117"/>
      <c r="E150" s="117"/>
    </row>
    <row r="151" spans="1:5" x14ac:dyDescent="0.25">
      <c r="A151" s="117"/>
      <c r="B151" s="75"/>
      <c r="C151" s="117"/>
      <c r="D151" s="117"/>
      <c r="E151" s="117"/>
    </row>
  </sheetData>
  <mergeCells count="26">
    <mergeCell ref="D105:E105"/>
    <mergeCell ref="D106:E106"/>
    <mergeCell ref="D107:E107"/>
    <mergeCell ref="D108:E108"/>
    <mergeCell ref="D109:E109"/>
    <mergeCell ref="D100:E100"/>
    <mergeCell ref="D101:E101"/>
    <mergeCell ref="D102:E102"/>
    <mergeCell ref="D103:E103"/>
    <mergeCell ref="D104:E104"/>
    <mergeCell ref="A95:E95"/>
    <mergeCell ref="D96:E96"/>
    <mergeCell ref="D97:E97"/>
    <mergeCell ref="D98:E98"/>
    <mergeCell ref="D99:E99"/>
    <mergeCell ref="C59:E59"/>
    <mergeCell ref="A61:E61"/>
    <mergeCell ref="A73:E73"/>
    <mergeCell ref="A86:E86"/>
    <mergeCell ref="A92:B92"/>
    <mergeCell ref="C52:E52"/>
    <mergeCell ref="A54:E54"/>
    <mergeCell ref="F1:G1"/>
    <mergeCell ref="A7:E7"/>
    <mergeCell ref="A1:E1"/>
    <mergeCell ref="A2:E2"/>
  </mergeCells>
  <phoneticPr fontId="46" type="noConversion"/>
  <conditionalFormatting sqref="E152:E1048576">
    <cfRule type="duplicateValues" dxfId="95" priority="905"/>
  </conditionalFormatting>
  <conditionalFormatting sqref="B152:B1048576">
    <cfRule type="duplicateValues" dxfId="94" priority="600"/>
  </conditionalFormatting>
  <conditionalFormatting sqref="B111:B151">
    <cfRule type="duplicateValues" dxfId="93" priority="563"/>
  </conditionalFormatting>
  <conditionalFormatting sqref="E111:E151">
    <cfRule type="duplicateValues" dxfId="92" priority="566"/>
    <cfRule type="duplicateValues" dxfId="91" priority="567"/>
  </conditionalFormatting>
  <conditionalFormatting sqref="B111:B151">
    <cfRule type="duplicateValues" dxfId="90" priority="549"/>
  </conditionalFormatting>
  <conditionalFormatting sqref="B111:B151">
    <cfRule type="duplicateValues" dxfId="89" priority="547"/>
    <cfRule type="duplicateValues" dxfId="88" priority="548"/>
  </conditionalFormatting>
  <conditionalFormatting sqref="B111:B151">
    <cfRule type="duplicateValues" dxfId="87" priority="498"/>
  </conditionalFormatting>
  <conditionalFormatting sqref="B111:B151">
    <cfRule type="duplicateValues" dxfId="86" priority="129811"/>
  </conditionalFormatting>
  <conditionalFormatting sqref="E111:E151">
    <cfRule type="duplicateValues" dxfId="85" priority="129814"/>
  </conditionalFormatting>
  <conditionalFormatting sqref="B111:B1048576">
    <cfRule type="duplicateValues" dxfId="84" priority="130089"/>
  </conditionalFormatting>
  <conditionalFormatting sqref="B1:B110">
    <cfRule type="duplicateValues" dxfId="83" priority="131344"/>
  </conditionalFormatting>
  <conditionalFormatting sqref="E1:E110">
    <cfRule type="duplicateValues" dxfId="82" priority="13134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2571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81" priority="4"/>
  </conditionalFormatting>
  <conditionalFormatting sqref="A827">
    <cfRule type="duplicateValues" dxfId="80" priority="3"/>
  </conditionalFormatting>
  <conditionalFormatting sqref="A828">
    <cfRule type="duplicateValues" dxfId="79" priority="2"/>
  </conditionalFormatting>
  <conditionalFormatting sqref="A829">
    <cfRule type="duplicateValues" dxfId="7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2582</v>
      </c>
      <c r="C3" s="51" t="s">
        <v>2573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2583</v>
      </c>
      <c r="C4" s="51" t="s">
        <v>2573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2584</v>
      </c>
      <c r="C5" s="51" t="s">
        <v>2573</v>
      </c>
      <c r="D5" s="63" t="s">
        <v>2550</v>
      </c>
    </row>
    <row r="6" spans="1:5" ht="15.75" x14ac:dyDescent="0.25">
      <c r="A6" s="51">
        <v>3335926017</v>
      </c>
      <c r="B6" s="51" t="s">
        <v>2585</v>
      </c>
      <c r="C6" s="51" t="s">
        <v>2573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2575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2574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2577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2578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2579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2580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2581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2576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7" priority="18"/>
  </conditionalFormatting>
  <conditionalFormatting sqref="B7:B8">
    <cfRule type="duplicateValues" dxfId="76" priority="17"/>
  </conditionalFormatting>
  <conditionalFormatting sqref="A7:A8">
    <cfRule type="duplicateValues" dxfId="75" priority="15"/>
    <cfRule type="duplicateValues" dxfId="7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2021-06-24T20:06:17Z</dcterms:modified>
</cp:coreProperties>
</file>