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8\"/>
    </mc:Choice>
  </mc:AlternateContent>
  <bookViews>
    <workbookView xWindow="0" yWindow="0" windowWidth="2049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REPORTE!$A$4:$Q$166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9" i="16" l="1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A116" i="16"/>
  <c r="B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B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55" i="1" l="1"/>
  <c r="G155" i="1"/>
  <c r="H155" i="1"/>
  <c r="I155" i="1"/>
  <c r="J155" i="1"/>
  <c r="K155" i="1"/>
  <c r="F100" i="1"/>
  <c r="G100" i="1"/>
  <c r="H100" i="1"/>
  <c r="I100" i="1"/>
  <c r="J100" i="1"/>
  <c r="K100" i="1"/>
  <c r="F7" i="1"/>
  <c r="G7" i="1"/>
  <c r="H7" i="1"/>
  <c r="I7" i="1"/>
  <c r="J7" i="1"/>
  <c r="K7" i="1"/>
  <c r="F138" i="1"/>
  <c r="G138" i="1"/>
  <c r="H138" i="1"/>
  <c r="I138" i="1"/>
  <c r="J138" i="1"/>
  <c r="K138" i="1"/>
  <c r="F103" i="1"/>
  <c r="G103" i="1"/>
  <c r="H103" i="1"/>
  <c r="I103" i="1"/>
  <c r="J103" i="1"/>
  <c r="K103" i="1"/>
  <c r="F136" i="1"/>
  <c r="G136" i="1"/>
  <c r="H136" i="1"/>
  <c r="I136" i="1"/>
  <c r="J136" i="1"/>
  <c r="K136" i="1"/>
  <c r="F129" i="1"/>
  <c r="G129" i="1"/>
  <c r="H129" i="1"/>
  <c r="I129" i="1"/>
  <c r="J129" i="1"/>
  <c r="K129" i="1"/>
  <c r="F150" i="1"/>
  <c r="G150" i="1"/>
  <c r="H150" i="1"/>
  <c r="I150" i="1"/>
  <c r="J150" i="1"/>
  <c r="K150" i="1"/>
  <c r="F157" i="1"/>
  <c r="G157" i="1"/>
  <c r="H157" i="1"/>
  <c r="I157" i="1"/>
  <c r="J157" i="1"/>
  <c r="K157" i="1"/>
  <c r="F96" i="1"/>
  <c r="G96" i="1"/>
  <c r="H96" i="1"/>
  <c r="I96" i="1"/>
  <c r="J96" i="1"/>
  <c r="K96" i="1"/>
  <c r="F156" i="1"/>
  <c r="G156" i="1"/>
  <c r="H156" i="1"/>
  <c r="I156" i="1"/>
  <c r="J156" i="1"/>
  <c r="K156" i="1"/>
  <c r="F149" i="1"/>
  <c r="G149" i="1"/>
  <c r="H149" i="1"/>
  <c r="I149" i="1"/>
  <c r="J149" i="1"/>
  <c r="K149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7" i="1"/>
  <c r="G137" i="1"/>
  <c r="H137" i="1"/>
  <c r="I137" i="1"/>
  <c r="J137" i="1"/>
  <c r="K137" i="1"/>
  <c r="F139" i="1"/>
  <c r="G139" i="1"/>
  <c r="H139" i="1"/>
  <c r="I139" i="1"/>
  <c r="J139" i="1"/>
  <c r="K139" i="1"/>
  <c r="F131" i="1"/>
  <c r="G131" i="1"/>
  <c r="H131" i="1"/>
  <c r="I131" i="1"/>
  <c r="J131" i="1"/>
  <c r="K131" i="1"/>
  <c r="F164" i="1"/>
  <c r="G164" i="1"/>
  <c r="H164" i="1"/>
  <c r="I164" i="1"/>
  <c r="J164" i="1"/>
  <c r="K164" i="1"/>
  <c r="F99" i="1"/>
  <c r="G99" i="1"/>
  <c r="H99" i="1"/>
  <c r="I99" i="1"/>
  <c r="J99" i="1"/>
  <c r="K99" i="1"/>
  <c r="A155" i="1"/>
  <c r="A100" i="1"/>
  <c r="A7" i="1"/>
  <c r="A138" i="1"/>
  <c r="A103" i="1"/>
  <c r="A136" i="1"/>
  <c r="A129" i="1"/>
  <c r="A150" i="1"/>
  <c r="A157" i="1"/>
  <c r="A96" i="1"/>
  <c r="A156" i="1"/>
  <c r="A149" i="1"/>
  <c r="A133" i="1"/>
  <c r="A134" i="1"/>
  <c r="A137" i="1"/>
  <c r="A139" i="1"/>
  <c r="A131" i="1"/>
  <c r="A164" i="1"/>
  <c r="A99" i="1"/>
  <c r="F98" i="1" l="1"/>
  <c r="G98" i="1"/>
  <c r="H98" i="1"/>
  <c r="I98" i="1"/>
  <c r="J98" i="1"/>
  <c r="K98" i="1"/>
  <c r="F166" i="1"/>
  <c r="G166" i="1"/>
  <c r="H166" i="1"/>
  <c r="I166" i="1"/>
  <c r="J166" i="1"/>
  <c r="K166" i="1"/>
  <c r="F95" i="1"/>
  <c r="G95" i="1"/>
  <c r="H95" i="1"/>
  <c r="I95" i="1"/>
  <c r="J95" i="1"/>
  <c r="K95" i="1"/>
  <c r="F159" i="1"/>
  <c r="G159" i="1"/>
  <c r="H159" i="1"/>
  <c r="I159" i="1"/>
  <c r="J159" i="1"/>
  <c r="K159" i="1"/>
  <c r="F161" i="1"/>
  <c r="G161" i="1"/>
  <c r="H161" i="1"/>
  <c r="I161" i="1"/>
  <c r="J161" i="1"/>
  <c r="K161" i="1"/>
  <c r="F165" i="1"/>
  <c r="G165" i="1"/>
  <c r="H165" i="1"/>
  <c r="I165" i="1"/>
  <c r="J165" i="1"/>
  <c r="K165" i="1"/>
  <c r="F162" i="1"/>
  <c r="G162" i="1"/>
  <c r="H162" i="1"/>
  <c r="I162" i="1"/>
  <c r="J162" i="1"/>
  <c r="K162" i="1"/>
  <c r="F6" i="1"/>
  <c r="G6" i="1"/>
  <c r="H6" i="1"/>
  <c r="I6" i="1"/>
  <c r="J6" i="1"/>
  <c r="K6" i="1"/>
  <c r="F5" i="1"/>
  <c r="G5" i="1"/>
  <c r="H5" i="1"/>
  <c r="I5" i="1"/>
  <c r="J5" i="1"/>
  <c r="K5" i="1"/>
  <c r="F119" i="1"/>
  <c r="G119" i="1"/>
  <c r="H119" i="1"/>
  <c r="I119" i="1"/>
  <c r="J119" i="1"/>
  <c r="K119" i="1"/>
  <c r="F101" i="1"/>
  <c r="G101" i="1"/>
  <c r="H101" i="1"/>
  <c r="I101" i="1"/>
  <c r="J101" i="1"/>
  <c r="K101" i="1"/>
  <c r="F109" i="1"/>
  <c r="G109" i="1"/>
  <c r="H109" i="1"/>
  <c r="I109" i="1"/>
  <c r="J109" i="1"/>
  <c r="K109" i="1"/>
  <c r="F112" i="1"/>
  <c r="G112" i="1"/>
  <c r="H112" i="1"/>
  <c r="I112" i="1"/>
  <c r="J112" i="1"/>
  <c r="K112" i="1"/>
  <c r="F116" i="1"/>
  <c r="G116" i="1"/>
  <c r="H116" i="1"/>
  <c r="I116" i="1"/>
  <c r="J116" i="1"/>
  <c r="K116" i="1"/>
  <c r="F106" i="1"/>
  <c r="G106" i="1"/>
  <c r="H106" i="1"/>
  <c r="I106" i="1"/>
  <c r="J106" i="1"/>
  <c r="K106" i="1"/>
  <c r="F117" i="1"/>
  <c r="G117" i="1"/>
  <c r="H117" i="1"/>
  <c r="I117" i="1"/>
  <c r="J117" i="1"/>
  <c r="K117" i="1"/>
  <c r="F110" i="1"/>
  <c r="G110" i="1"/>
  <c r="H110" i="1"/>
  <c r="I110" i="1"/>
  <c r="J110" i="1"/>
  <c r="K110" i="1"/>
  <c r="F114" i="1"/>
  <c r="G114" i="1"/>
  <c r="H114" i="1"/>
  <c r="I114" i="1"/>
  <c r="J114" i="1"/>
  <c r="K114" i="1"/>
  <c r="F140" i="1"/>
  <c r="G140" i="1"/>
  <c r="H140" i="1"/>
  <c r="I140" i="1"/>
  <c r="J140" i="1"/>
  <c r="K140" i="1"/>
  <c r="F151" i="1"/>
  <c r="G151" i="1"/>
  <c r="H151" i="1"/>
  <c r="I151" i="1"/>
  <c r="J151" i="1"/>
  <c r="K151" i="1"/>
  <c r="F147" i="1"/>
  <c r="G147" i="1"/>
  <c r="H147" i="1"/>
  <c r="I147" i="1"/>
  <c r="J147" i="1"/>
  <c r="K147" i="1"/>
  <c r="F153" i="1"/>
  <c r="G153" i="1"/>
  <c r="H153" i="1"/>
  <c r="I153" i="1"/>
  <c r="J153" i="1"/>
  <c r="K153" i="1"/>
  <c r="F141" i="1"/>
  <c r="G141" i="1"/>
  <c r="H141" i="1"/>
  <c r="I141" i="1"/>
  <c r="J141" i="1"/>
  <c r="K141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53" i="1"/>
  <c r="G53" i="1"/>
  <c r="H53" i="1"/>
  <c r="I53" i="1"/>
  <c r="J53" i="1"/>
  <c r="K53" i="1"/>
  <c r="F75" i="1"/>
  <c r="G75" i="1"/>
  <c r="H75" i="1"/>
  <c r="I75" i="1"/>
  <c r="J75" i="1"/>
  <c r="K75" i="1"/>
  <c r="F148" i="1"/>
  <c r="G148" i="1"/>
  <c r="H148" i="1"/>
  <c r="I148" i="1"/>
  <c r="J148" i="1"/>
  <c r="K148" i="1"/>
  <c r="F115" i="1"/>
  <c r="G115" i="1"/>
  <c r="H115" i="1"/>
  <c r="I115" i="1"/>
  <c r="J115" i="1"/>
  <c r="K115" i="1"/>
  <c r="F120" i="1"/>
  <c r="G120" i="1"/>
  <c r="H120" i="1"/>
  <c r="I120" i="1"/>
  <c r="J120" i="1"/>
  <c r="K120" i="1"/>
  <c r="A98" i="1"/>
  <c r="A166" i="1"/>
  <c r="A95" i="1"/>
  <c r="A159" i="1"/>
  <c r="A161" i="1"/>
  <c r="A165" i="1"/>
  <c r="A162" i="1"/>
  <c r="A6" i="1"/>
  <c r="A5" i="1"/>
  <c r="A119" i="1"/>
  <c r="A101" i="1"/>
  <c r="A109" i="1"/>
  <c r="A112" i="1"/>
  <c r="A116" i="1"/>
  <c r="A106" i="1"/>
  <c r="A117" i="1"/>
  <c r="A110" i="1"/>
  <c r="A114" i="1"/>
  <c r="A140" i="1"/>
  <c r="A151" i="1"/>
  <c r="A147" i="1"/>
  <c r="A153" i="1"/>
  <c r="A141" i="1"/>
  <c r="A145" i="1"/>
  <c r="A146" i="1"/>
  <c r="A53" i="1"/>
  <c r="A75" i="1"/>
  <c r="A148" i="1"/>
  <c r="A115" i="1"/>
  <c r="A120" i="1"/>
  <c r="A19" i="1" l="1"/>
  <c r="F19" i="1"/>
  <c r="G19" i="1"/>
  <c r="H19" i="1"/>
  <c r="I19" i="1"/>
  <c r="J19" i="1"/>
  <c r="K19" i="1"/>
  <c r="A35" i="1"/>
  <c r="F35" i="1"/>
  <c r="G35" i="1"/>
  <c r="H35" i="1"/>
  <c r="I35" i="1"/>
  <c r="J35" i="1"/>
  <c r="K35" i="1"/>
  <c r="A66" i="1"/>
  <c r="F66" i="1"/>
  <c r="G66" i="1"/>
  <c r="H66" i="1"/>
  <c r="I66" i="1"/>
  <c r="J66" i="1"/>
  <c r="K66" i="1"/>
  <c r="A72" i="1"/>
  <c r="F72" i="1"/>
  <c r="G72" i="1"/>
  <c r="H72" i="1"/>
  <c r="I72" i="1"/>
  <c r="J72" i="1"/>
  <c r="K72" i="1"/>
  <c r="A152" i="1"/>
  <c r="F152" i="1"/>
  <c r="G152" i="1"/>
  <c r="H152" i="1"/>
  <c r="I152" i="1"/>
  <c r="J152" i="1"/>
  <c r="K152" i="1"/>
  <c r="A69" i="1"/>
  <c r="F69" i="1"/>
  <c r="G69" i="1"/>
  <c r="H69" i="1"/>
  <c r="I69" i="1"/>
  <c r="J69" i="1"/>
  <c r="K69" i="1"/>
  <c r="A73" i="1"/>
  <c r="F73" i="1"/>
  <c r="G73" i="1"/>
  <c r="H73" i="1"/>
  <c r="I73" i="1"/>
  <c r="J73" i="1"/>
  <c r="K73" i="1"/>
  <c r="A64" i="1"/>
  <c r="F64" i="1"/>
  <c r="G64" i="1"/>
  <c r="H64" i="1"/>
  <c r="I64" i="1"/>
  <c r="J64" i="1"/>
  <c r="K64" i="1"/>
  <c r="A127" i="1"/>
  <c r="F127" i="1"/>
  <c r="G127" i="1"/>
  <c r="H127" i="1"/>
  <c r="I127" i="1"/>
  <c r="J127" i="1"/>
  <c r="K127" i="1"/>
  <c r="A130" i="1"/>
  <c r="F130" i="1"/>
  <c r="G130" i="1"/>
  <c r="H130" i="1"/>
  <c r="I130" i="1"/>
  <c r="J130" i="1"/>
  <c r="K130" i="1"/>
  <c r="A125" i="1"/>
  <c r="F125" i="1"/>
  <c r="G125" i="1"/>
  <c r="H125" i="1"/>
  <c r="I125" i="1"/>
  <c r="J125" i="1"/>
  <c r="K125" i="1"/>
  <c r="A25" i="1"/>
  <c r="F25" i="1"/>
  <c r="G25" i="1"/>
  <c r="H25" i="1"/>
  <c r="I25" i="1"/>
  <c r="J25" i="1"/>
  <c r="K25" i="1"/>
  <c r="A160" i="1"/>
  <c r="F160" i="1"/>
  <c r="G160" i="1"/>
  <c r="H160" i="1"/>
  <c r="I160" i="1"/>
  <c r="J160" i="1"/>
  <c r="K160" i="1"/>
  <c r="A94" i="1"/>
  <c r="F94" i="1"/>
  <c r="G94" i="1"/>
  <c r="H94" i="1"/>
  <c r="I94" i="1"/>
  <c r="J94" i="1"/>
  <c r="K94" i="1"/>
  <c r="A118" i="1"/>
  <c r="F118" i="1"/>
  <c r="G118" i="1"/>
  <c r="H118" i="1"/>
  <c r="I118" i="1"/>
  <c r="J118" i="1"/>
  <c r="K118" i="1"/>
  <c r="A122" i="1"/>
  <c r="F122" i="1"/>
  <c r="G122" i="1"/>
  <c r="H122" i="1"/>
  <c r="I122" i="1"/>
  <c r="J122" i="1"/>
  <c r="K122" i="1"/>
  <c r="A51" i="1"/>
  <c r="F51" i="1"/>
  <c r="G51" i="1"/>
  <c r="H51" i="1"/>
  <c r="I51" i="1"/>
  <c r="J51" i="1"/>
  <c r="K51" i="1"/>
  <c r="A28" i="1"/>
  <c r="F28" i="1"/>
  <c r="G28" i="1"/>
  <c r="H28" i="1"/>
  <c r="I28" i="1"/>
  <c r="J28" i="1"/>
  <c r="K28" i="1"/>
  <c r="A55" i="1"/>
  <c r="F55" i="1"/>
  <c r="G55" i="1"/>
  <c r="H55" i="1"/>
  <c r="I55" i="1"/>
  <c r="J55" i="1"/>
  <c r="K55" i="1"/>
  <c r="A26" i="1" l="1"/>
  <c r="A9" i="1"/>
  <c r="A30" i="1"/>
  <c r="A63" i="1"/>
  <c r="A154" i="1"/>
  <c r="A41" i="1"/>
  <c r="A79" i="1"/>
  <c r="A77" i="1"/>
  <c r="A27" i="1"/>
  <c r="A61" i="1"/>
  <c r="A52" i="1"/>
  <c r="A24" i="1"/>
  <c r="A92" i="1"/>
  <c r="A143" i="1"/>
  <c r="A93" i="1"/>
  <c r="F26" i="1"/>
  <c r="G26" i="1"/>
  <c r="H26" i="1"/>
  <c r="I26" i="1"/>
  <c r="J26" i="1"/>
  <c r="K26" i="1"/>
  <c r="F9" i="1"/>
  <c r="G9" i="1"/>
  <c r="H9" i="1"/>
  <c r="I9" i="1"/>
  <c r="J9" i="1"/>
  <c r="K9" i="1"/>
  <c r="F30" i="1"/>
  <c r="G30" i="1"/>
  <c r="H30" i="1"/>
  <c r="I30" i="1"/>
  <c r="J30" i="1"/>
  <c r="K30" i="1"/>
  <c r="F63" i="1"/>
  <c r="G63" i="1"/>
  <c r="H63" i="1"/>
  <c r="I63" i="1"/>
  <c r="J63" i="1"/>
  <c r="K63" i="1"/>
  <c r="F154" i="1"/>
  <c r="G154" i="1"/>
  <c r="H154" i="1"/>
  <c r="I154" i="1"/>
  <c r="J154" i="1"/>
  <c r="K154" i="1"/>
  <c r="F41" i="1"/>
  <c r="G41" i="1"/>
  <c r="H41" i="1"/>
  <c r="I41" i="1"/>
  <c r="J41" i="1"/>
  <c r="K41" i="1"/>
  <c r="F79" i="1"/>
  <c r="G79" i="1"/>
  <c r="H79" i="1"/>
  <c r="I79" i="1"/>
  <c r="J79" i="1"/>
  <c r="K79" i="1"/>
  <c r="F77" i="1"/>
  <c r="G77" i="1"/>
  <c r="H77" i="1"/>
  <c r="I77" i="1"/>
  <c r="J77" i="1"/>
  <c r="K77" i="1"/>
  <c r="F27" i="1"/>
  <c r="G27" i="1"/>
  <c r="H27" i="1"/>
  <c r="I27" i="1"/>
  <c r="J27" i="1"/>
  <c r="K27" i="1"/>
  <c r="F61" i="1"/>
  <c r="G61" i="1"/>
  <c r="H61" i="1"/>
  <c r="I61" i="1"/>
  <c r="J61" i="1"/>
  <c r="K61" i="1"/>
  <c r="F52" i="1"/>
  <c r="G52" i="1"/>
  <c r="H52" i="1"/>
  <c r="I52" i="1"/>
  <c r="J52" i="1"/>
  <c r="K52" i="1"/>
  <c r="F24" i="1"/>
  <c r="G24" i="1"/>
  <c r="H24" i="1"/>
  <c r="I24" i="1"/>
  <c r="J24" i="1"/>
  <c r="K24" i="1"/>
  <c r="F92" i="1"/>
  <c r="G92" i="1"/>
  <c r="H92" i="1"/>
  <c r="I92" i="1"/>
  <c r="J92" i="1"/>
  <c r="K92" i="1"/>
  <c r="F143" i="1"/>
  <c r="G143" i="1"/>
  <c r="H143" i="1"/>
  <c r="I143" i="1"/>
  <c r="J143" i="1"/>
  <c r="K143" i="1"/>
  <c r="F93" i="1"/>
  <c r="G93" i="1"/>
  <c r="H93" i="1"/>
  <c r="I93" i="1"/>
  <c r="J93" i="1"/>
  <c r="K93" i="1"/>
  <c r="F89" i="1" l="1"/>
  <c r="G89" i="1"/>
  <c r="H89" i="1"/>
  <c r="I89" i="1"/>
  <c r="J89" i="1"/>
  <c r="K89" i="1"/>
  <c r="F17" i="1"/>
  <c r="G17" i="1"/>
  <c r="H17" i="1"/>
  <c r="I17" i="1"/>
  <c r="J17" i="1"/>
  <c r="K17" i="1"/>
  <c r="F8" i="1"/>
  <c r="G8" i="1"/>
  <c r="H8" i="1"/>
  <c r="I8" i="1"/>
  <c r="J8" i="1"/>
  <c r="K8" i="1"/>
  <c r="F88" i="1"/>
  <c r="G88" i="1"/>
  <c r="H88" i="1"/>
  <c r="I88" i="1"/>
  <c r="J88" i="1"/>
  <c r="K88" i="1"/>
  <c r="F86" i="1"/>
  <c r="G86" i="1"/>
  <c r="H86" i="1"/>
  <c r="I86" i="1"/>
  <c r="J86" i="1"/>
  <c r="K86" i="1"/>
  <c r="F22" i="1"/>
  <c r="G22" i="1"/>
  <c r="H22" i="1"/>
  <c r="I22" i="1"/>
  <c r="J22" i="1"/>
  <c r="K22" i="1"/>
  <c r="F85" i="1"/>
  <c r="G85" i="1"/>
  <c r="H85" i="1"/>
  <c r="I85" i="1"/>
  <c r="J85" i="1"/>
  <c r="K85" i="1"/>
  <c r="F31" i="1"/>
  <c r="G31" i="1"/>
  <c r="H31" i="1"/>
  <c r="I31" i="1"/>
  <c r="J31" i="1"/>
  <c r="K31" i="1"/>
  <c r="F80" i="1"/>
  <c r="G80" i="1"/>
  <c r="H80" i="1"/>
  <c r="I80" i="1"/>
  <c r="J80" i="1"/>
  <c r="K80" i="1"/>
  <c r="F65" i="1"/>
  <c r="G65" i="1"/>
  <c r="H65" i="1"/>
  <c r="I65" i="1"/>
  <c r="J65" i="1"/>
  <c r="K65" i="1"/>
  <c r="A89" i="1"/>
  <c r="A17" i="1"/>
  <c r="A8" i="1"/>
  <c r="A88" i="1"/>
  <c r="A86" i="1"/>
  <c r="A22" i="1"/>
  <c r="A85" i="1"/>
  <c r="A31" i="1"/>
  <c r="A80" i="1"/>
  <c r="A65" i="1"/>
  <c r="F23" i="1"/>
  <c r="G23" i="1"/>
  <c r="H23" i="1"/>
  <c r="I23" i="1"/>
  <c r="J23" i="1"/>
  <c r="K23" i="1"/>
  <c r="F15" i="1"/>
  <c r="G15" i="1"/>
  <c r="H15" i="1"/>
  <c r="I15" i="1"/>
  <c r="J15" i="1"/>
  <c r="K15" i="1"/>
  <c r="F81" i="1"/>
  <c r="G81" i="1"/>
  <c r="H81" i="1"/>
  <c r="I81" i="1"/>
  <c r="J81" i="1"/>
  <c r="K81" i="1"/>
  <c r="F113" i="1"/>
  <c r="G113" i="1"/>
  <c r="H113" i="1"/>
  <c r="I113" i="1"/>
  <c r="J113" i="1"/>
  <c r="K113" i="1"/>
  <c r="F121" i="1"/>
  <c r="G121" i="1"/>
  <c r="H121" i="1"/>
  <c r="I121" i="1"/>
  <c r="J121" i="1"/>
  <c r="K121" i="1"/>
  <c r="F36" i="1"/>
  <c r="G36" i="1"/>
  <c r="H36" i="1"/>
  <c r="I36" i="1"/>
  <c r="J36" i="1"/>
  <c r="K36" i="1"/>
  <c r="F91" i="1"/>
  <c r="G91" i="1"/>
  <c r="H91" i="1"/>
  <c r="I91" i="1"/>
  <c r="J91" i="1"/>
  <c r="K91" i="1"/>
  <c r="F90" i="1"/>
  <c r="G90" i="1"/>
  <c r="H90" i="1"/>
  <c r="I90" i="1"/>
  <c r="J90" i="1"/>
  <c r="K90" i="1"/>
  <c r="F37" i="1"/>
  <c r="G37" i="1"/>
  <c r="H37" i="1"/>
  <c r="I37" i="1"/>
  <c r="J37" i="1"/>
  <c r="K37" i="1"/>
  <c r="F78" i="1"/>
  <c r="G78" i="1"/>
  <c r="H78" i="1"/>
  <c r="I78" i="1"/>
  <c r="J78" i="1"/>
  <c r="K78" i="1"/>
  <c r="F42" i="1"/>
  <c r="G42" i="1"/>
  <c r="H42" i="1"/>
  <c r="I42" i="1"/>
  <c r="J42" i="1"/>
  <c r="K42" i="1"/>
  <c r="F74" i="1"/>
  <c r="G74" i="1"/>
  <c r="H74" i="1"/>
  <c r="I74" i="1"/>
  <c r="J74" i="1"/>
  <c r="K74" i="1"/>
  <c r="F76" i="1"/>
  <c r="G76" i="1"/>
  <c r="H76" i="1"/>
  <c r="I76" i="1"/>
  <c r="J76" i="1"/>
  <c r="K76" i="1"/>
  <c r="F82" i="1"/>
  <c r="G82" i="1"/>
  <c r="H82" i="1"/>
  <c r="I82" i="1"/>
  <c r="J82" i="1"/>
  <c r="K82" i="1"/>
  <c r="F57" i="1"/>
  <c r="G57" i="1"/>
  <c r="H57" i="1"/>
  <c r="I57" i="1"/>
  <c r="J57" i="1"/>
  <c r="K57" i="1"/>
  <c r="F142" i="1"/>
  <c r="G142" i="1"/>
  <c r="H142" i="1"/>
  <c r="I142" i="1"/>
  <c r="J142" i="1"/>
  <c r="K142" i="1"/>
  <c r="A23" i="1"/>
  <c r="A15" i="1"/>
  <c r="A81" i="1"/>
  <c r="A113" i="1"/>
  <c r="A121" i="1"/>
  <c r="A36" i="1"/>
  <c r="A91" i="1"/>
  <c r="A90" i="1"/>
  <c r="A37" i="1"/>
  <c r="A78" i="1"/>
  <c r="A42" i="1"/>
  <c r="A74" i="1"/>
  <c r="A76" i="1"/>
  <c r="A82" i="1"/>
  <c r="A57" i="1"/>
  <c r="A142" i="1"/>
  <c r="F10" i="1" l="1"/>
  <c r="G10" i="1"/>
  <c r="H10" i="1"/>
  <c r="I10" i="1"/>
  <c r="J10" i="1"/>
  <c r="K10" i="1"/>
  <c r="F54" i="1"/>
  <c r="G54" i="1"/>
  <c r="H54" i="1"/>
  <c r="I54" i="1"/>
  <c r="J54" i="1"/>
  <c r="K54" i="1"/>
  <c r="F97" i="1"/>
  <c r="G97" i="1"/>
  <c r="H97" i="1"/>
  <c r="I97" i="1"/>
  <c r="J97" i="1"/>
  <c r="K97" i="1"/>
  <c r="F18" i="1"/>
  <c r="G18" i="1"/>
  <c r="H18" i="1"/>
  <c r="I18" i="1"/>
  <c r="J18" i="1"/>
  <c r="K18" i="1"/>
  <c r="F83" i="1"/>
  <c r="G83" i="1"/>
  <c r="H83" i="1"/>
  <c r="I83" i="1"/>
  <c r="J83" i="1"/>
  <c r="K83" i="1"/>
  <c r="F84" i="1"/>
  <c r="G84" i="1"/>
  <c r="H84" i="1"/>
  <c r="I84" i="1"/>
  <c r="J84" i="1"/>
  <c r="K84" i="1"/>
  <c r="A10" i="1"/>
  <c r="A54" i="1"/>
  <c r="A97" i="1"/>
  <c r="A18" i="1"/>
  <c r="A83" i="1"/>
  <c r="A84" i="1"/>
  <c r="A33" i="1" l="1"/>
  <c r="F33" i="1"/>
  <c r="G33" i="1"/>
  <c r="H33" i="1"/>
  <c r="I33" i="1"/>
  <c r="J33" i="1"/>
  <c r="K33" i="1"/>
  <c r="A20" i="1"/>
  <c r="F20" i="1"/>
  <c r="G20" i="1"/>
  <c r="H20" i="1"/>
  <c r="I20" i="1"/>
  <c r="J20" i="1"/>
  <c r="K20" i="1"/>
  <c r="A108" i="1"/>
  <c r="F108" i="1"/>
  <c r="G108" i="1"/>
  <c r="H108" i="1"/>
  <c r="I108" i="1"/>
  <c r="J108" i="1"/>
  <c r="K108" i="1"/>
  <c r="A104" i="1"/>
  <c r="F104" i="1"/>
  <c r="G104" i="1"/>
  <c r="H104" i="1"/>
  <c r="I104" i="1"/>
  <c r="J104" i="1"/>
  <c r="K104" i="1"/>
  <c r="A102" i="1"/>
  <c r="F102" i="1"/>
  <c r="G102" i="1"/>
  <c r="H102" i="1"/>
  <c r="I102" i="1"/>
  <c r="J102" i="1"/>
  <c r="K102" i="1"/>
  <c r="A105" i="1"/>
  <c r="F105" i="1"/>
  <c r="G105" i="1"/>
  <c r="H105" i="1"/>
  <c r="I105" i="1"/>
  <c r="J105" i="1"/>
  <c r="K105" i="1"/>
  <c r="A107" i="1"/>
  <c r="F107" i="1"/>
  <c r="G107" i="1"/>
  <c r="H107" i="1"/>
  <c r="I107" i="1"/>
  <c r="J107" i="1"/>
  <c r="K107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21" i="1"/>
  <c r="F21" i="1"/>
  <c r="G21" i="1"/>
  <c r="H21" i="1"/>
  <c r="I21" i="1"/>
  <c r="J21" i="1"/>
  <c r="K21" i="1"/>
  <c r="A14" i="1"/>
  <c r="F14" i="1"/>
  <c r="G14" i="1"/>
  <c r="H14" i="1"/>
  <c r="I14" i="1"/>
  <c r="J14" i="1"/>
  <c r="K14" i="1"/>
  <c r="A111" i="1"/>
  <c r="F111" i="1"/>
  <c r="G111" i="1"/>
  <c r="H111" i="1"/>
  <c r="I111" i="1"/>
  <c r="J111" i="1"/>
  <c r="K111" i="1"/>
  <c r="A16" i="1"/>
  <c r="F16" i="1"/>
  <c r="G16" i="1"/>
  <c r="H16" i="1"/>
  <c r="I16" i="1"/>
  <c r="J16" i="1"/>
  <c r="K16" i="1"/>
  <c r="A13" i="1"/>
  <c r="F13" i="1"/>
  <c r="G13" i="1"/>
  <c r="H13" i="1"/>
  <c r="I13" i="1"/>
  <c r="J13" i="1"/>
  <c r="K13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29" i="1"/>
  <c r="F29" i="1"/>
  <c r="G29" i="1"/>
  <c r="H29" i="1"/>
  <c r="I29" i="1"/>
  <c r="J29" i="1"/>
  <c r="K29" i="1"/>
  <c r="A34" i="1"/>
  <c r="F34" i="1"/>
  <c r="G34" i="1"/>
  <c r="H34" i="1"/>
  <c r="I34" i="1"/>
  <c r="J34" i="1"/>
  <c r="K34" i="1"/>
  <c r="A128" i="1"/>
  <c r="F128" i="1"/>
  <c r="G128" i="1"/>
  <c r="H128" i="1"/>
  <c r="I128" i="1"/>
  <c r="J128" i="1"/>
  <c r="K128" i="1"/>
  <c r="A32" i="1"/>
  <c r="F32" i="1"/>
  <c r="G32" i="1"/>
  <c r="H32" i="1"/>
  <c r="I32" i="1"/>
  <c r="J32" i="1"/>
  <c r="K32" i="1"/>
  <c r="A132" i="1"/>
  <c r="F132" i="1"/>
  <c r="G132" i="1"/>
  <c r="H132" i="1"/>
  <c r="I132" i="1"/>
  <c r="J132" i="1"/>
  <c r="K132" i="1"/>
  <c r="A126" i="1"/>
  <c r="F126" i="1"/>
  <c r="G126" i="1"/>
  <c r="H126" i="1"/>
  <c r="I126" i="1"/>
  <c r="J126" i="1"/>
  <c r="K126" i="1"/>
  <c r="A135" i="1"/>
  <c r="F135" i="1"/>
  <c r="G135" i="1"/>
  <c r="H135" i="1"/>
  <c r="I135" i="1"/>
  <c r="J135" i="1"/>
  <c r="K135" i="1"/>
  <c r="A43" i="1"/>
  <c r="F43" i="1"/>
  <c r="G43" i="1"/>
  <c r="H43" i="1"/>
  <c r="I43" i="1"/>
  <c r="J43" i="1"/>
  <c r="K43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38" i="1"/>
  <c r="F38" i="1"/>
  <c r="G38" i="1"/>
  <c r="H38" i="1"/>
  <c r="I38" i="1"/>
  <c r="J38" i="1"/>
  <c r="K38" i="1"/>
  <c r="A46" i="1"/>
  <c r="F46" i="1"/>
  <c r="G46" i="1"/>
  <c r="H46" i="1"/>
  <c r="I46" i="1"/>
  <c r="J46" i="1"/>
  <c r="K46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44" i="1"/>
  <c r="F144" i="1"/>
  <c r="G144" i="1"/>
  <c r="H144" i="1"/>
  <c r="I144" i="1"/>
  <c r="J144" i="1"/>
  <c r="K144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56" i="1"/>
  <c r="F56" i="1"/>
  <c r="G56" i="1"/>
  <c r="H56" i="1"/>
  <c r="I56" i="1"/>
  <c r="J56" i="1"/>
  <c r="K56" i="1"/>
  <c r="A58" i="1"/>
  <c r="F58" i="1"/>
  <c r="G58" i="1"/>
  <c r="H58" i="1"/>
  <c r="I58" i="1"/>
  <c r="J58" i="1"/>
  <c r="K58" i="1"/>
  <c r="A62" i="1"/>
  <c r="F62" i="1"/>
  <c r="G62" i="1"/>
  <c r="H62" i="1"/>
  <c r="I62" i="1"/>
  <c r="J62" i="1"/>
  <c r="K62" i="1"/>
  <c r="A158" i="1"/>
  <c r="F158" i="1"/>
  <c r="G158" i="1"/>
  <c r="H158" i="1"/>
  <c r="I158" i="1"/>
  <c r="J158" i="1"/>
  <c r="K158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70" i="1"/>
  <c r="F70" i="1"/>
  <c r="G70" i="1"/>
  <c r="H70" i="1"/>
  <c r="I70" i="1"/>
  <c r="J70" i="1"/>
  <c r="K70" i="1"/>
  <c r="A60" i="1"/>
  <c r="F60" i="1"/>
  <c r="G60" i="1"/>
  <c r="H60" i="1"/>
  <c r="I60" i="1"/>
  <c r="J60" i="1"/>
  <c r="K60" i="1"/>
  <c r="A71" i="1"/>
  <c r="F71" i="1"/>
  <c r="G71" i="1"/>
  <c r="H71" i="1"/>
  <c r="I71" i="1"/>
  <c r="J71" i="1"/>
  <c r="K71" i="1"/>
  <c r="A59" i="1"/>
  <c r="F59" i="1"/>
  <c r="G59" i="1"/>
  <c r="H59" i="1"/>
  <c r="I59" i="1"/>
  <c r="J59" i="1"/>
  <c r="K59" i="1"/>
  <c r="A163" i="1"/>
  <c r="F163" i="1"/>
  <c r="G163" i="1"/>
  <c r="H163" i="1"/>
  <c r="I163" i="1"/>
  <c r="J163" i="1"/>
  <c r="K163" i="1"/>
  <c r="A87" i="1"/>
  <c r="F87" i="1"/>
  <c r="G87" i="1"/>
  <c r="H87" i="1"/>
  <c r="I87" i="1"/>
  <c r="J87" i="1"/>
  <c r="K87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<sst xmlns="http://schemas.openxmlformats.org/spreadsheetml/2006/main" count="14088" uniqueCount="2708">
  <si>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</si>
  <si>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</si>
  <si>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</si>
  <si>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</si>
  <si>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</si>
  <si>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</si>
  <si>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</si>
  <si>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</si>
  <si>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</si>
  <si>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</si>
  <si>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</si>
  <si>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</si>
  <si>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</si>
  <si>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</si>
  <si>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</si>
  <si>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</si>
  <si>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</si>
  <si>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</si>
  <si>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</si>
  <si>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</si>
  <si>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</si>
  <si>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</si>
  <si>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</si>
  <si>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</si>
  <si>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</si>
  <si>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</si>
  <si>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</si>
  <si>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</si>
  <si>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</si>
  <si>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</si>
  <si>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</si>
  <si>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</si>
  <si>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</si>
  <si>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</si>
  <si>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</si>
  <si>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</si>
  <si>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</si>
  <si>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</si>
  <si>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</si>
  <si>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</si>
  <si>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</si>
  <si>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</si>
  <si>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</si>
  <si>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</si>
  <si>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</si>
  <si>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</si>
  <si>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</si>
  <si>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</si>
  <si>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</si>
  <si>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</si>
  <si>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</si>
  <si>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</si>
  <si>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</si>
  <si>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</si>
  <si>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</si>
  <si>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</si>
  <si>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</si>
  <si>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</si>
  <si>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</si>
  <si>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</si>
  <si>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</si>
  <si>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</si>
  <si>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</si>
  <si>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</si>
  <si>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</si>
  <si>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</si>
  <si>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</si>
  <si>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</si>
  <si>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</si>
  <si>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</si>
  <si>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</si>
  <si>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</si>
  <si>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</si>
  <si>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</si>
  <si>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</si>
  <si>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</si>
  <si>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</si>
  <si>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</si>
  <si>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</si>
  <si>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</si>
  <si>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</si>
  <si>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</si>
  <si>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</si>
  <si>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</si>
  <si>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</si>
  <si>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</si>
  <si>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</si>
  <si>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</si>
  <si>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</si>
  <si>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</si>
  <si>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</si>
  <si>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</si>
  <si>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</si>
  <si>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</si>
  <si>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</si>
  <si>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</si>
  <si>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</si>
  <si>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</si>
  <si>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</si>
  <si>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</si>
  <si>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</si>
  <si>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</si>
  <si>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</si>
  <si>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</si>
  <si>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</si>
  <si>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</si>
  <si>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</si>
  <si>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</si>
  <si>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</si>
  <si>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</si>
  <si>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</si>
  <si>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</si>
  <si>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</si>
  <si>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</si>
  <si>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</si>
  <si>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</si>
  <si>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</si>
  <si>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</si>
  <si>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</si>
  <si>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</si>
  <si>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</si>
  <si>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</si>
  <si>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</si>
  <si>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</si>
  <si>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</si>
  <si>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</si>
  <si>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</si>
  <si>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</si>
  <si>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</si>
  <si>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</si>
  <si>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</si>
  <si>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</si>
  <si>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</si>
  <si>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</si>
  <si>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</si>
  <si>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</si>
  <si>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</si>
  <si>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</si>
  <si>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</si>
  <si>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</si>
  <si>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</si>
  <si>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</si>
  <si>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</si>
  <si>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</si>
  <si>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</si>
  <si>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</si>
  <si>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</si>
  <si>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</si>
  <si>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</si>
  <si>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</si>
  <si>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</si>
  <si>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</si>
  <si>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</si>
  <si>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</si>
  <si>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</si>
  <si>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</si>
  <si>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</si>
  <si>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</si>
  <si>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</si>
  <si>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</si>
  <si>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</si>
  <si>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</si>
  <si>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</si>
  <si>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</si>
  <si>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</si>
  <si>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</si>
  <si>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</si>
  <si>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</si>
  <si>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</si>
  <si>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</si>
  <si>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</si>
  <si>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</si>
  <si>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</si>
  <si>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</si>
  <si>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</si>
  <si>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</si>
  <si>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</si>
  <si>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</si>
  <si>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</si>
  <si>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</si>
  <si>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</si>
  <si>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</si>
  <si>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</si>
  <si>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</si>
  <si>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</si>
  <si>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</si>
  <si>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</si>
  <si>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</si>
  <si>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</si>
  <si>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</si>
  <si>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</si>
  <si>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</si>
  <si>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</si>
  <si>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</si>
  <si>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</si>
  <si>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</si>
  <si>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</si>
  <si>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</si>
  <si>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</si>
  <si>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</si>
  <si>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</si>
  <si>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</si>
  <si>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</si>
  <si>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</si>
  <si>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</si>
  <si>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</si>
  <si>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</si>
  <si>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</si>
  <si>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</si>
  <si>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</si>
  <si>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</si>
  <si>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</si>
  <si>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</si>
  <si>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</si>
  <si>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</si>
  <si>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</si>
  <si>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</si>
  <si>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</si>
  <si>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</si>
  <si>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</si>
  <si>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</si>
  <si>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</si>
  <si>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</si>
  <si>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</si>
  <si>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</si>
  <si>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</si>
  <si>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</si>
  <si>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</si>
  <si>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</si>
  <si>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</si>
  <si>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</si>
  <si>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</si>
  <si>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</si>
  <si>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</si>
  <si>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</si>
  <si>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</si>
  <si>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</si>
  <si>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</si>
  <si>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</si>
  <si>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</si>
  <si>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</si>
  <si>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</si>
  <si>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</si>
  <si>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</si>
  <si>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</si>
  <si>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</si>
  <si>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</si>
  <si>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</si>
  <si>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</si>
  <si>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</si>
  <si>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</si>
  <si>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</si>
  <si>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</si>
  <si>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</si>
  <si>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</si>
  <si>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</si>
  <si>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</si>
  <si>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</si>
  <si>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</si>
  <si>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</si>
  <si>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</si>
  <si>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</si>
  <si>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</si>
  <si>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</si>
  <si>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</si>
  <si>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</si>
  <si>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</si>
  <si>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</si>
  <si>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</si>
  <si>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</si>
  <si>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</si>
  <si>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</si>
  <si>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</si>
  <si>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</si>
  <si>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</si>
  <si>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</si>
  <si>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</si>
  <si>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</si>
  <si>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</si>
  <si>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</si>
  <si>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</si>
  <si>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</si>
  <si>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</si>
  <si>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</si>
  <si>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</si>
  <si>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</si>
  <si>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</si>
  <si>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</si>
  <si>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</si>
  <si>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</si>
  <si>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</si>
  <si>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</si>
  <si>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</si>
  <si>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</si>
  <si>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</si>
  <si>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</si>
  <si>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</si>
  <si>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</si>
  <si>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</si>
  <si>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</si>
  <si>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</si>
  <si>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</si>
  <si>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</si>
  <si>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</si>
  <si>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</si>
  <si>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</si>
  <si>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</si>
  <si>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</si>
  <si>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</si>
  <si>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</si>
  <si>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</si>
  <si>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</si>
  <si>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</si>
  <si>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</si>
  <si>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</si>
  <si>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</si>
  <si>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</si>
  <si>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</si>
  <si>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</si>
  <si>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</si>
  <si>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</si>
  <si>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</si>
  <si>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</si>
  <si>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</si>
  <si>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</si>
  <si>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</si>
  <si>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</si>
  <si>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</si>
  <si>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</si>
  <si>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</si>
  <si>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</si>
  <si>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</si>
  <si>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</si>
  <si>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</si>
  <si>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</si>
  <si>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</si>
  <si>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</si>
  <si>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</si>
  <si>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</si>
  <si>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</si>
  <si>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</si>
  <si>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</si>
  <si>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</si>
  <si>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</si>
  <si>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</si>
  <si>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</si>
  <si>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</si>
  <si>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</si>
  <si>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</si>
  <si>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</si>
  <si>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</si>
  <si>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</si>
  <si>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</si>
  <si>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</si>
  <si>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</si>
  <si>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</si>
  <si>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</si>
  <si>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</si>
  <si>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</si>
  <si>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</si>
  <si>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</si>
  <si>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</si>
  <si>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</si>
  <si>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</si>
  <si>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</si>
  <si>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</si>
  <si>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</si>
  <si>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</si>
  <si>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</si>
  <si>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</si>
  <si>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</si>
  <si>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</si>
  <si>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</si>
  <si>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</si>
  <si>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</si>
  <si>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</si>
  <si>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</si>
  <si>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</si>
  <si>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</si>
  <si>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</si>
  <si>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</si>
  <si>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</si>
  <si>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</si>
  <si>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</si>
  <si>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</si>
  <si>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</si>
  <si>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</si>
  <si>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</si>
  <si>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</si>
  <si>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</si>
  <si>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</si>
  <si>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</si>
  <si>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</si>
  <si>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</si>
  <si>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</si>
  <si>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</si>
  <si>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</si>
  <si>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</si>
  <si>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</si>
  <si>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</si>
  <si>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</si>
  <si>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</si>
  <si>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</si>
  <si>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</si>
  <si>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</si>
  <si>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</si>
  <si>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</si>
  <si>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</si>
  <si>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</si>
  <si>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</si>
  <si>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</si>
  <si>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</si>
  <si>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</si>
  <si>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</si>
  <si>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</si>
  <si>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</si>
  <si>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</si>
  <si>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</si>
  <si>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</si>
  <si>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</si>
  <si>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</si>
  <si>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</si>
  <si>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</si>
  <si>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</si>
  <si>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</si>
  <si>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</si>
  <si>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</si>
  <si>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</si>
  <si>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</si>
  <si>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</si>
  <si>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</si>
  <si>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</si>
  <si>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</si>
  <si>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</si>
  <si>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</si>
  <si>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</si>
  <si>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</si>
  <si>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</si>
  <si>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</si>
  <si>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</si>
  <si>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</si>
  <si>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</si>
  <si>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</si>
  <si>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</si>
  <si>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</si>
  <si>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</si>
  <si>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</si>
  <si>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</si>
  <si>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</si>
  <si>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</si>
  <si>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</si>
  <si>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</si>
  <si>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</si>
  <si>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</si>
  <si>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</si>
  <si>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</si>
  <si>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</si>
  <si>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</si>
  <si>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</si>
  <si>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</si>
  <si>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</si>
  <si>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</si>
  <si>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</si>
  <si>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</si>
  <si>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</si>
  <si>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</si>
  <si>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</si>
  <si>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</si>
  <si>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</si>
  <si>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</si>
  <si>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</si>
  <si>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</si>
  <si>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</si>
  <si>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</si>
  <si>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</si>
  <si>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</si>
  <si>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</si>
  <si>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</si>
  <si>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</si>
  <si>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</si>
  <si>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</si>
  <si>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</si>
  <si>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</si>
  <si>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</si>
  <si>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</si>
  <si>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</si>
  <si>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</si>
  <si>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</si>
  <si>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</si>
  <si>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</si>
  <si>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</si>
  <si>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</si>
  <si>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</si>
  <si>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</si>
  <si>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</si>
  <si>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</si>
  <si>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</si>
  <si>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</si>
  <si>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</si>
  <si>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</si>
  <si>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</si>
  <si>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</si>
  <si>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</si>
  <si>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</si>
  <si>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</si>
  <si>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</si>
  <si>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</si>
  <si>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</si>
  <si>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</si>
  <si>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</si>
  <si>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</si>
  <si>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</si>
  <si>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</si>
  <si>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</si>
  <si>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</si>
  <si>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</si>
  <si>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</si>
  <si>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</si>
  <si>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</si>
  <si>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</si>
  <si>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</si>
  <si>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</si>
  <si>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</si>
  <si>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</si>
  <si>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</si>
  <si>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</si>
  <si>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</si>
  <si>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</si>
  <si>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</si>
  <si>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</si>
  <si>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</si>
  <si>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</si>
  <si>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</si>
  <si>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</si>
  <si>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</si>
  <si>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</si>
  <si>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</si>
  <si>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</si>
  <si>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</si>
  <si>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</si>
  <si>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</si>
  <si>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</si>
  <si>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</si>
  <si>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</si>
  <si>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</si>
  <si>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</si>
  <si>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</si>
  <si>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</si>
  <si>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</si>
  <si>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</si>
  <si>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</si>
  <si>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</si>
  <si>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</si>
  <si>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</si>
  <si>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</si>
  <si>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</si>
  <si>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</si>
  <si>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</si>
  <si>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</si>
  <si>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</si>
  <si>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</si>
  <si>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</si>
  <si>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</si>
  <si>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</si>
  <si>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</si>
  <si>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</si>
  <si>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</si>
  <si>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</si>
  <si>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</si>
  <si>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</si>
  <si>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</si>
  <si>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</si>
  <si>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</si>
  <si>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</si>
  <si>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</si>
  <si>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</si>
  <si>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</si>
  <si>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</si>
  <si>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</si>
  <si>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</si>
  <si>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</si>
  <si>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</si>
  <si>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</si>
  <si>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</si>
  <si>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</si>
  <si>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</si>
  <si>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</si>
  <si>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</si>
  <si>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</si>
  <si>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</si>
  <si>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</si>
  <si>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</si>
  <si>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</si>
  <si>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</si>
  <si>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</si>
  <si>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</si>
  <si>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</si>
  <si>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</si>
  <si>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</si>
  <si>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</si>
  <si>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</si>
  <si>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</si>
  <si>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</si>
  <si>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</si>
  <si>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</si>
  <si>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</si>
  <si>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</si>
  <si>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</si>
  <si>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</si>
  <si>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</si>
  <si>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</si>
  <si>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</si>
  <si>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</si>
  <si>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</si>
  <si>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</si>
  <si>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</si>
  <si>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</si>
  <si>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</si>
  <si>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</si>
  <si>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</si>
  <si>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</si>
  <si>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</si>
  <si>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</si>
  <si>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</si>
  <si>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</si>
  <si>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</si>
  <si>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</si>
  <si>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</si>
  <si>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</si>
  <si>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</si>
  <si>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</si>
  <si>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</si>
  <si>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</si>
  <si>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</si>
  <si>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</si>
  <si>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</si>
  <si>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</si>
  <si>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</si>
  <si>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</si>
  <si>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</si>
  <si>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</si>
  <si>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</si>
  <si>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</si>
  <si>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</si>
  <si>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</si>
  <si>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</si>
  <si>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</si>
  <si>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</si>
  <si>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</si>
  <si>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</si>
  <si>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</si>
  <si>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</si>
  <si>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</si>
  <si>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</si>
  <si>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</si>
  <si>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</si>
  <si>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</si>
  <si>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</si>
  <si>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</si>
  <si>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</si>
  <si>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</si>
  <si>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</si>
  <si>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</si>
  <si>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</si>
  <si>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</si>
  <si>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</si>
  <si>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</si>
  <si>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</si>
  <si>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</si>
  <si>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</si>
  <si>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</si>
  <si>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</si>
  <si>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</si>
  <si>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</si>
  <si>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</si>
  <si>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</si>
  <si>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</si>
  <si>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</si>
  <si>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</si>
  <si>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</si>
  <si>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</si>
  <si>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</si>
  <si>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</si>
  <si>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</si>
  <si>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</si>
  <si>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</si>
  <si>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</si>
  <si>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</si>
  <si>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</si>
  <si>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</si>
  <si>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</si>
  <si>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</si>
  <si>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</si>
  <si>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</si>
  <si>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</si>
  <si>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</si>
  <si>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</si>
  <si>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</si>
  <si>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</si>
  <si>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</si>
  <si>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</si>
  <si>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</si>
  <si>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</si>
  <si>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</si>
  <si>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</si>
  <si>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</si>
  <si>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</si>
  <si>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</si>
  <si>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</si>
  <si>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</si>
  <si>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</si>
  <si>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</si>
  <si>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</si>
  <si>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</si>
  <si>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</si>
  <si>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</si>
  <si>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</si>
  <si>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</si>
  <si>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</si>
  <si>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</si>
  <si>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</si>
  <si>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</si>
  <si>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</si>
  <si>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</si>
  <si>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</si>
  <si>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</si>
  <si>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</si>
  <si>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</si>
  <si>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</si>
  <si>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</si>
  <si>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</si>
  <si>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</si>
  <si>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</si>
  <si>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</si>
  <si>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</si>
  <si>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</si>
  <si>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</si>
  <si>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</si>
  <si>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</si>
  <si>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</si>
  <si>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</si>
  <si>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</si>
  <si>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</si>
  <si>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</si>
  <si>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</si>
  <si>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</si>
  <si>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</si>
  <si>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</si>
  <si>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</si>
  <si>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</si>
  <si>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</si>
  <si>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</si>
  <si>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</si>
  <si>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</si>
  <si>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</si>
  <si>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</si>
  <si>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</si>
  <si>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</si>
  <si>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</si>
  <si>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</si>
  <si>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</si>
  <si>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</si>
  <si>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</si>
  <si>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</si>
  <si>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</si>
  <si>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</si>
  <si>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</si>
  <si>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</si>
  <si>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</si>
  <si>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</si>
  <si>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</si>
  <si>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</si>
  <si>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</si>
  <si>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</si>
  <si>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</si>
  <si>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</si>
  <si>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</si>
  <si>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</si>
  <si>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</si>
  <si>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</si>
  <si>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</si>
  <si>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</si>
  <si>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</si>
  <si>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</si>
  <si>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</si>
  <si>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</si>
  <si>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</si>
  <si>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</si>
  <si>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</si>
  <si>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</si>
  <si>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</si>
  <si>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</si>
  <si>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</si>
  <si>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</si>
  <si>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</si>
  <si>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</si>
  <si>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</si>
  <si>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</si>
  <si>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</si>
  <si>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</si>
  <si>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</si>
  <si>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</si>
  <si>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</si>
  <si>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</si>
  <si>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</si>
  <si>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</si>
  <si>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</si>
  <si>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</si>
  <si>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</si>
  <si>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</si>
  <si>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</si>
  <si>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</si>
  <si>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</si>
  <si>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</si>
  <si>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</si>
  <si>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</si>
  <si>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</si>
  <si>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</si>
  <si>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</si>
  <si>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</si>
  <si>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</si>
  <si>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</si>
  <si>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</si>
  <si>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</si>
  <si>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</si>
  <si>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</si>
  <si>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</si>
  <si>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</si>
  <si>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</si>
  <si>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</si>
  <si>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</si>
  <si>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</si>
  <si>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</si>
  <si>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</si>
  <si>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</si>
  <si>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</si>
  <si>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</si>
  <si>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</si>
  <si>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</si>
  <si>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</si>
  <si>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</si>
  <si>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</si>
  <si>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</si>
  <si>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</si>
  <si>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</si>
  <si>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</si>
  <si>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</si>
  <si>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</si>
  <si>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</si>
  <si>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</si>
  <si>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</si>
  <si>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</si>
  <si>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</si>
  <si>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</si>
  <si>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</si>
  <si>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</si>
  <si>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</si>
  <si>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</si>
  <si>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</si>
  <si>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</si>
  <si>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</si>
  <si>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</si>
  <si>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</si>
  <si>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</si>
  <si>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</si>
  <si>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</si>
  <si>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</si>
  <si>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</si>
  <si>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</si>
  <si>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</si>
  <si>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</si>
  <si>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</si>
  <si>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</si>
  <si>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</si>
  <si>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</si>
  <si>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</si>
  <si>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</si>
  <si>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</si>
  <si>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</si>
  <si>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</si>
  <si>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</si>
  <si>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</si>
  <si>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</si>
  <si>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</si>
  <si>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</si>
  <si>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</si>
  <si>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</si>
  <si>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</si>
  <si>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</si>
  <si>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</si>
  <si>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</si>
  <si>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</si>
  <si>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</si>
  <si>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</si>
  <si>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</si>
  <si>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</si>
  <si>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</si>
  <si>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</si>
  <si>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</si>
  <si>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</si>
  <si>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</si>
  <si>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</si>
  <si>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</si>
  <si>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</si>
  <si>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</si>
  <si>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</si>
  <si>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</si>
  <si>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</si>
  <si>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</si>
  <si>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</si>
  <si>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</si>
  <si>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</si>
  <si>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</si>
  <si>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</si>
  <si>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</si>
  <si>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</si>
  <si>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</si>
  <si>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</si>
  <si>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</si>
  <si>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</si>
  <si>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</si>
  <si>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</si>
  <si>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</si>
  <si>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</si>
  <si>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</si>
  <si>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</si>
  <si>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</si>
  <si>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</si>
  <si>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</si>
  <si>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</si>
  <si>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</si>
  <si>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</si>
  <si>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</si>
  <si>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</si>
  <si>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</si>
  <si>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</si>
  <si>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</si>
  <si>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</si>
  <si>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</si>
  <si>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</si>
  <si>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</si>
  <si>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</si>
  <si>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</si>
  <si>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</si>
  <si>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</si>
  <si>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</si>
  <si>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</si>
  <si>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</si>
  <si>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</si>
  <si>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</si>
  <si>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</si>
  <si>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</si>
  <si>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</si>
  <si>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</si>
  <si>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</si>
  <si>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</si>
  <si>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</si>
  <si>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</si>
  <si>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</si>
  <si>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</si>
  <si>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</si>
  <si>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</si>
  <si>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</si>
  <si>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</si>
  <si>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</si>
  <si>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</si>
  <si>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</si>
  <si>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</si>
  <si>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</si>
  <si>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</si>
  <si>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</si>
  <si>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</si>
  <si>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</si>
  <si>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</si>
  <si>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</si>
  <si>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</si>
  <si>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</si>
  <si>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</si>
  <si>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</si>
  <si>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</si>
  <si>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</si>
  <si>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</si>
  <si>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</si>
  <si>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</si>
  <si>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</si>
  <si>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</si>
  <si>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</si>
  <si>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</si>
  <si>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</si>
  <si>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</si>
  <si>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</si>
  <si>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</si>
  <si>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</si>
  <si>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</si>
  <si>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</si>
  <si>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</si>
  <si>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</si>
  <si>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</si>
  <si>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</si>
  <si>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</si>
  <si>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</si>
  <si>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</si>
  <si>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</si>
  <si>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</si>
  <si>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</si>
  <si>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</si>
  <si>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</si>
  <si>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</si>
  <si>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</si>
  <si>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</si>
  <si>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</si>
  <si>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</si>
  <si>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</si>
  <si>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</si>
  <si>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</si>
  <si>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</si>
  <si>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</si>
  <si>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</si>
  <si>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</si>
  <si>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</si>
  <si>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</si>
  <si>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</si>
  <si>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</si>
  <si>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</si>
  <si>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</si>
  <si>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</si>
  <si>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</si>
  <si>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</si>
  <si>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</si>
  <si>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</si>
  <si>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</si>
  <si>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</si>
  <si>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</si>
  <si>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</si>
  <si>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</si>
  <si>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</si>
  <si>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</si>
  <si>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</si>
  <si>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</si>
  <si>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</si>
  <si>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</si>
  <si>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</si>
  <si>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</si>
  <si>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</si>
  <si>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</si>
  <si>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</si>
  <si>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</si>
  <si>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</si>
  <si>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</si>
  <si>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</si>
  <si>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</si>
  <si>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</si>
  <si>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</si>
  <si>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</si>
  <si>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</si>
  <si>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</si>
  <si>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</si>
  <si>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</si>
  <si>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</si>
  <si>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</si>
  <si>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</si>
  <si>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</si>
  <si>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</si>
  <si>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</si>
  <si>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</si>
  <si>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</si>
  <si>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</si>
  <si>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</si>
  <si>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</si>
  <si>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</si>
  <si>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</si>
  <si>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</si>
  <si>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</si>
  <si>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</si>
  <si>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</si>
  <si>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</si>
  <si>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</si>
  <si>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</si>
  <si>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</si>
  <si>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</si>
  <si>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</si>
  <si>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</si>
  <si>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</si>
  <si>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</si>
  <si>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</si>
  <si>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</si>
  <si>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</si>
  <si>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</si>
  <si>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</si>
  <si>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</si>
  <si>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</si>
  <si>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</si>
  <si>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</si>
  <si>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</si>
  <si>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</si>
  <si>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</si>
  <si>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</si>
  <si>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</si>
  <si>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</si>
  <si>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</si>
  <si>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</si>
  <si>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</si>
  <si>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</si>
  <si>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</si>
  <si>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</si>
  <si>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</si>
  <si>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</si>
  <si>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</si>
  <si>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</si>
  <si>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</si>
  <si>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</si>
  <si>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</si>
  <si>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</si>
  <si>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</si>
  <si>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</si>
  <si>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</si>
  <si>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</si>
  <si>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</si>
  <si>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</si>
  <si>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</si>
  <si>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</si>
  <si>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</si>
  <si>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</si>
  <si>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</si>
  <si>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</si>
  <si>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</si>
  <si>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</si>
  <si>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</si>
  <si>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</si>
  <si>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</si>
  <si>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</si>
  <si>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</si>
  <si>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</si>
  <si>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</si>
  <si>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</si>
  <si>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</si>
  <si>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</si>
  <si>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</si>
  <si>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</si>
  <si>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</si>
  <si>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</si>
  <si>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</si>
  <si>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</si>
  <si>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</si>
  <si>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</si>
  <si>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</si>
  <si>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</si>
  <si>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</si>
  <si>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</si>
  <si>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</si>
  <si>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</si>
  <si>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</si>
  <si>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</si>
  <si>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</si>
  <si>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</si>
  <si>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</si>
  <si>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</si>
  <si>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</si>
  <si>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</si>
  <si>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</si>
  <si>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</si>
  <si>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</si>
  <si>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</si>
  <si>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</si>
  <si>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</si>
  <si>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</si>
  <si>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</si>
  <si>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</si>
  <si>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</si>
  <si>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</si>
  <si>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</si>
  <si>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</si>
  <si>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</si>
  <si>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</si>
  <si>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</si>
  <si>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</si>
  <si>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</si>
  <si>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</si>
  <si>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</si>
  <si>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</si>
  <si>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</si>
  <si>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</si>
  <si>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</si>
  <si>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</si>
  <si>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</si>
  <si>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</si>
  <si>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</si>
  <si>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</si>
  <si>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</si>
  <si>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</si>
  <si>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</si>
  <si>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</si>
  <si>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</si>
  <si>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</si>
  <si>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</si>
  <si>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</si>
  <si>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</si>
  <si>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</si>
  <si>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</si>
  <si>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</si>
  <si>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</si>
  <si>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</si>
  <si>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</si>
  <si>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</si>
  <si>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</si>
  <si>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</si>
  <si>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</si>
  <si>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</si>
  <si>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</si>
  <si>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</si>
  <si>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</si>
  <si>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</si>
  <si>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</si>
  <si>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</si>
  <si>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</si>
  <si>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</si>
  <si>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</si>
  <si>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</si>
  <si>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</si>
  <si>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</si>
  <si>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</si>
  <si>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</si>
  <si>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</si>
  <si>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</si>
  <si>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</si>
  <si>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</si>
  <si>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</si>
  <si>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</si>
  <si>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</si>
  <si>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</si>
  <si>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</si>
  <si>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</si>
  <si>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</si>
  <si>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</si>
  <si>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</si>
  <si>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</si>
  <si>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</si>
  <si>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</si>
  <si>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</si>
  <si>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</si>
  <si>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</si>
  <si>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</si>
  <si>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</si>
  <si>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</si>
  <si>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</si>
  <si>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</si>
  <si>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</si>
  <si>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</si>
  <si>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</si>
  <si>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</si>
  <si>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</si>
  <si>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</si>
  <si>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</si>
  <si>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</si>
  <si>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</si>
  <si>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</si>
  <si>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</si>
  <si>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</si>
  <si>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</si>
  <si>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</si>
  <si>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</si>
  <si>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</si>
  <si>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</si>
  <si>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</si>
  <si>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</si>
  <si>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</si>
  <si>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</si>
  <si>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</si>
  <si>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</si>
  <si>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</si>
  <si>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</si>
  <si>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</si>
  <si>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</si>
  <si>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</si>
  <si>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</si>
  <si>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</si>
  <si>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</si>
  <si>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</si>
  <si>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</si>
  <si>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</si>
  <si>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</si>
  <si>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</si>
  <si>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</si>
  <si>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</si>
  <si>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</si>
  <si>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</si>
  <si>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</si>
  <si>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</si>
  <si>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</si>
  <si>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</si>
  <si>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</si>
  <si>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</si>
  <si>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</si>
  <si>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</si>
  <si>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</si>
  <si>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</si>
  <si>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</si>
  <si>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</si>
  <si>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</si>
  <si>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</si>
  <si>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</si>
  <si>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</si>
  <si>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</si>
  <si>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</si>
  <si>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</si>
  <si>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</si>
  <si>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</si>
  <si>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</si>
  <si>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</si>
  <si>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</si>
  <si>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</si>
  <si>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</si>
  <si>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</si>
  <si>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</si>
  <si>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</si>
  <si>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</si>
  <si>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</si>
  <si>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</si>
  <si>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</si>
  <si>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</si>
  <si>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</si>
  <si>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</si>
  <si>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</si>
  <si>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</si>
  <si>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</si>
  <si>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</si>
  <si>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</si>
  <si>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</si>
  <si>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</si>
  <si>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</si>
  <si>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</si>
  <si>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</si>
  <si>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</si>
  <si>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</si>
  <si>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</si>
  <si>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</si>
  <si>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</si>
  <si>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</si>
  <si>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</si>
  <si>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</si>
  <si>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</si>
  <si>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</si>
  <si>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</si>
  <si>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</si>
  <si>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</si>
  <si>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</si>
  <si>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</si>
  <si>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</si>
  <si>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</si>
  <si>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</si>
  <si>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</si>
  <si>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</si>
  <si>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</si>
  <si>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</si>
  <si>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</si>
  <si>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</si>
  <si>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</si>
  <si>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</si>
  <si>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</si>
  <si>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</si>
  <si>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</si>
  <si>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</si>
  <si>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</si>
  <si>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</si>
  <si>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</si>
  <si>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</si>
  <si>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</si>
  <si>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</si>
  <si>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</si>
  <si>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</si>
  <si>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</si>
  <si>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</si>
  <si>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</si>
  <si>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</si>
  <si>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</si>
  <si>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</si>
  <si>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</si>
  <si>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</si>
  <si>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</si>
  <si>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</si>
  <si>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</si>
  <si>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</si>
  <si>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</si>
  <si>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</si>
  <si>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</si>
  <si>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</si>
  <si>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</si>
  <si>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</si>
  <si>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</si>
  <si>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</si>
  <si>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</si>
  <si>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</si>
  <si>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</si>
  <si>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</si>
  <si>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</si>
  <si>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</si>
  <si>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</si>
  <si>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</si>
  <si>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</si>
  <si>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</si>
  <si>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</si>
  <si>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</si>
  <si>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</si>
  <si>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</si>
  <si>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</si>
  <si>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</si>
  <si>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</si>
  <si>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</si>
  <si>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</si>
  <si>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</si>
  <si>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</si>
  <si>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</si>
  <si>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</si>
  <si>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</si>
  <si>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</si>
  <si>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</si>
  <si>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</si>
  <si>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</si>
  <si>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</si>
  <si>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</si>
  <si>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</si>
  <si>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</si>
  <si>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</si>
  <si>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</si>
  <si>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</si>
  <si>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</si>
  <si>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</si>
  <si>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</si>
  <si>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</si>
  <si>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</si>
  <si>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</si>
  <si>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</si>
  <si>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</si>
  <si>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</si>
  <si>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</si>
  <si>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</si>
  <si>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</si>
  <si>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</si>
  <si>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</si>
  <si>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</si>
  <si>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</si>
  <si>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</si>
  <si>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</si>
  <si>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</si>
  <si>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</si>
  <si>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</si>
  <si>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</si>
  <si>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</si>
  <si>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</si>
  <si>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</si>
  <si>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</si>
  <si>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</si>
  <si>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</si>
  <si>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</si>
  <si>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</si>
  <si>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</si>
  <si>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</si>
  <si>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</si>
  <si>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</si>
  <si>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</si>
  <si>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</si>
  <si>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</si>
  <si>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</si>
  <si>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</si>
  <si>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</si>
  <si>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</si>
  <si>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</si>
  <si>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</si>
  <si>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</si>
  <si>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</si>
  <si>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</si>
  <si>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</si>
  <si>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</si>
  <si>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</si>
  <si>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</si>
  <si>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</si>
  <si>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</si>
  <si>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</si>
  <si>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</si>
  <si>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</si>
  <si>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</si>
  <si>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</si>
  <si>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</si>
  <si>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</si>
  <si>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</si>
  <si>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</si>
  <si>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</si>
  <si>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</si>
  <si>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</si>
  <si>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</si>
  <si>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</si>
  <si>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</si>
  <si>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</si>
  <si>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</si>
  <si>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</si>
  <si>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</si>
  <si>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</si>
  <si>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</si>
  <si>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</si>
  <si>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</si>
  <si>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</si>
  <si>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</si>
  <si>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</si>
  <si>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</si>
  <si>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</si>
  <si>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</si>
  <si>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</si>
  <si>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</si>
  <si>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</si>
  <si>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</si>
  <si>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</si>
  <si>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</si>
  <si>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</si>
  <si>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</si>
  <si>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</si>
  <si>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</si>
  <si>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</si>
  <si>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</si>
  <si>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</si>
  <si>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</si>
  <si>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</si>
  <si>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</si>
  <si>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</si>
  <si>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</si>
  <si>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</si>
  <si>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</si>
  <si>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</si>
  <si>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</si>
  <si>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</si>
  <si>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</si>
  <si>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</si>
  <si>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</si>
  <si>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</si>
  <si>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</si>
  <si>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</si>
  <si>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</si>
  <si>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</si>
  <si>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</si>
  <si>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</si>
  <si>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</si>
  <si>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</si>
  <si>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</si>
  <si>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</si>
  <si>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</si>
  <si>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</si>
  <si>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</si>
  <si>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</si>
  <si>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</si>
  <si>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</si>
  <si>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</si>
  <si>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</si>
  <si>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</si>
  <si>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</si>
  <si>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</si>
  <si>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</si>
  <si>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</si>
  <si>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</si>
  <si>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</si>
  <si>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</si>
  <si>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</si>
  <si>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</si>
  <si>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</si>
  <si>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</si>
  <si>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</si>
  <si>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</si>
  <si>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</si>
  <si>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</si>
  <si>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</si>
  <si>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</si>
  <si>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</si>
  <si>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</si>
  <si>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</si>
  <si>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</si>
  <si>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</si>
  <si>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</si>
  <si>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</si>
  <si>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</si>
  <si>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</si>
  <si>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</si>
  <si>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</si>
  <si>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</si>
  <si>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</si>
  <si>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</si>
  <si>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</si>
  <si>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</si>
  <si>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</si>
  <si>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</si>
  <si>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</si>
  <si>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</si>
  <si>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</si>
  <si>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</si>
  <si>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</si>
  <si>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</si>
  <si>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</si>
  <si>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</si>
  <si>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</si>
  <si>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</si>
  <si>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</si>
  <si>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</si>
  <si>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</si>
  <si>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</si>
  <si>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</si>
  <si>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</si>
  <si>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</si>
  <si>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</si>
  <si>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</si>
  <si>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</si>
  <si>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</si>
  <si>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</si>
  <si>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</si>
  <si>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</si>
  <si>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</si>
  <si>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</si>
  <si>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</si>
  <si>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</si>
  <si>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</si>
  <si>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</si>
  <si>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</si>
  <si>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</si>
  <si>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</si>
  <si>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</si>
  <si>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</si>
  <si>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</si>
  <si>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</si>
  <si>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</si>
  <si>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</si>
  <si>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</si>
  <si>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</si>
  <si>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</si>
  <si>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</si>
  <si>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</si>
  <si>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</si>
  <si>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</si>
  <si>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</si>
  <si>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</si>
  <si>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</si>
  <si>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</si>
  <si>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</si>
  <si>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</si>
  <si>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</si>
  <si>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</si>
  <si>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</si>
  <si>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</si>
  <si>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</si>
  <si>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</si>
  <si>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</si>
  <si>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</si>
  <si>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</si>
  <si>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</si>
  <si>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</si>
  <si>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</si>
  <si>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</si>
  <si>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</si>
  <si>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</si>
  <si>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</si>
  <si>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</si>
  <si>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</si>
  <si>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</si>
  <si>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</si>
  <si>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</si>
  <si>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</si>
  <si>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</si>
  <si>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</si>
  <si>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</si>
  <si>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</si>
  <si>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</si>
  <si>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</si>
  <si>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</si>
  <si>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</si>
  <si>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</si>
  <si>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</si>
  <si>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</si>
  <si>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</si>
  <si>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</si>
  <si>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</si>
  <si>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</si>
  <si>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</si>
  <si>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</si>
  <si>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</si>
  <si>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</si>
  <si>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</si>
  <si>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</si>
  <si>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</si>
  <si>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</si>
  <si>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</si>
  <si>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</si>
  <si>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</si>
  <si>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</si>
  <si>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</si>
  <si>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</si>
  <si>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</si>
  <si>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</si>
  <si>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</si>
  <si>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</si>
  <si>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</si>
  <si>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</si>
  <si>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</si>
  <si>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</si>
  <si>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</si>
  <si>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</si>
  <si>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</si>
  <si>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</si>
  <si>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</si>
  <si>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</si>
  <si>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</si>
  <si>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</si>
  <si>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</si>
  <si>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</si>
  <si>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</si>
  <si>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</si>
  <si>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</si>
  <si>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</si>
  <si>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</si>
  <si>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</si>
  <si>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</si>
  <si>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</si>
  <si>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</si>
  <si>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</si>
  <si>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</si>
  <si>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</si>
  <si>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</si>
  <si>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</si>
  <si>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</si>
  <si>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</si>
  <si>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</si>
  <si>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</si>
  <si>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</si>
  <si>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</si>
  <si>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</si>
  <si>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</si>
  <si>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</si>
  <si>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</si>
  <si>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</si>
  <si>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</si>
  <si>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</si>
  <si>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</si>
  <si>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</si>
  <si>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</si>
  <si>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</si>
  <si>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</si>
  <si>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</si>
  <si>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</si>
  <si>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</si>
  <si>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</si>
  <si>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</si>
  <si>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</si>
  <si>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</si>
  <si>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</si>
  <si>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</si>
  <si>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</si>
  <si>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</si>
  <si>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</si>
  <si>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</si>
  <si>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</si>
  <si>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</si>
  <si>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</si>
  <si>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</si>
  <si>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</si>
  <si>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</si>
  <si>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</si>
  <si>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</si>
  <si>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</si>
  <si>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</si>
  <si>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</si>
  <si>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</si>
  <si>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</si>
  <si>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</si>
  <si>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</si>
  <si>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</si>
  <si>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</si>
  <si>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</si>
  <si>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</si>
  <si>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</si>
  <si>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</si>
  <si>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</si>
  <si>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</si>
  <si>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</si>
  <si>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</si>
  <si>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</si>
  <si>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</si>
  <si>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</si>
  <si>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</si>
  <si>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</si>
  <si>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</si>
  <si>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</si>
  <si>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</si>
  <si>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</si>
  <si>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</si>
  <si>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</si>
  <si>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</si>
  <si>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</si>
  <si>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</si>
  <si>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</si>
  <si>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</si>
  <si>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</si>
  <si>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</si>
  <si>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</si>
  <si>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</si>
  <si>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</si>
  <si>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</si>
  <si>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</si>
  <si>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</si>
  <si>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</si>
  <si>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</si>
  <si>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</si>
  <si>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</si>
  <si>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</si>
  <si>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</si>
  <si>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</si>
  <si>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</si>
  <si>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</si>
  <si>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</si>
  <si>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</si>
  <si>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</si>
  <si>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</si>
  <si>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</si>
  <si>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</si>
  <si>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</si>
  <si>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</si>
  <si>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</si>
  <si>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</si>
  <si>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</si>
  <si>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</si>
  <si>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</si>
  <si>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</si>
  <si>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</si>
  <si>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</si>
  <si>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</si>
  <si>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</si>
  <si>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</si>
  <si>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</si>
  <si>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</si>
  <si>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</si>
  <si>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</si>
  <si>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</si>
  <si>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</si>
  <si>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</si>
  <si>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</si>
  <si>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</si>
  <si>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</si>
  <si>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</si>
  <si>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</si>
  <si>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</si>
  <si>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</si>
  <si>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</si>
  <si>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</si>
  <si>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</si>
  <si>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</si>
  <si>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</si>
  <si>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</si>
  <si>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</si>
  <si>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</si>
  <si>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</si>
  <si>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</si>
  <si>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</si>
  <si>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</si>
  <si>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</si>
  <si>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</si>
  <si>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</si>
  <si>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</si>
  <si>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</si>
  <si>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</si>
  <si>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</si>
  <si>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</si>
  <si>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</si>
  <si>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</si>
  <si>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</si>
  <si>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</si>
  <si>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</si>
  <si>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</si>
  <si>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</si>
  <si>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</si>
  <si>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</si>
  <si>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</si>
  <si>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</si>
  <si>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</si>
  <si>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</si>
  <si>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</si>
  <si>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</si>
  <si>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</si>
  <si>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</si>
  <si>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</si>
  <si>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</si>
  <si>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</si>
  <si>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</si>
  <si>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</si>
  <si>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</si>
  <si>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</si>
  <si>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</si>
  <si>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</si>
  <si>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</si>
  <si>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</si>
  <si>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</si>
  <si>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</si>
  <si>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</si>
  <si>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</si>
  <si>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</si>
  <si>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</si>
  <si>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</si>
  <si>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</si>
  <si>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</si>
  <si>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</si>
  <si>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</si>
  <si>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</si>
  <si>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</si>
  <si>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</si>
  <si>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</si>
  <si>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</si>
  <si>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</si>
  <si>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</si>
  <si>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</si>
  <si>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</si>
  <si>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</si>
  <si>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</si>
  <si>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</si>
  <si>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</si>
  <si>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</si>
  <si>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</si>
  <si>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</si>
  <si>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</si>
  <si>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</si>
  <si>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</si>
  <si>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</si>
  <si>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</si>
  <si>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</si>
  <si>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</si>
  <si>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</si>
  <si>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</si>
  <si>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</si>
  <si>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</si>
  <si>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</si>
  <si>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</si>
  <si>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</si>
  <si>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</si>
  <si>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</si>
  <si>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</si>
  <si>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</si>
  <si>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</si>
  <si>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</si>
  <si>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</si>
  <si>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</si>
  <si>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</si>
  <si>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</si>
  <si>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</si>
  <si>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</si>
  <si>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</si>
  <si>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</si>
  <si>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</si>
  <si>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</si>
  <si>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</si>
  <si>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</si>
  <si>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</si>
  <si>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</si>
  <si>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</si>
  <si>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</si>
  <si>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</si>
  <si>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</si>
  <si>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</si>
  <si>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</si>
  <si>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</si>
  <si>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</si>
  <si>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</si>
  <si>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</si>
  <si>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</si>
  <si>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</si>
  <si>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</si>
  <si>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</si>
  <si>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</si>
  <si>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</si>
  <si>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</si>
  <si>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</si>
  <si>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</si>
  <si>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</si>
  <si>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</si>
  <si>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</si>
  <si>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</si>
  <si>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</si>
  <si>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</si>
  <si>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</si>
  <si>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</si>
  <si>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</si>
  <si>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</si>
  <si>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</si>
  <si>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</si>
  <si>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</si>
  <si>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</si>
  <si>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</si>
  <si>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</si>
  <si>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</si>
  <si>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</si>
  <si>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</si>
  <si>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</si>
  <si>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</si>
  <si>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</si>
  <si>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</si>
  <si>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</si>
  <si>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</si>
  <si>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</si>
  <si>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</si>
  <si>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</si>
  <si>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</si>
  <si>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</si>
  <si>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</si>
  <si>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</si>
  <si>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</si>
  <si>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</si>
  <si>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</si>
  <si>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</si>
  <si>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</si>
  <si>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</si>
  <si>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</si>
  <si>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</si>
  <si>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</si>
  <si>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</si>
  <si>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</si>
  <si>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</si>
  <si>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</si>
  <si>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</si>
  <si>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</si>
  <si>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</si>
  <si>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</si>
  <si>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</si>
  <si>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</si>
  <si>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</si>
  <si>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</si>
  <si>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</si>
  <si>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</si>
  <si>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</si>
  <si>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</si>
  <si>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</si>
  <si>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</si>
  <si>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</si>
  <si>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</si>
  <si>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</si>
  <si>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</si>
  <si>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</si>
  <si>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</si>
  <si>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</si>
  <si>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</si>
  <si>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</si>
  <si>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</si>
  <si>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</si>
  <si>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</si>
  <si>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</si>
  <si>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</si>
  <si>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</si>
  <si>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</si>
  <si>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</si>
  <si>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</si>
  <si>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</si>
  <si>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</si>
  <si>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</si>
  <si>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</si>
  <si>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</si>
  <si>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</si>
  <si>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</si>
  <si>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</si>
  <si>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</si>
  <si>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</si>
  <si>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</si>
  <si>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</si>
  <si>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</si>
  <si>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</si>
  <si>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</si>
  <si>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</si>
  <si>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</si>
  <si>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</si>
  <si>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</si>
  <si>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</si>
  <si>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</si>
  <si>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</si>
  <si>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</si>
  <si>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</si>
  <si>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</si>
  <si>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</si>
  <si>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</si>
  <si>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</si>
  <si>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</si>
  <si>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</si>
  <si>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</si>
  <si>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</si>
  <si>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</si>
  <si>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</si>
  <si>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</si>
  <si>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</si>
  <si>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</si>
  <si>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</si>
  <si>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</si>
  <si>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</si>
  <si>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</si>
  <si>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</si>
  <si>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</si>
  <si>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</si>
  <si>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</si>
  <si>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</si>
  <si>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</si>
  <si>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</si>
  <si>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</si>
  <si>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</si>
  <si>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</si>
  <si>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</si>
  <si>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</si>
  <si>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</si>
  <si>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</si>
  <si>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</si>
  <si>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</si>
  <si>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</si>
  <si>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</si>
  <si>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</si>
  <si>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</si>
  <si>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</si>
  <si>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</si>
  <si>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</si>
  <si>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</si>
  <si>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</si>
  <si>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</si>
  <si>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</si>
  <si>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</si>
  <si>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</si>
  <si>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</si>
  <si>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</si>
  <si>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</si>
  <si>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</si>
  <si>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</si>
  <si>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</si>
  <si>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</si>
  <si>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</si>
  <si>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</si>
  <si>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</si>
  <si>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</si>
  <si>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</si>
  <si>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</si>
  <si>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</si>
  <si>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</si>
  <si>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</si>
  <si>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</si>
  <si>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</si>
  <si>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</si>
  <si>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</si>
  <si>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</si>
  <si>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</si>
  <si>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</si>
  <si>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</si>
  <si>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</si>
  <si>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</si>
  <si>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</si>
  <si>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</si>
  <si>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</si>
  <si>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</si>
  <si>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</si>
  <si>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</si>
  <si>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</si>
  <si>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</si>
  <si>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</si>
  <si>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</si>
  <si>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</si>
  <si>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</si>
  <si>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</si>
  <si>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</si>
  <si>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</si>
  <si>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</si>
  <si>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</si>
  <si>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</si>
  <si>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</si>
  <si>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</si>
  <si>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</si>
  <si>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</si>
  <si>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</si>
  <si>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</si>
  <si>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</si>
  <si>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</si>
  <si>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</si>
  <si>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</si>
  <si>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</si>
  <si>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</si>
  <si>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</si>
  <si>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</si>
  <si>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</si>
  <si>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</si>
  <si>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</si>
  <si>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</si>
  <si>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</si>
  <si>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</si>
  <si>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</si>
  <si>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</si>
  <si>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</si>
  <si>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</si>
  <si>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</si>
  <si>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</si>
  <si>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</si>
  <si>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</si>
  <si>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</si>
  <si>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</si>
  <si>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</si>
  <si>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</si>
  <si>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</si>
  <si>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</si>
  <si>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</si>
  <si>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</si>
  <si>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</si>
  <si>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</si>
  <si>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</si>
  <si>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</si>
  <si>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</si>
  <si>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</si>
  <si>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</si>
  <si>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</si>
  <si>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</si>
  <si>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</si>
  <si>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</si>
  <si>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</si>
  <si>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</si>
  <si>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</si>
  <si>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</si>
  <si>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</si>
  <si>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</si>
  <si>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</si>
  <si>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</si>
  <si>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</si>
  <si>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</si>
  <si>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</si>
  <si>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</si>
  <si>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</si>
  <si>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</si>
  <si>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</si>
  <si>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</si>
  <si>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</si>
  <si>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</si>
  <si>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</si>
  <si>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</si>
  <si>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</si>
  <si>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</si>
  <si>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</si>
  <si>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</si>
  <si>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</si>
  <si>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</si>
  <si>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</si>
  <si>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</si>
  <si>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</si>
  <si>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</si>
  <si>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</si>
  <si>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</si>
  <si>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</si>
  <si>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</si>
  <si>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</si>
  <si>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</si>
  <si>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</si>
  <si>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</si>
  <si>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</si>
  <si>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</si>
  <si>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</si>
  <si>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</si>
  <si>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</si>
  <si>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</si>
  <si>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</si>
  <si>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</si>
  <si>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</si>
  <si>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</si>
  <si>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</si>
  <si>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</si>
  <si>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</si>
  <si>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</si>
  <si>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</si>
  <si>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</si>
  <si>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</si>
  <si>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</si>
  <si>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</si>
  <si>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</si>
  <si>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</si>
  <si>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</si>
  <si>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</si>
  <si>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</si>
  <si>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</si>
  <si>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</si>
  <si>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</si>
  <si>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</si>
  <si>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</si>
  <si>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</si>
  <si>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</si>
  <si>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</si>
  <si>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</si>
  <si>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</si>
  <si>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</si>
  <si>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</si>
  <si>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</si>
  <si>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</si>
  <si>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</si>
  <si>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</si>
  <si>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</si>
  <si>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</si>
  <si>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</si>
  <si>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</si>
  <si>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</si>
  <si>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</si>
  <si>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</si>
  <si>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</si>
  <si>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</si>
  <si>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</si>
  <si>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</si>
  <si>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</si>
  <si>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</si>
  <si>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</si>
  <si>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</si>
  <si>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</si>
  <si>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</si>
  <si>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</si>
  <si>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</si>
  <si>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</si>
  <si>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</si>
  <si>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</si>
  <si>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</si>
  <si>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</si>
  <si>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</si>
  <si>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</si>
  <si>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</si>
  <si>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</si>
  <si>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</si>
  <si>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</si>
  <si>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</si>
  <si>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</si>
  <si>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</si>
  <si>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</si>
  <si>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</si>
  <si>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</si>
  <si>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</si>
  <si>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</si>
  <si>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</si>
  <si>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</si>
  <si>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</si>
  <si>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</si>
  <si>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</si>
  <si>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</si>
  <si>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</si>
  <si>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</si>
  <si>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</si>
  <si>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</si>
  <si>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</si>
  <si>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</si>
  <si>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</si>
  <si>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</si>
  <si>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</si>
  <si>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</si>
  <si>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</si>
  <si>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</si>
  <si>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</si>
  <si>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</si>
  <si>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</si>
  <si>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</si>
  <si>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</si>
  <si>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</si>
  <si>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</si>
  <si>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</si>
  <si>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</si>
  <si>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</si>
  <si>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</si>
  <si>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</si>
  <si>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</si>
  <si>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</si>
  <si>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</si>
  <si>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</si>
  <si>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</si>
  <si>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</si>
  <si>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</si>
  <si>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</si>
  <si>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</si>
  <si>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</si>
  <si>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</si>
  <si>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</si>
  <si>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</si>
  <si>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</si>
  <si>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</si>
  <si>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</si>
  <si>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</si>
  <si>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</si>
  <si>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</si>
  <si>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</si>
  <si>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</si>
  <si>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</si>
  <si>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</si>
  <si>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</si>
  <si>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</si>
  <si>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</si>
  <si>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</si>
  <si>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</si>
  <si>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</si>
  <si>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</si>
  <si>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</si>
  <si>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</si>
  <si>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</si>
  <si>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</si>
  <si>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</si>
  <si>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</si>
  <si>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</si>
  <si>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</si>
  <si>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</si>
  <si>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</si>
  <si>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</si>
  <si>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</si>
  <si>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</si>
  <si>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</si>
  <si>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</si>
  <si>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</si>
  <si>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</si>
  <si>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</si>
  <si>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</si>
  <si>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</si>
  <si>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</si>
  <si>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</si>
  <si>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</si>
  <si>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</si>
  <si>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</si>
  <si>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</si>
  <si>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</si>
  <si>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</si>
  <si>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</si>
  <si>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</si>
  <si>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</si>
  <si>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</si>
  <si>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</si>
  <si>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</si>
  <si>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</si>
  <si>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</si>
  <si>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</si>
  <si>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</si>
  <si>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</si>
  <si>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</si>
  <si>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</si>
  <si>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</si>
  <si>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</si>
  <si>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</si>
  <si>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</si>
  <si>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</si>
  <si>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</si>
  <si>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</si>
  <si>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</si>
  <si>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</si>
  <si>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</si>
  <si>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</si>
  <si>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</si>
  <si>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</si>
  <si>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</si>
  <si>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</si>
  <si>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</si>
  <si>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</si>
  <si>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</si>
  <si>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</si>
  <si>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</si>
  <si>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</si>
  <si>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</si>
  <si>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</si>
  <si>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</si>
  <si>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</si>
  <si>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</si>
  <si>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</si>
  <si>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</si>
  <si>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</si>
  <si>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</si>
  <si>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</si>
  <si>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</si>
  <si>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</si>
  <si>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</si>
  <si>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</si>
  <si>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</si>
  <si>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</si>
  <si>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</si>
  <si>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</si>
  <si>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</si>
  <si>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</si>
  <si>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</si>
  <si>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</si>
  <si>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</si>
  <si>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</si>
  <si>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</si>
  <si>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</si>
  <si>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</si>
  <si>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</si>
  <si>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</si>
  <si>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</si>
  <si>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</si>
  <si>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</si>
  <si>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</si>
  <si>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</si>
  <si>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</si>
  <si>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</si>
  <si>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</si>
  <si>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</si>
  <si>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</si>
  <si>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</si>
  <si>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</si>
  <si>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</si>
  <si>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</si>
  <si>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</si>
  <si>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</si>
  <si>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</si>
  <si>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</si>
  <si>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</si>
  <si>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</si>
  <si>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</si>
  <si>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</si>
  <si>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</si>
  <si>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</si>
  <si>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</si>
  <si>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</si>
  <si>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</si>
  <si>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</si>
  <si>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</si>
  <si>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</si>
  <si>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</si>
  <si>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</si>
  <si>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</si>
  <si>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</si>
  <si>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</si>
  <si>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</si>
  <si>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</si>
  <si>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</si>
  <si>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</si>
  <si>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</si>
  <si>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</si>
  <si>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</si>
  <si>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</si>
  <si>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</si>
  <si>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</si>
  <si>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</si>
  <si>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</si>
  <si>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</si>
  <si>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</si>
  <si>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</si>
  <si>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</si>
  <si>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</si>
  <si>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</si>
  <si>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</si>
  <si>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</si>
  <si>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</si>
  <si>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</si>
  <si>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</si>
  <si>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</si>
  <si>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</si>
  <si>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</si>
  <si>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</si>
  <si>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</si>
  <si>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</si>
  <si>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</si>
  <si>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</si>
  <si>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</si>
  <si>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</si>
  <si>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</si>
  <si>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</si>
  <si>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</si>
  <si>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</si>
  <si>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</si>
  <si>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</si>
  <si>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</si>
  <si>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</si>
  <si>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</si>
  <si>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</si>
  <si>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</si>
  <si>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</si>
  <si>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</si>
  <si>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</si>
  <si>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</si>
  <si>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</si>
  <si>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</si>
  <si>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</si>
  <si>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</si>
  <si>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</si>
  <si>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</si>
  <si>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</si>
  <si>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</si>
  <si>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</si>
  <si>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</si>
  <si>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</si>
  <si>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</si>
  <si>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</si>
  <si>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</si>
  <si>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</si>
  <si>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</si>
  <si>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</si>
  <si>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</si>
  <si>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</si>
  <si>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</si>
  <si>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</si>
  <si>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</si>
  <si>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</si>
  <si>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</si>
  <si>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</si>
  <si>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</si>
  <si>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</si>
  <si>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</si>
  <si>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INHIBIDO</t>
  </si>
  <si>
    <t>ATM AYUNTAMIENTO JIMA LA VEGA</t>
  </si>
  <si>
    <t>ReservaC Norte</t>
  </si>
  <si>
    <t>LECTOR</t>
  </si>
  <si>
    <t xml:space="preserve">De Leon Morillo, Nelson </t>
  </si>
  <si>
    <t>X</t>
  </si>
  <si>
    <t>TRAJETA TRABADA</t>
  </si>
  <si>
    <t>GAVETA DE RECHAZO LLENO</t>
  </si>
  <si>
    <t>Maria Pichardo, Glaufo Rafael</t>
  </si>
  <si>
    <t>28 Junio de 2021</t>
  </si>
  <si>
    <t>3335934302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</si>
  <si>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</si>
  <si>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</si>
  <si>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</si>
  <si>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</si>
  <si>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</si>
  <si>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</si>
  <si>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</si>
  <si>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</si>
  <si>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</si>
  <si>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</si>
  <si>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3335933979</t>
  </si>
  <si>
    <t>3335933904</t>
  </si>
  <si>
    <t>3335933895</t>
  </si>
  <si>
    <t>3335933738</t>
  </si>
  <si>
    <t>3335933635</t>
  </si>
  <si>
    <t>3335933634</t>
  </si>
  <si>
    <t xml:space="preserve">Blanco Garcia, Yovanny </t>
  </si>
  <si>
    <t>3335934107</t>
  </si>
  <si>
    <t>3335934076</t>
  </si>
  <si>
    <t>FUERA DE SERVICIO</t>
  </si>
  <si>
    <t>Closed</t>
  </si>
  <si>
    <t>De La Cruz Marcelo, Mawel Andres</t>
  </si>
  <si>
    <t>CARGA EXITOSA</t>
  </si>
  <si>
    <t>REINICIO EXITOSO</t>
  </si>
  <si>
    <t>3335935150</t>
  </si>
  <si>
    <t>3335935149</t>
  </si>
  <si>
    <t>CARGA FALLIDA POR LECTOR</t>
  </si>
  <si>
    <t>3335935145</t>
  </si>
  <si>
    <t>3335935143</t>
  </si>
  <si>
    <t>3335935140</t>
  </si>
  <si>
    <t>3335935138</t>
  </si>
  <si>
    <t>3335935137</t>
  </si>
  <si>
    <t>3335935136</t>
  </si>
  <si>
    <t>3335935134</t>
  </si>
  <si>
    <t>3335935132</t>
  </si>
  <si>
    <t>CARGA EXITOSA POR INHIBIDO</t>
  </si>
  <si>
    <t>Moreta, Christian Aury</t>
  </si>
  <si>
    <t>3335935130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</si>
  <si>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</si>
  <si>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</si>
  <si>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</si>
  <si>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</si>
  <si>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</si>
  <si>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</si>
  <si>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</si>
  <si>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</si>
  <si>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</si>
  <si>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</si>
  <si>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</si>
  <si>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</si>
  <si>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</si>
  <si>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</si>
  <si>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</si>
  <si>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</si>
  <si>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</si>
  <si>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3335934887</t>
  </si>
  <si>
    <t>INHIBIDO - REINICIO (EX)</t>
  </si>
  <si>
    <t>Doñe Ramirez, Luis Manuel</t>
  </si>
  <si>
    <t>3335934846</t>
  </si>
  <si>
    <t>3335934730</t>
  </si>
  <si>
    <t>3335934729</t>
  </si>
  <si>
    <t>3335934676</t>
  </si>
  <si>
    <t>28/06/2021 19:39</t>
  </si>
  <si>
    <t>28/06/2021 19:34</t>
  </si>
  <si>
    <t>28/06/2021 19:45</t>
  </si>
  <si>
    <t>28/06/2021 16:05</t>
  </si>
  <si>
    <t>28/06/2021 19:38</t>
  </si>
  <si>
    <t>28/06/2021 19:35</t>
  </si>
  <si>
    <t>28/06/2021 19:44</t>
  </si>
  <si>
    <t>28/06/2021 19:52</t>
  </si>
  <si>
    <t>28/06/2021 18:09</t>
  </si>
  <si>
    <t>28/06/2021 19:29</t>
  </si>
  <si>
    <t>28/06/2021 19:53</t>
  </si>
  <si>
    <t>28/06/2021 18:24</t>
  </si>
  <si>
    <t>28/06/2021 17:51</t>
  </si>
  <si>
    <t>28/06/2021 19:25</t>
  </si>
  <si>
    <t>28/06/2021 18:57</t>
  </si>
  <si>
    <t>28/06/2021 20:06</t>
  </si>
  <si>
    <t>28/06/2021 20:04</t>
  </si>
  <si>
    <t>28/06/2021 20:00</t>
  </si>
  <si>
    <t>28/06/2021 17:00</t>
  </si>
  <si>
    <t>28/06/2021 17:32</t>
  </si>
  <si>
    <t>28/06/2021 18:58</t>
  </si>
  <si>
    <t>28/06/2021 18:23</t>
  </si>
  <si>
    <t>28/06/2021 17:42</t>
  </si>
  <si>
    <t>CARGA FALLIDA</t>
  </si>
  <si>
    <t>3335933627</t>
  </si>
  <si>
    <t>2 Gavetas Vacias &amp; 1 Gavetas Fallando</t>
  </si>
  <si>
    <t>3335935173</t>
  </si>
  <si>
    <t>3335935171</t>
  </si>
  <si>
    <t>3335935170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</si>
  <si>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</si>
  <si>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</si>
  <si>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</si>
  <si>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</si>
  <si>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</si>
  <si>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</si>
  <si>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</si>
  <si>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</si>
  <si>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</si>
  <si>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</si>
  <si>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GAVETA DE RECHAZ...</t>
  </si>
  <si>
    <t>3335935154</t>
  </si>
  <si>
    <t>GAVETA DE RECHAZO LLE...</t>
  </si>
  <si>
    <t>3335935153</t>
  </si>
  <si>
    <t>3335935152</t>
  </si>
  <si>
    <t>3335935151</t>
  </si>
  <si>
    <t>28/06/2021 22:47</t>
  </si>
  <si>
    <t>28/06/2021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</si>
</sst>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37BD47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4"/>
      <tableStyleElement type="headerRow" dxfId="223"/>
      <tableStyleElement type="totalRow" dxfId="222"/>
      <tableStyleElement type="firstColumn" dxfId="221"/>
      <tableStyleElement type="lastColumn" dxfId="220"/>
      <tableStyleElement type="firstRowStripe" dxfId="219"/>
      <tableStyleElement type="firstColumnStripe" dxfId="2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23.3409722222204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12.4985879629603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77" priority="99295"/>
  </conditionalFormatting>
  <conditionalFormatting sqref="B7">
    <cfRule type="duplicateValues" dxfId="76" priority="79"/>
    <cfRule type="duplicateValues" dxfId="75" priority="80"/>
    <cfRule type="duplicateValues" dxfId="74" priority="81"/>
  </conditionalFormatting>
  <conditionalFormatting sqref="B7">
    <cfRule type="duplicateValues" dxfId="73" priority="78"/>
  </conditionalFormatting>
  <conditionalFormatting sqref="B7">
    <cfRule type="duplicateValues" dxfId="72" priority="76"/>
    <cfRule type="duplicateValues" dxfId="71" priority="77"/>
  </conditionalFormatting>
  <conditionalFormatting sqref="B7">
    <cfRule type="duplicateValues" dxfId="70" priority="73"/>
    <cfRule type="duplicateValues" dxfId="69" priority="74"/>
    <cfRule type="duplicateValues" dxfId="68" priority="75"/>
  </conditionalFormatting>
  <conditionalFormatting sqref="B7">
    <cfRule type="duplicateValues" dxfId="67" priority="72"/>
  </conditionalFormatting>
  <conditionalFormatting sqref="B7">
    <cfRule type="duplicateValues" dxfId="66" priority="70"/>
    <cfRule type="duplicateValues" dxfId="65" priority="71"/>
  </conditionalFormatting>
  <conditionalFormatting sqref="B7">
    <cfRule type="duplicateValues" dxfId="64" priority="69"/>
  </conditionalFormatting>
  <conditionalFormatting sqref="B7">
    <cfRule type="duplicateValues" dxfId="63" priority="66"/>
    <cfRule type="duplicateValues" dxfId="62" priority="67"/>
    <cfRule type="duplicateValues" dxfId="61" priority="68"/>
  </conditionalFormatting>
  <conditionalFormatting sqref="B7">
    <cfRule type="duplicateValues" dxfId="60" priority="65"/>
  </conditionalFormatting>
  <conditionalFormatting sqref="B7">
    <cfRule type="duplicateValues" dxfId="59" priority="64"/>
  </conditionalFormatting>
  <conditionalFormatting sqref="B9">
    <cfRule type="duplicateValues" dxfId="58" priority="63"/>
  </conditionalFormatting>
  <conditionalFormatting sqref="B9">
    <cfRule type="duplicateValues" dxfId="57" priority="60"/>
    <cfRule type="duplicateValues" dxfId="56" priority="61"/>
    <cfRule type="duplicateValues" dxfId="55" priority="62"/>
  </conditionalFormatting>
  <conditionalFormatting sqref="B9">
    <cfRule type="duplicateValues" dxfId="54" priority="58"/>
    <cfRule type="duplicateValues" dxfId="53" priority="59"/>
  </conditionalFormatting>
  <conditionalFormatting sqref="B9">
    <cfRule type="duplicateValues" dxfId="52" priority="55"/>
    <cfRule type="duplicateValues" dxfId="51" priority="56"/>
    <cfRule type="duplicateValues" dxfId="50" priority="57"/>
  </conditionalFormatting>
  <conditionalFormatting sqref="B9">
    <cfRule type="duplicateValues" dxfId="49" priority="54"/>
  </conditionalFormatting>
  <conditionalFormatting sqref="B9">
    <cfRule type="duplicateValues" dxfId="48" priority="53"/>
  </conditionalFormatting>
  <conditionalFormatting sqref="B9">
    <cfRule type="duplicateValues" dxfId="47" priority="52"/>
  </conditionalFormatting>
  <conditionalFormatting sqref="B9">
    <cfRule type="duplicateValues" dxfId="46" priority="49"/>
    <cfRule type="duplicateValues" dxfId="45" priority="50"/>
    <cfRule type="duplicateValues" dxfId="44" priority="51"/>
  </conditionalFormatting>
  <conditionalFormatting sqref="B9">
    <cfRule type="duplicateValues" dxfId="43" priority="47"/>
    <cfRule type="duplicateValues" dxfId="42" priority="48"/>
  </conditionalFormatting>
  <conditionalFormatting sqref="C9">
    <cfRule type="duplicateValues" dxfId="41" priority="46"/>
  </conditionalFormatting>
  <conditionalFormatting sqref="E3">
    <cfRule type="duplicateValues" dxfId="40" priority="121658"/>
  </conditionalFormatting>
  <conditionalFormatting sqref="E3">
    <cfRule type="duplicateValues" dxfId="39" priority="121659"/>
    <cfRule type="duplicateValues" dxfId="38" priority="121660"/>
  </conditionalFormatting>
  <conditionalFormatting sqref="E3">
    <cfRule type="duplicateValues" dxfId="37" priority="121661"/>
    <cfRule type="duplicateValues" dxfId="36" priority="121662"/>
    <cfRule type="duplicateValues" dxfId="35" priority="121663"/>
    <cfRule type="duplicateValues" dxfId="34" priority="121664"/>
  </conditionalFormatting>
  <conditionalFormatting sqref="B3">
    <cfRule type="duplicateValues" dxfId="33" priority="121665"/>
  </conditionalFormatting>
  <conditionalFormatting sqref="E4">
    <cfRule type="duplicateValues" dxfId="32" priority="20"/>
  </conditionalFormatting>
  <conditionalFormatting sqref="E4">
    <cfRule type="duplicateValues" dxfId="31" priority="17"/>
    <cfRule type="duplicateValues" dxfId="30" priority="18"/>
    <cfRule type="duplicateValues" dxfId="29" priority="19"/>
  </conditionalFormatting>
  <conditionalFormatting sqref="E4">
    <cfRule type="duplicateValues" dxfId="28" priority="16"/>
  </conditionalFormatting>
  <conditionalFormatting sqref="E4">
    <cfRule type="duplicateValues" dxfId="27" priority="13"/>
    <cfRule type="duplicateValues" dxfId="26" priority="14"/>
    <cfRule type="duplicateValues" dxfId="25" priority="15"/>
  </conditionalFormatting>
  <conditionalFormatting sqref="B4">
    <cfRule type="duplicateValues" dxfId="24" priority="12"/>
  </conditionalFormatting>
  <conditionalFormatting sqref="E4">
    <cfRule type="duplicateValues" dxfId="23" priority="11"/>
  </conditionalFormatting>
  <conditionalFormatting sqref="E5">
    <cfRule type="duplicateValues" dxfId="22" priority="10"/>
  </conditionalFormatting>
  <conditionalFormatting sqref="E5">
    <cfRule type="duplicateValues" dxfId="21" priority="7"/>
    <cfRule type="duplicateValues" dxfId="20" priority="8"/>
    <cfRule type="duplicateValues" dxfId="19" priority="9"/>
  </conditionalFormatting>
  <conditionalFormatting sqref="E5">
    <cfRule type="duplicateValues" dxfId="18" priority="6"/>
  </conditionalFormatting>
  <conditionalFormatting sqref="E5">
    <cfRule type="duplicateValues" dxfId="17" priority="3"/>
    <cfRule type="duplicateValues" dxfId="16" priority="4"/>
    <cfRule type="duplicateValues" dxfId="15" priority="5"/>
  </conditionalFormatting>
  <conditionalFormatting sqref="B5">
    <cfRule type="duplicateValues" dxfId="14" priority="2"/>
  </conditionalFormatting>
  <conditionalFormatting sqref="E5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67"/>
  <sheetViews>
    <sheetView tabSelected="1" topLeftCell="I1" zoomScale="70" zoomScaleNormal="70" workbookViewId="0">
      <pane ySplit="4" topLeftCell="A134" activePane="bottomLeft" state="frozen"/>
      <selection pane="bottomLeft" activeCell="O145" sqref="O145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9.28515625" style="82" bestFit="1" customWidth="1"/>
    <col min="6" max="6" width="11.7109375" style="45" bestFit="1" customWidth="1"/>
    <col min="7" max="7" width="52.5703125" style="45" bestFit="1" customWidth="1"/>
    <col min="8" max="11" width="5.85546875" style="45" bestFit="1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42.5703125" style="117" bestFit="1" customWidth="1"/>
    <col min="16" max="16" width="22.140625" style="89" bestFit="1" customWidth="1"/>
    <col min="17" max="17" width="52" style="75" bestFit="1" customWidth="1"/>
    <col min="18" max="16384" width="6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2597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2593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2636</v>
      </c>
      <c r="C5" s="110">
        <v>44375.763229166667</v>
      </c>
      <c r="D5" s="110" t="s">
        <v>2470</v>
      </c>
      <c r="E5" s="133">
        <v>567</v>
      </c>
      <c r="F5" s="116" t="str">
        <f>VLOOKUP(E5,VIP!$A$2:$O13982,2,0)</f>
        <v>DRBR015</v>
      </c>
      <c r="G5" s="116" t="str">
        <f>VLOOKUP(E5,'LISTADO ATM'!$A$2:$B$897,2,0)</f>
        <v xml:space="preserve">ATM Oficina Máximo Gómez </v>
      </c>
      <c r="H5" s="116" t="str">
        <f>VLOOKUP(E5,VIP!$A$2:$O18943,7,FALSE)</f>
        <v>Si</v>
      </c>
      <c r="I5" s="116" t="str">
        <f>VLOOKUP(E5,VIP!$A$2:$O10908,8,FALSE)</f>
        <v>Si</v>
      </c>
      <c r="J5" s="116" t="str">
        <f>VLOOKUP(E5,VIP!$A$2:$O10858,8,FALSE)</f>
        <v>Si</v>
      </c>
      <c r="K5" s="116" t="str">
        <f>VLOOKUP(E5,VIP!$A$2:$O14432,6,0)</f>
        <v>NO</v>
      </c>
      <c r="L5" s="140" t="s">
        <v>2634</v>
      </c>
      <c r="M5" s="150" t="s">
        <v>2550</v>
      </c>
      <c r="N5" s="109" t="s">
        <v>2619</v>
      </c>
      <c r="O5" s="116" t="s">
        <v>2635</v>
      </c>
      <c r="P5" s="116" t="s">
        <v>2621</v>
      </c>
      <c r="Q5" s="151" t="s">
        <v>2674</v>
      </c>
    </row>
    <row r="6" spans="1:17" ht="18" x14ac:dyDescent="0.25">
      <c r="A6" s="116" t="str">
        <f>VLOOKUP(E6,'LISTADO ATM'!$A$2:$C$898,3,0)</f>
        <v>SUR</v>
      </c>
      <c r="B6" s="137" t="s">
        <v>2633</v>
      </c>
      <c r="C6" s="110">
        <v>44375.765300925923</v>
      </c>
      <c r="D6" s="110" t="s">
        <v>2470</v>
      </c>
      <c r="E6" s="133">
        <v>584</v>
      </c>
      <c r="F6" s="116" t="str">
        <f>VLOOKUP(E6,VIP!$A$2:$O13981,2,0)</f>
        <v>DRBR404</v>
      </c>
      <c r="G6" s="116" t="str">
        <f>VLOOKUP(E6,'LISTADO ATM'!$A$2:$B$897,2,0)</f>
        <v xml:space="preserve">ATM Oficina San Cristóbal I </v>
      </c>
      <c r="H6" s="116" t="str">
        <f>VLOOKUP(E6,VIP!$A$2:$O18942,7,FALSE)</f>
        <v>Si</v>
      </c>
      <c r="I6" s="116" t="str">
        <f>VLOOKUP(E6,VIP!$A$2:$O10907,8,FALSE)</f>
        <v>Si</v>
      </c>
      <c r="J6" s="116" t="str">
        <f>VLOOKUP(E6,VIP!$A$2:$O10857,8,FALSE)</f>
        <v>Si</v>
      </c>
      <c r="K6" s="116" t="str">
        <f>VLOOKUP(E6,VIP!$A$2:$O14431,6,0)</f>
        <v>SI</v>
      </c>
      <c r="L6" s="140" t="s">
        <v>2634</v>
      </c>
      <c r="M6" s="150" t="s">
        <v>2550</v>
      </c>
      <c r="N6" s="109" t="s">
        <v>2619</v>
      </c>
      <c r="O6" s="116" t="s">
        <v>2635</v>
      </c>
      <c r="P6" s="116" t="s">
        <v>2621</v>
      </c>
      <c r="Q6" s="151" t="s">
        <v>2707</v>
      </c>
    </row>
    <row r="7" spans="1:17" ht="18" x14ac:dyDescent="0.25">
      <c r="A7" s="116" t="str">
        <f>VLOOKUP(E7,'LISTADO ATM'!$A$2:$C$898,3,0)</f>
        <v>DISTRITO NACIONAL</v>
      </c>
      <c r="B7" s="137" t="s">
        <v>2689</v>
      </c>
      <c r="C7" s="110">
        <v>44375.907962962963</v>
      </c>
      <c r="D7" s="110" t="s">
        <v>2470</v>
      </c>
      <c r="E7" s="133">
        <v>314</v>
      </c>
      <c r="F7" s="116" t="str">
        <f>VLOOKUP(E7,VIP!$A$2:$O13978,2,0)</f>
        <v>DRBR314</v>
      </c>
      <c r="G7" s="116" t="str">
        <f>VLOOKUP(E7,'LISTADO ATM'!$A$2:$B$897,2,0)</f>
        <v xml:space="preserve">ATM UNP Cambita Garabito (San Cristóbal) </v>
      </c>
      <c r="H7" s="116" t="str">
        <f>VLOOKUP(E7,VIP!$A$2:$O18939,7,FALSE)</f>
        <v>Si</v>
      </c>
      <c r="I7" s="116" t="str">
        <f>VLOOKUP(E7,VIP!$A$2:$O10904,8,FALSE)</f>
        <v>Si</v>
      </c>
      <c r="J7" s="116" t="str">
        <f>VLOOKUP(E7,VIP!$A$2:$O10854,8,FALSE)</f>
        <v>Si</v>
      </c>
      <c r="K7" s="116" t="str">
        <f>VLOOKUP(E7,VIP!$A$2:$O14428,6,0)</f>
        <v>NO</v>
      </c>
      <c r="L7" s="140" t="s">
        <v>2634</v>
      </c>
      <c r="M7" s="150" t="s">
        <v>2550</v>
      </c>
      <c r="N7" s="109" t="s">
        <v>2619</v>
      </c>
      <c r="O7" s="116" t="s">
        <v>2635</v>
      </c>
      <c r="P7" s="116" t="s">
        <v>2621</v>
      </c>
      <c r="Q7" s="151" t="s">
        <v>2706</v>
      </c>
    </row>
    <row r="8" spans="1:17" ht="18" x14ac:dyDescent="0.25">
      <c r="A8" s="116" t="str">
        <f>VLOOKUP(E8,'LISTADO ATM'!$A$2:$C$898,3,0)</f>
        <v>DISTRITO NACIONAL</v>
      </c>
      <c r="B8" s="137">
        <v>3335933613</v>
      </c>
      <c r="C8" s="110">
        <v>44374.882604166669</v>
      </c>
      <c r="D8" s="110" t="s">
        <v>2180</v>
      </c>
      <c r="E8" s="133">
        <v>858</v>
      </c>
      <c r="F8" s="116" t="str">
        <f>VLOOKUP(E8,VIP!$A$2:$O13928,2,0)</f>
        <v>DRBR858</v>
      </c>
      <c r="G8" s="116" t="str">
        <f>VLOOKUP(E8,'LISTADO ATM'!$A$2:$B$897,2,0)</f>
        <v xml:space="preserve">ATM Cooperativa Maestros (COOPNAMA) </v>
      </c>
      <c r="H8" s="116" t="str">
        <f>VLOOKUP(E8,VIP!$A$2:$O18811,7,FALSE)</f>
        <v>Si</v>
      </c>
      <c r="I8" s="116" t="str">
        <f>VLOOKUP(E8,VIP!$A$2:$O10776,8,FALSE)</f>
        <v>No</v>
      </c>
      <c r="J8" s="116" t="str">
        <f>VLOOKUP(E8,VIP!$A$2:$O10726,8,FALSE)</f>
        <v>No</v>
      </c>
      <c r="K8" s="116" t="str">
        <f>VLOOKUP(E8,VIP!$A$2:$O14300,6,0)</f>
        <v>NO</v>
      </c>
      <c r="L8" s="140" t="s">
        <v>2219</v>
      </c>
      <c r="M8" s="150" t="s">
        <v>2550</v>
      </c>
      <c r="N8" s="109" t="s">
        <v>2453</v>
      </c>
      <c r="O8" s="116" t="s">
        <v>2455</v>
      </c>
      <c r="P8" s="116"/>
      <c r="Q8" s="151">
        <v>44375.386805555558</v>
      </c>
    </row>
    <row r="9" spans="1:17" ht="18" x14ac:dyDescent="0.25">
      <c r="A9" s="116" t="str">
        <f>VLOOKUP(E9,'LISTADO ATM'!$A$2:$C$898,3,0)</f>
        <v>NORTE</v>
      </c>
      <c r="B9" s="137">
        <v>3335933631</v>
      </c>
      <c r="C9" s="110">
        <v>44375.093113425923</v>
      </c>
      <c r="D9" s="110" t="s">
        <v>2181</v>
      </c>
      <c r="E9" s="133">
        <v>854</v>
      </c>
      <c r="F9" s="116" t="str">
        <f>VLOOKUP(E9,VIP!$A$2:$O13928,2,0)</f>
        <v>DRBR854</v>
      </c>
      <c r="G9" s="116" t="str">
        <f>VLOOKUP(E9,'LISTADO ATM'!$A$2:$B$897,2,0)</f>
        <v xml:space="preserve">ATM Centro Comercial Blanco Batista </v>
      </c>
      <c r="H9" s="116" t="str">
        <f>VLOOKUP(E9,VIP!$A$2:$O18811,7,FALSE)</f>
        <v>Si</v>
      </c>
      <c r="I9" s="116" t="str">
        <f>VLOOKUP(E9,VIP!$A$2:$O10776,8,FALSE)</f>
        <v>Si</v>
      </c>
      <c r="J9" s="116" t="str">
        <f>VLOOKUP(E9,VIP!$A$2:$O10726,8,FALSE)</f>
        <v>Si</v>
      </c>
      <c r="K9" s="116" t="str">
        <f>VLOOKUP(E9,VIP!$A$2:$O14300,6,0)</f>
        <v>NO</v>
      </c>
      <c r="L9" s="140" t="s">
        <v>2219</v>
      </c>
      <c r="M9" s="150" t="s">
        <v>2550</v>
      </c>
      <c r="N9" s="109" t="s">
        <v>2453</v>
      </c>
      <c r="O9" s="116" t="s">
        <v>2584</v>
      </c>
      <c r="P9" s="116"/>
      <c r="Q9" s="151">
        <v>44375.388888888891</v>
      </c>
    </row>
    <row r="10" spans="1:17" ht="18" x14ac:dyDescent="0.25">
      <c r="A10" s="116" t="str">
        <f>VLOOKUP(E10,'LISTADO ATM'!$A$2:$C$898,3,0)</f>
        <v>DISTRITO NACIONAL</v>
      </c>
      <c r="B10" s="137">
        <v>3335933545</v>
      </c>
      <c r="C10" s="110">
        <v>44374.62704861111</v>
      </c>
      <c r="D10" s="110" t="s">
        <v>2180</v>
      </c>
      <c r="E10" s="133">
        <v>823</v>
      </c>
      <c r="F10" s="116" t="str">
        <f>VLOOKUP(E10,VIP!$A$2:$O13924,2,0)</f>
        <v>DRBR823</v>
      </c>
      <c r="G10" s="116" t="str">
        <f>VLOOKUP(E10,'LISTADO ATM'!$A$2:$B$897,2,0)</f>
        <v xml:space="preserve">ATM UNP El Carril (Haina) </v>
      </c>
      <c r="H10" s="116" t="str">
        <f>VLOOKUP(E10,VIP!$A$2:$O18807,7,FALSE)</f>
        <v>Si</v>
      </c>
      <c r="I10" s="116" t="str">
        <f>VLOOKUP(E10,VIP!$A$2:$O10772,8,FALSE)</f>
        <v>Si</v>
      </c>
      <c r="J10" s="116" t="str">
        <f>VLOOKUP(E10,VIP!$A$2:$O10722,8,FALSE)</f>
        <v>Si</v>
      </c>
      <c r="K10" s="116" t="str">
        <f>VLOOKUP(E10,VIP!$A$2:$O14296,6,0)</f>
        <v>NO</v>
      </c>
      <c r="L10" s="140" t="s">
        <v>2219</v>
      </c>
      <c r="M10" s="150" t="s">
        <v>2550</v>
      </c>
      <c r="N10" s="109" t="s">
        <v>2453</v>
      </c>
      <c r="O10" s="116" t="s">
        <v>2455</v>
      </c>
      <c r="P10" s="116"/>
      <c r="Q10" s="151">
        <v>44375.592361111114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3335933164</v>
      </c>
      <c r="C11" s="110">
        <v>44373.009270833332</v>
      </c>
      <c r="D11" s="110" t="s">
        <v>2180</v>
      </c>
      <c r="E11" s="133">
        <v>280</v>
      </c>
      <c r="F11" s="116" t="str">
        <f>VLOOKUP(E11,VIP!$A$2:$O13951,2,0)</f>
        <v>DRBR752</v>
      </c>
      <c r="G11" s="116" t="str">
        <f>VLOOKUP(E11,'LISTADO ATM'!$A$2:$B$897,2,0)</f>
        <v xml:space="preserve">ATM Cooperativa BR </v>
      </c>
      <c r="H11" s="116" t="str">
        <f>VLOOKUP(E11,VIP!$A$2:$O18912,7,FALSE)</f>
        <v>Si</v>
      </c>
      <c r="I11" s="116" t="str">
        <f>VLOOKUP(E11,VIP!$A$2:$O10877,8,FALSE)</f>
        <v>Si</v>
      </c>
      <c r="J11" s="116" t="str">
        <f>VLOOKUP(E11,VIP!$A$2:$O10827,8,FALSE)</f>
        <v>Si</v>
      </c>
      <c r="K11" s="116" t="str">
        <f>VLOOKUP(E11,VIP!$A$2:$O14401,6,0)</f>
        <v>NO</v>
      </c>
      <c r="L11" s="140" t="s">
        <v>2219</v>
      </c>
      <c r="M11" s="150" t="s">
        <v>2550</v>
      </c>
      <c r="N11" s="109" t="s">
        <v>2453</v>
      </c>
      <c r="O11" s="116" t="s">
        <v>2455</v>
      </c>
      <c r="P11" s="116"/>
      <c r="Q11" s="151">
        <v>44375.598611111112</v>
      </c>
    </row>
    <row r="12" spans="1:17" s="117" customFormat="1" ht="18" x14ac:dyDescent="0.25">
      <c r="A12" s="116" t="str">
        <f>VLOOKUP(E12,'LISTADO ATM'!$A$2:$C$898,3,0)</f>
        <v>NORTE</v>
      </c>
      <c r="B12" s="137">
        <v>3335933168</v>
      </c>
      <c r="C12" s="110">
        <v>44373.154953703706</v>
      </c>
      <c r="D12" s="110" t="s">
        <v>2181</v>
      </c>
      <c r="E12" s="133">
        <v>668</v>
      </c>
      <c r="F12" s="116" t="str">
        <f>VLOOKUP(E12,VIP!$A$2:$O13954,2,0)</f>
        <v>DRBR668</v>
      </c>
      <c r="G12" s="116" t="str">
        <f>VLOOKUP(E12,'LISTADO ATM'!$A$2:$B$897,2,0)</f>
        <v>ATM Hospital HEMMI (Santiago)</v>
      </c>
      <c r="H12" s="116" t="str">
        <f>VLOOKUP(E12,VIP!$A$2:$O18915,7,FALSE)</f>
        <v>N/A</v>
      </c>
      <c r="I12" s="116" t="str">
        <f>VLOOKUP(E12,VIP!$A$2:$O10880,8,FALSE)</f>
        <v>N/A</v>
      </c>
      <c r="J12" s="116" t="str">
        <f>VLOOKUP(E12,VIP!$A$2:$O10830,8,FALSE)</f>
        <v>N/A</v>
      </c>
      <c r="K12" s="116" t="str">
        <f>VLOOKUP(E12,VIP!$A$2:$O14404,6,0)</f>
        <v>N/A</v>
      </c>
      <c r="L12" s="140" t="s">
        <v>2219</v>
      </c>
      <c r="M12" s="150" t="s">
        <v>2550</v>
      </c>
      <c r="N12" s="109" t="s">
        <v>2453</v>
      </c>
      <c r="O12" s="116" t="s">
        <v>2584</v>
      </c>
      <c r="P12" s="116"/>
      <c r="Q12" s="151">
        <v>44375.598611111112</v>
      </c>
    </row>
    <row r="13" spans="1:17" s="117" customFormat="1" ht="18" x14ac:dyDescent="0.25">
      <c r="A13" s="116" t="str">
        <f>VLOOKUP(E13,'LISTADO ATM'!$A$2:$C$898,3,0)</f>
        <v>ESTE</v>
      </c>
      <c r="B13" s="137">
        <v>3335933445</v>
      </c>
      <c r="C13" s="110">
        <v>44373.640300925923</v>
      </c>
      <c r="D13" s="110" t="s">
        <v>2180</v>
      </c>
      <c r="E13" s="133">
        <v>294</v>
      </c>
      <c r="F13" s="116" t="str">
        <f>VLOOKUP(E13,VIP!$A$2:$O13968,2,0)</f>
        <v>DRBR294</v>
      </c>
      <c r="G13" s="116" t="str">
        <f>VLOOKUP(E13,'LISTADO ATM'!$A$2:$B$897,2,0)</f>
        <v xml:space="preserve">ATM Plaza Zaglul San Pedro II </v>
      </c>
      <c r="H13" s="116" t="str">
        <f>VLOOKUP(E13,VIP!$A$2:$O18929,7,FALSE)</f>
        <v>Si</v>
      </c>
      <c r="I13" s="116" t="str">
        <f>VLOOKUP(E13,VIP!$A$2:$O10894,8,FALSE)</f>
        <v>Si</v>
      </c>
      <c r="J13" s="116" t="str">
        <f>VLOOKUP(E13,VIP!$A$2:$O10844,8,FALSE)</f>
        <v>Si</v>
      </c>
      <c r="K13" s="116" t="str">
        <f>VLOOKUP(E13,VIP!$A$2:$O14418,6,0)</f>
        <v>NO</v>
      </c>
      <c r="L13" s="140" t="s">
        <v>2219</v>
      </c>
      <c r="M13" s="150" t="s">
        <v>2550</v>
      </c>
      <c r="N13" s="109" t="s">
        <v>2453</v>
      </c>
      <c r="O13" s="116" t="s">
        <v>2455</v>
      </c>
      <c r="P13" s="116"/>
      <c r="Q13" s="151">
        <v>44375.601388888892</v>
      </c>
    </row>
    <row r="14" spans="1:17" s="117" customFormat="1" ht="18" x14ac:dyDescent="0.25">
      <c r="A14" s="116" t="str">
        <f>VLOOKUP(E14,'LISTADO ATM'!$A$2:$C$898,3,0)</f>
        <v>ESTE</v>
      </c>
      <c r="B14" s="137">
        <v>3335933327</v>
      </c>
      <c r="C14" s="110">
        <v>44373.477835648147</v>
      </c>
      <c r="D14" s="110" t="s">
        <v>2180</v>
      </c>
      <c r="E14" s="133">
        <v>963</v>
      </c>
      <c r="F14" s="116" t="str">
        <f>VLOOKUP(E14,VIP!$A$2:$O13958,2,0)</f>
        <v>DRBR963</v>
      </c>
      <c r="G14" s="116" t="str">
        <f>VLOOKUP(E14,'LISTADO ATM'!$A$2:$B$897,2,0)</f>
        <v xml:space="preserve">ATM Multiplaza La Romana </v>
      </c>
      <c r="H14" s="116" t="str">
        <f>VLOOKUP(E14,VIP!$A$2:$O18919,7,FALSE)</f>
        <v>Si</v>
      </c>
      <c r="I14" s="116" t="str">
        <f>VLOOKUP(E14,VIP!$A$2:$O10884,8,FALSE)</f>
        <v>Si</v>
      </c>
      <c r="J14" s="116" t="str">
        <f>VLOOKUP(E14,VIP!$A$2:$O10834,8,FALSE)</f>
        <v>Si</v>
      </c>
      <c r="K14" s="116" t="str">
        <f>VLOOKUP(E14,VIP!$A$2:$O14408,6,0)</f>
        <v>NO</v>
      </c>
      <c r="L14" s="140" t="s">
        <v>2219</v>
      </c>
      <c r="M14" s="150" t="s">
        <v>2550</v>
      </c>
      <c r="N14" s="109" t="s">
        <v>2453</v>
      </c>
      <c r="O14" s="116" t="s">
        <v>2455</v>
      </c>
      <c r="P14" s="116"/>
      <c r="Q14" s="151">
        <v>44375.601388888892</v>
      </c>
    </row>
    <row r="15" spans="1:17" s="117" customFormat="1" ht="18" x14ac:dyDescent="0.25">
      <c r="A15" s="116" t="str">
        <f>VLOOKUP(E15,'LISTADO ATM'!$A$2:$C$898,3,0)</f>
        <v>ESTE</v>
      </c>
      <c r="B15" s="137">
        <v>3335933602</v>
      </c>
      <c r="C15" s="110">
        <v>44374.749699074076</v>
      </c>
      <c r="D15" s="110" t="s">
        <v>2180</v>
      </c>
      <c r="E15" s="133">
        <v>104</v>
      </c>
      <c r="F15" s="116" t="str">
        <f>VLOOKUP(E15,VIP!$A$2:$O13927,2,0)</f>
        <v>DRBR104</v>
      </c>
      <c r="G15" s="116" t="str">
        <f>VLOOKUP(E15,'LISTADO ATM'!$A$2:$B$897,2,0)</f>
        <v xml:space="preserve">ATM Jumbo Higuey </v>
      </c>
      <c r="H15" s="116" t="str">
        <f>VLOOKUP(E15,VIP!$A$2:$O18810,7,FALSE)</f>
        <v>Si</v>
      </c>
      <c r="I15" s="116" t="str">
        <f>VLOOKUP(E15,VIP!$A$2:$O10775,8,FALSE)</f>
        <v>Si</v>
      </c>
      <c r="J15" s="116" t="str">
        <f>VLOOKUP(E15,VIP!$A$2:$O10725,8,FALSE)</f>
        <v>Si</v>
      </c>
      <c r="K15" s="116" t="str">
        <f>VLOOKUP(E15,VIP!$A$2:$O14299,6,0)</f>
        <v>NO</v>
      </c>
      <c r="L15" s="140" t="s">
        <v>2219</v>
      </c>
      <c r="M15" s="150" t="s">
        <v>2550</v>
      </c>
      <c r="N15" s="109" t="s">
        <v>2453</v>
      </c>
      <c r="O15" s="116" t="s">
        <v>2455</v>
      </c>
      <c r="P15" s="116"/>
      <c r="Q15" s="151">
        <v>44375.602083333331</v>
      </c>
    </row>
    <row r="16" spans="1:17" s="117" customFormat="1" ht="18" x14ac:dyDescent="0.25">
      <c r="A16" s="116" t="str">
        <f>VLOOKUP(E16,'LISTADO ATM'!$A$2:$C$898,3,0)</f>
        <v>DISTRITO NACIONAL</v>
      </c>
      <c r="B16" s="137">
        <v>3335933414</v>
      </c>
      <c r="C16" s="110">
        <v>44373.568888888891</v>
      </c>
      <c r="D16" s="110" t="s">
        <v>2180</v>
      </c>
      <c r="E16" s="133">
        <v>424</v>
      </c>
      <c r="F16" s="116" t="str">
        <f>VLOOKUP(E16,VIP!$A$2:$O13977,2,0)</f>
        <v>DRBR424</v>
      </c>
      <c r="G16" s="116" t="str">
        <f>VLOOKUP(E16,'LISTADO ATM'!$A$2:$B$897,2,0)</f>
        <v xml:space="preserve">ATM UNP Jumbo Luperón I </v>
      </c>
      <c r="H16" s="116" t="str">
        <f>VLOOKUP(E16,VIP!$A$2:$O18938,7,FALSE)</f>
        <v>Si</v>
      </c>
      <c r="I16" s="116" t="str">
        <f>VLOOKUP(E16,VIP!$A$2:$O10903,8,FALSE)</f>
        <v>Si</v>
      </c>
      <c r="J16" s="116" t="str">
        <f>VLOOKUP(E16,VIP!$A$2:$O10853,8,FALSE)</f>
        <v>Si</v>
      </c>
      <c r="K16" s="116" t="str">
        <f>VLOOKUP(E16,VIP!$A$2:$O14427,6,0)</f>
        <v>NO</v>
      </c>
      <c r="L16" s="140" t="s">
        <v>2219</v>
      </c>
      <c r="M16" s="150" t="s">
        <v>2550</v>
      </c>
      <c r="N16" s="109" t="s">
        <v>2453</v>
      </c>
      <c r="O16" s="116" t="s">
        <v>2455</v>
      </c>
      <c r="P16" s="116"/>
      <c r="Q16" s="151">
        <v>44375.602083333331</v>
      </c>
    </row>
    <row r="17" spans="1:17" s="117" customFormat="1" ht="18" x14ac:dyDescent="0.25">
      <c r="A17" s="116" t="str">
        <f>VLOOKUP(E17,'LISTADO ATM'!$A$2:$C$898,3,0)</f>
        <v>NORTE</v>
      </c>
      <c r="B17" s="137">
        <v>3335933614</v>
      </c>
      <c r="C17" s="110">
        <v>44374.883148148147</v>
      </c>
      <c r="D17" s="110" t="s">
        <v>2181</v>
      </c>
      <c r="E17" s="133">
        <v>760</v>
      </c>
      <c r="F17" s="116" t="str">
        <f>VLOOKUP(E17,VIP!$A$2:$O13927,2,0)</f>
        <v>DRBR760</v>
      </c>
      <c r="G17" s="116" t="str">
        <f>VLOOKUP(E17,'LISTADO ATM'!$A$2:$B$897,2,0)</f>
        <v xml:space="preserve">ATM UNP Cruce Guayacanes (Mao) </v>
      </c>
      <c r="H17" s="116" t="str">
        <f>VLOOKUP(E17,VIP!$A$2:$O18810,7,FALSE)</f>
        <v>Si</v>
      </c>
      <c r="I17" s="116" t="str">
        <f>VLOOKUP(E17,VIP!$A$2:$O10775,8,FALSE)</f>
        <v>Si</v>
      </c>
      <c r="J17" s="116" t="str">
        <f>VLOOKUP(E17,VIP!$A$2:$O10725,8,FALSE)</f>
        <v>Si</v>
      </c>
      <c r="K17" s="116" t="str">
        <f>VLOOKUP(E17,VIP!$A$2:$O14299,6,0)</f>
        <v>NO</v>
      </c>
      <c r="L17" s="140" t="s">
        <v>2219</v>
      </c>
      <c r="M17" s="150" t="s">
        <v>2550</v>
      </c>
      <c r="N17" s="109" t="s">
        <v>2453</v>
      </c>
      <c r="O17" s="116" t="s">
        <v>2567</v>
      </c>
      <c r="P17" s="116"/>
      <c r="Q17" s="151">
        <v>44375.602083333331</v>
      </c>
    </row>
    <row r="18" spans="1:17" s="117" customFormat="1" ht="18" x14ac:dyDescent="0.25">
      <c r="A18" s="116" t="str">
        <f>VLOOKUP(E18,'LISTADO ATM'!$A$2:$C$898,3,0)</f>
        <v>NORTE</v>
      </c>
      <c r="B18" s="137">
        <v>3335933541</v>
      </c>
      <c r="C18" s="110">
        <v>44374.604212962964</v>
      </c>
      <c r="D18" s="110" t="s">
        <v>2180</v>
      </c>
      <c r="E18" s="133">
        <v>144</v>
      </c>
      <c r="F18" s="116" t="str">
        <f>VLOOKUP(E18,VIP!$A$2:$O13927,2,0)</f>
        <v>DRBR144</v>
      </c>
      <c r="G18" s="116" t="str">
        <f>VLOOKUP(E18,'LISTADO ATM'!$A$2:$B$897,2,0)</f>
        <v xml:space="preserve">ATM Oficina Villa Altagracia </v>
      </c>
      <c r="H18" s="116" t="str">
        <f>VLOOKUP(E18,VIP!$A$2:$O18810,7,FALSE)</f>
        <v>Si</v>
      </c>
      <c r="I18" s="116" t="str">
        <f>VLOOKUP(E18,VIP!$A$2:$O10775,8,FALSE)</f>
        <v>Si</v>
      </c>
      <c r="J18" s="116" t="str">
        <f>VLOOKUP(E18,VIP!$A$2:$O10725,8,FALSE)</f>
        <v>Si</v>
      </c>
      <c r="K18" s="116" t="str">
        <f>VLOOKUP(E18,VIP!$A$2:$O14299,6,0)</f>
        <v>SI</v>
      </c>
      <c r="L18" s="140" t="s">
        <v>2219</v>
      </c>
      <c r="M18" s="150" t="s">
        <v>2550</v>
      </c>
      <c r="N18" s="109" t="s">
        <v>2453</v>
      </c>
      <c r="O18" s="116" t="s">
        <v>2455</v>
      </c>
      <c r="P18" s="116"/>
      <c r="Q18" s="151">
        <v>44375.602777777778</v>
      </c>
    </row>
    <row r="19" spans="1:17" s="117" customFormat="1" ht="18" x14ac:dyDescent="0.25">
      <c r="A19" s="116" t="str">
        <f>VLOOKUP(E19,'LISTADO ATM'!$A$2:$C$898,3,0)</f>
        <v>SUR</v>
      </c>
      <c r="B19" s="137" t="s">
        <v>2598</v>
      </c>
      <c r="C19" s="110">
        <v>44375.447638888887</v>
      </c>
      <c r="D19" s="110" t="s">
        <v>2180</v>
      </c>
      <c r="E19" s="133">
        <v>50</v>
      </c>
      <c r="F19" s="116" t="str">
        <f>VLOOKUP(E19,VIP!$A$2:$O13959,2,0)</f>
        <v>DRBR050</v>
      </c>
      <c r="G19" s="116" t="str">
        <f>VLOOKUP(E19,'LISTADO ATM'!$A$2:$B$897,2,0)</f>
        <v xml:space="preserve">ATM Oficina Padre Las Casas (Azua) </v>
      </c>
      <c r="H19" s="116" t="str">
        <f>VLOOKUP(E19,VIP!$A$2:$O18920,7,FALSE)</f>
        <v>Si</v>
      </c>
      <c r="I19" s="116" t="str">
        <f>VLOOKUP(E19,VIP!$A$2:$O10885,8,FALSE)</f>
        <v>Si</v>
      </c>
      <c r="J19" s="116" t="str">
        <f>VLOOKUP(E19,VIP!$A$2:$O10835,8,FALSE)</f>
        <v>Si</v>
      </c>
      <c r="K19" s="116" t="str">
        <f>VLOOKUP(E19,VIP!$A$2:$O14409,6,0)</f>
        <v>NO</v>
      </c>
      <c r="L19" s="140" t="s">
        <v>2219</v>
      </c>
      <c r="M19" s="150" t="s">
        <v>2550</v>
      </c>
      <c r="N19" s="109" t="s">
        <v>2453</v>
      </c>
      <c r="O19" s="116" t="s">
        <v>2455</v>
      </c>
      <c r="P19" s="116"/>
      <c r="Q19" s="151">
        <v>44375.603472222225</v>
      </c>
    </row>
    <row r="20" spans="1:17" s="117" customFormat="1" ht="18" x14ac:dyDescent="0.25">
      <c r="A20" s="116" t="str">
        <f>VLOOKUP(E20,'LISTADO ATM'!$A$2:$C$898,3,0)</f>
        <v>ESTE</v>
      </c>
      <c r="B20" s="137">
        <v>3335931889</v>
      </c>
      <c r="C20" s="110">
        <v>44371.85292824074</v>
      </c>
      <c r="D20" s="110" t="s">
        <v>2180</v>
      </c>
      <c r="E20" s="133">
        <v>368</v>
      </c>
      <c r="F20" s="116" t="str">
        <f>VLOOKUP(E20,VIP!$A$2:$O13938,2,0)</f>
        <v xml:space="preserve">DRBR368 </v>
      </c>
      <c r="G20" s="116" t="str">
        <f>VLOOKUP(E20,'LISTADO ATM'!$A$2:$B$897,2,0)</f>
        <v>ATM Ayuntamiento Peralvillo</v>
      </c>
      <c r="H20" s="116" t="str">
        <f>VLOOKUP(E20,VIP!$A$2:$O18899,7,FALSE)</f>
        <v>N/A</v>
      </c>
      <c r="I20" s="116" t="str">
        <f>VLOOKUP(E20,VIP!$A$2:$O10864,8,FALSE)</f>
        <v>N/A</v>
      </c>
      <c r="J20" s="116" t="str">
        <f>VLOOKUP(E20,VIP!$A$2:$O10814,8,FALSE)</f>
        <v>N/A</v>
      </c>
      <c r="K20" s="116" t="str">
        <f>VLOOKUP(E20,VIP!$A$2:$O14388,6,0)</f>
        <v>N/A</v>
      </c>
      <c r="L20" s="140" t="s">
        <v>2219</v>
      </c>
      <c r="M20" s="150" t="s">
        <v>2550</v>
      </c>
      <c r="N20" s="109" t="s">
        <v>2453</v>
      </c>
      <c r="O20" s="116" t="s">
        <v>2455</v>
      </c>
      <c r="P20" s="116"/>
      <c r="Q20" s="151" t="s">
        <v>2670</v>
      </c>
    </row>
    <row r="21" spans="1:17" s="117" customFormat="1" ht="18" x14ac:dyDescent="0.25">
      <c r="A21" s="116" t="str">
        <f>VLOOKUP(E21,'LISTADO ATM'!$A$2:$C$898,3,0)</f>
        <v>SUR</v>
      </c>
      <c r="B21" s="137">
        <v>3335933174</v>
      </c>
      <c r="C21" s="110">
        <v>44373.30804398148</v>
      </c>
      <c r="D21" s="110" t="s">
        <v>2180</v>
      </c>
      <c r="E21" s="133">
        <v>619</v>
      </c>
      <c r="F21" s="116" t="str">
        <f>VLOOKUP(E21,VIP!$A$2:$O13967,2,0)</f>
        <v>DRBR619</v>
      </c>
      <c r="G21" s="116" t="str">
        <f>VLOOKUP(E21,'LISTADO ATM'!$A$2:$B$897,2,0)</f>
        <v xml:space="preserve">ATM Academia P.N. Hatillo (San Cristóbal) </v>
      </c>
      <c r="H21" s="116" t="str">
        <f>VLOOKUP(E21,VIP!$A$2:$O18928,7,FALSE)</f>
        <v>Si</v>
      </c>
      <c r="I21" s="116" t="str">
        <f>VLOOKUP(E21,VIP!$A$2:$O10893,8,FALSE)</f>
        <v>Si</v>
      </c>
      <c r="J21" s="116" t="str">
        <f>VLOOKUP(E21,VIP!$A$2:$O10843,8,FALSE)</f>
        <v>Si</v>
      </c>
      <c r="K21" s="116" t="str">
        <f>VLOOKUP(E21,VIP!$A$2:$O14417,6,0)</f>
        <v>NO</v>
      </c>
      <c r="L21" s="140" t="s">
        <v>2219</v>
      </c>
      <c r="M21" s="150" t="s">
        <v>2550</v>
      </c>
      <c r="N21" s="109" t="s">
        <v>2453</v>
      </c>
      <c r="O21" s="116" t="s">
        <v>2455</v>
      </c>
      <c r="P21" s="116"/>
      <c r="Q21" s="151" t="s">
        <v>2667</v>
      </c>
    </row>
    <row r="22" spans="1:17" s="117" customFormat="1" ht="18" x14ac:dyDescent="0.25">
      <c r="A22" s="116" t="str">
        <f>VLOOKUP(E22,'LISTADO ATM'!$A$2:$C$898,3,0)</f>
        <v>ESTE</v>
      </c>
      <c r="B22" s="137">
        <v>3335933610</v>
      </c>
      <c r="C22" s="110">
        <v>44374.879155092596</v>
      </c>
      <c r="D22" s="110" t="s">
        <v>2180</v>
      </c>
      <c r="E22" s="133">
        <v>345</v>
      </c>
      <c r="F22" s="116" t="str">
        <f>VLOOKUP(E22,VIP!$A$2:$O13931,2,0)</f>
        <v>DRBR345</v>
      </c>
      <c r="G22" s="116" t="str">
        <f>VLOOKUP(E22,'LISTADO ATM'!$A$2:$B$897,2,0)</f>
        <v>ATM Oficina Yamasá  II</v>
      </c>
      <c r="H22" s="116" t="str">
        <f>VLOOKUP(E22,VIP!$A$2:$O18814,7,FALSE)</f>
        <v>N/A</v>
      </c>
      <c r="I22" s="116" t="str">
        <f>VLOOKUP(E22,VIP!$A$2:$O10779,8,FALSE)</f>
        <v>N/A</v>
      </c>
      <c r="J22" s="116" t="str">
        <f>VLOOKUP(E22,VIP!$A$2:$O10729,8,FALSE)</f>
        <v>N/A</v>
      </c>
      <c r="K22" s="116" t="str">
        <f>VLOOKUP(E22,VIP!$A$2:$O14303,6,0)</f>
        <v>N/A</v>
      </c>
      <c r="L22" s="140" t="s">
        <v>2245</v>
      </c>
      <c r="M22" s="150" t="s">
        <v>2550</v>
      </c>
      <c r="N22" s="109" t="s">
        <v>2453</v>
      </c>
      <c r="O22" s="116" t="s">
        <v>2455</v>
      </c>
      <c r="P22" s="116"/>
      <c r="Q22" s="151">
        <v>44375.412499999999</v>
      </c>
    </row>
    <row r="23" spans="1:17" s="117" customFormat="1" ht="18" x14ac:dyDescent="0.25">
      <c r="A23" s="116" t="str">
        <f>VLOOKUP(E23,'LISTADO ATM'!$A$2:$C$898,3,0)</f>
        <v>NORTE</v>
      </c>
      <c r="B23" s="137">
        <v>3335933605</v>
      </c>
      <c r="C23" s="110">
        <v>44374.777013888888</v>
      </c>
      <c r="D23" s="110" t="s">
        <v>2181</v>
      </c>
      <c r="E23" s="133">
        <v>64</v>
      </c>
      <c r="F23" s="116" t="str">
        <f>VLOOKUP(E23,VIP!$A$2:$O13925,2,0)</f>
        <v>DRBR064</v>
      </c>
      <c r="G23" s="116" t="str">
        <f>VLOOKUP(E23,'LISTADO ATM'!$A$2:$B$897,2,0)</f>
        <v xml:space="preserve">ATM COOPALINA (Cotuí) </v>
      </c>
      <c r="H23" s="116" t="str">
        <f>VLOOKUP(E23,VIP!$A$2:$O18808,7,FALSE)</f>
        <v>Si</v>
      </c>
      <c r="I23" s="116" t="str">
        <f>VLOOKUP(E23,VIP!$A$2:$O10773,8,FALSE)</f>
        <v>Si</v>
      </c>
      <c r="J23" s="116" t="str">
        <f>VLOOKUP(E23,VIP!$A$2:$O10723,8,FALSE)</f>
        <v>Si</v>
      </c>
      <c r="K23" s="116" t="str">
        <f>VLOOKUP(E23,VIP!$A$2:$O14297,6,0)</f>
        <v>NO</v>
      </c>
      <c r="L23" s="140" t="s">
        <v>2245</v>
      </c>
      <c r="M23" s="150" t="s">
        <v>2550</v>
      </c>
      <c r="N23" s="109" t="s">
        <v>2453</v>
      </c>
      <c r="O23" s="116" t="s">
        <v>2567</v>
      </c>
      <c r="P23" s="116"/>
      <c r="Q23" s="151">
        <v>44375.606249999997</v>
      </c>
    </row>
    <row r="24" spans="1:17" s="117" customFormat="1" ht="18" x14ac:dyDescent="0.25">
      <c r="A24" s="116" t="str">
        <f>VLOOKUP(E24,'LISTADO ATM'!$A$2:$C$898,3,0)</f>
        <v>DISTRITO NACIONAL</v>
      </c>
      <c r="B24" s="137">
        <v>3335933620</v>
      </c>
      <c r="C24" s="110">
        <v>44375.010520833333</v>
      </c>
      <c r="D24" s="110" t="s">
        <v>2180</v>
      </c>
      <c r="E24" s="133">
        <v>300</v>
      </c>
      <c r="F24" s="116" t="str">
        <f>VLOOKUP(E24,VIP!$A$2:$O13938,2,0)</f>
        <v>DRBR300</v>
      </c>
      <c r="G24" s="116" t="str">
        <f>VLOOKUP(E24,'LISTADO ATM'!$A$2:$B$897,2,0)</f>
        <v xml:space="preserve">ATM S/M Aprezio Los Guaricanos </v>
      </c>
      <c r="H24" s="116" t="str">
        <f>VLOOKUP(E24,VIP!$A$2:$O18821,7,FALSE)</f>
        <v>Si</v>
      </c>
      <c r="I24" s="116" t="str">
        <f>VLOOKUP(E24,VIP!$A$2:$O10786,8,FALSE)</f>
        <v>Si</v>
      </c>
      <c r="J24" s="116" t="str">
        <f>VLOOKUP(E24,VIP!$A$2:$O10736,8,FALSE)</f>
        <v>Si</v>
      </c>
      <c r="K24" s="116" t="str">
        <f>VLOOKUP(E24,VIP!$A$2:$O14310,6,0)</f>
        <v>NO</v>
      </c>
      <c r="L24" s="140" t="s">
        <v>2245</v>
      </c>
      <c r="M24" s="150" t="s">
        <v>2550</v>
      </c>
      <c r="N24" s="109" t="s">
        <v>2453</v>
      </c>
      <c r="O24" s="116" t="s">
        <v>2455</v>
      </c>
      <c r="P24" s="116"/>
      <c r="Q24" s="151">
        <v>44375.60833333333</v>
      </c>
    </row>
    <row r="25" spans="1:17" s="117" customFormat="1" ht="18" x14ac:dyDescent="0.25">
      <c r="A25" s="116" t="str">
        <f>VLOOKUP(E25,'LISTADO ATM'!$A$2:$C$898,3,0)</f>
        <v>DISTRITO NACIONAL</v>
      </c>
      <c r="B25" s="137" t="s">
        <v>2609</v>
      </c>
      <c r="C25" s="110">
        <v>44375.386273148149</v>
      </c>
      <c r="D25" s="110" t="s">
        <v>2180</v>
      </c>
      <c r="E25" s="133">
        <v>21</v>
      </c>
      <c r="F25" s="116" t="str">
        <f>VLOOKUP(E25,VIP!$A$2:$O13970,2,0)</f>
        <v>DRBR021</v>
      </c>
      <c r="G25" s="116" t="str">
        <f>VLOOKUP(E25,'LISTADO ATM'!$A$2:$B$897,2,0)</f>
        <v xml:space="preserve">ATM Oficina Mella </v>
      </c>
      <c r="H25" s="116" t="str">
        <f>VLOOKUP(E25,VIP!$A$2:$O18931,7,FALSE)</f>
        <v>Si</v>
      </c>
      <c r="I25" s="116" t="str">
        <f>VLOOKUP(E25,VIP!$A$2:$O10896,8,FALSE)</f>
        <v>No</v>
      </c>
      <c r="J25" s="116" t="str">
        <f>VLOOKUP(E25,VIP!$A$2:$O10846,8,FALSE)</f>
        <v>No</v>
      </c>
      <c r="K25" s="116" t="str">
        <f>VLOOKUP(E25,VIP!$A$2:$O14420,6,0)</f>
        <v>NO</v>
      </c>
      <c r="L25" s="140" t="s">
        <v>2245</v>
      </c>
      <c r="M25" s="150" t="s">
        <v>2550</v>
      </c>
      <c r="N25" s="109" t="s">
        <v>2558</v>
      </c>
      <c r="O25" s="116" t="s">
        <v>2455</v>
      </c>
      <c r="P25" s="116"/>
      <c r="Q25" s="151">
        <v>44375.609722222223</v>
      </c>
    </row>
    <row r="26" spans="1:17" s="117" customFormat="1" ht="18" x14ac:dyDescent="0.25">
      <c r="A26" s="116" t="str">
        <f>VLOOKUP(E26,'LISTADO ATM'!$A$2:$C$898,3,0)</f>
        <v>ESTE</v>
      </c>
      <c r="B26" s="137">
        <v>3335933632</v>
      </c>
      <c r="C26" s="110">
        <v>44375.093981481485</v>
      </c>
      <c r="D26" s="110" t="s">
        <v>2180</v>
      </c>
      <c r="E26" s="133">
        <v>822</v>
      </c>
      <c r="F26" s="116" t="str">
        <f>VLOOKUP(E26,VIP!$A$2:$O13927,2,0)</f>
        <v>DRBR822</v>
      </c>
      <c r="G26" s="116" t="str">
        <f>VLOOKUP(E26,'LISTADO ATM'!$A$2:$B$897,2,0)</f>
        <v xml:space="preserve">ATM INDUSPALMA </v>
      </c>
      <c r="H26" s="116" t="str">
        <f>VLOOKUP(E26,VIP!$A$2:$O18810,7,FALSE)</f>
        <v>Si</v>
      </c>
      <c r="I26" s="116" t="str">
        <f>VLOOKUP(E26,VIP!$A$2:$O10775,8,FALSE)</f>
        <v>Si</v>
      </c>
      <c r="J26" s="116" t="str">
        <f>VLOOKUP(E26,VIP!$A$2:$O10725,8,FALSE)</f>
        <v>Si</v>
      </c>
      <c r="K26" s="116" t="str">
        <f>VLOOKUP(E26,VIP!$A$2:$O14299,6,0)</f>
        <v>NO</v>
      </c>
      <c r="L26" s="140" t="s">
        <v>2245</v>
      </c>
      <c r="M26" s="150" t="s">
        <v>2550</v>
      </c>
      <c r="N26" s="109" t="s">
        <v>2453</v>
      </c>
      <c r="O26" s="116" t="s">
        <v>2455</v>
      </c>
      <c r="P26" s="116"/>
      <c r="Q26" s="151" t="s">
        <v>2679</v>
      </c>
    </row>
    <row r="27" spans="1:17" s="117" customFormat="1" ht="18" x14ac:dyDescent="0.25">
      <c r="A27" s="116" t="str">
        <f>VLOOKUP(E27,'LISTADO ATM'!$A$2:$C$898,3,0)</f>
        <v>ESTE</v>
      </c>
      <c r="B27" s="137">
        <v>3335933623</v>
      </c>
      <c r="C27" s="110">
        <v>44375.055162037039</v>
      </c>
      <c r="D27" s="110" t="s">
        <v>2180</v>
      </c>
      <c r="E27" s="133">
        <v>159</v>
      </c>
      <c r="F27" s="116" t="str">
        <f>VLOOKUP(E27,VIP!$A$2:$O13935,2,0)</f>
        <v>DRBR159</v>
      </c>
      <c r="G27" s="116" t="str">
        <f>VLOOKUP(E27,'LISTADO ATM'!$A$2:$B$897,2,0)</f>
        <v xml:space="preserve">ATM Hotel Dreams Bayahibe I </v>
      </c>
      <c r="H27" s="116" t="str">
        <f>VLOOKUP(E27,VIP!$A$2:$O18818,7,FALSE)</f>
        <v>Si</v>
      </c>
      <c r="I27" s="116" t="str">
        <f>VLOOKUP(E27,VIP!$A$2:$O10783,8,FALSE)</f>
        <v>Si</v>
      </c>
      <c r="J27" s="116" t="str">
        <f>VLOOKUP(E27,VIP!$A$2:$O10733,8,FALSE)</f>
        <v>Si</v>
      </c>
      <c r="K27" s="116" t="str">
        <f>VLOOKUP(E27,VIP!$A$2:$O14307,6,0)</f>
        <v>NO</v>
      </c>
      <c r="L27" s="140" t="s">
        <v>2245</v>
      </c>
      <c r="M27" s="150" t="s">
        <v>2550</v>
      </c>
      <c r="N27" s="109" t="s">
        <v>2453</v>
      </c>
      <c r="O27" s="116" t="s">
        <v>2455</v>
      </c>
      <c r="P27" s="116"/>
      <c r="Q27" s="151" t="s">
        <v>2665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2616</v>
      </c>
      <c r="C28" s="110">
        <v>44375.407164351855</v>
      </c>
      <c r="D28" s="110" t="s">
        <v>2470</v>
      </c>
      <c r="E28" s="133">
        <v>541</v>
      </c>
      <c r="F28" s="116" t="str">
        <f>VLOOKUP(E28,VIP!$A$2:$O13977,2,0)</f>
        <v>DRBR541</v>
      </c>
      <c r="G28" s="116" t="str">
        <f>VLOOKUP(E28,'LISTADO ATM'!$A$2:$B$897,2,0)</f>
        <v xml:space="preserve">ATM Oficina Sambil II </v>
      </c>
      <c r="H28" s="116" t="str">
        <f>VLOOKUP(E28,VIP!$A$2:$O18938,7,FALSE)</f>
        <v>Si</v>
      </c>
      <c r="I28" s="116" t="str">
        <f>VLOOKUP(E28,VIP!$A$2:$O10903,8,FALSE)</f>
        <v>Si</v>
      </c>
      <c r="J28" s="116" t="str">
        <f>VLOOKUP(E28,VIP!$A$2:$O10853,8,FALSE)</f>
        <v>Si</v>
      </c>
      <c r="K28" s="116" t="str">
        <f>VLOOKUP(E28,VIP!$A$2:$O14427,6,0)</f>
        <v>SI</v>
      </c>
      <c r="L28" s="140" t="s">
        <v>2618</v>
      </c>
      <c r="M28" s="150" t="s">
        <v>2550</v>
      </c>
      <c r="N28" s="109" t="s">
        <v>2619</v>
      </c>
      <c r="O28" s="116" t="s">
        <v>2620</v>
      </c>
      <c r="P28" s="116" t="s">
        <v>2621</v>
      </c>
      <c r="Q28" s="151">
        <v>44375.461111111108</v>
      </c>
    </row>
    <row r="29" spans="1:17" s="117" customFormat="1" ht="18" x14ac:dyDescent="0.25">
      <c r="A29" s="116" t="str">
        <f>VLOOKUP(E29,'LISTADO ATM'!$A$2:$C$898,3,0)</f>
        <v>DISTRITO NACIONAL</v>
      </c>
      <c r="B29" s="137">
        <v>3335933449</v>
      </c>
      <c r="C29" s="110">
        <v>44373.692349537036</v>
      </c>
      <c r="D29" s="110" t="s">
        <v>2470</v>
      </c>
      <c r="E29" s="133">
        <v>813</v>
      </c>
      <c r="F29" s="116" t="str">
        <f>VLOOKUP(E29,VIP!$A$2:$O13940,2,0)</f>
        <v>DRBR815</v>
      </c>
      <c r="G29" s="116" t="str">
        <f>VLOOKUP(E29,'LISTADO ATM'!$A$2:$B$897,2,0)</f>
        <v>ATM Occidental Mall</v>
      </c>
      <c r="H29" s="116" t="str">
        <f>VLOOKUP(E29,VIP!$A$2:$O18823,7,FALSE)</f>
        <v>Si</v>
      </c>
      <c r="I29" s="116" t="str">
        <f>VLOOKUP(E29,VIP!$A$2:$O10788,8,FALSE)</f>
        <v>Si</v>
      </c>
      <c r="J29" s="116" t="str">
        <f>VLOOKUP(E29,VIP!$A$2:$O10738,8,FALSE)</f>
        <v>Si</v>
      </c>
      <c r="K29" s="116" t="str">
        <f>VLOOKUP(E29,VIP!$A$2:$O14312,6,0)</f>
        <v>NO</v>
      </c>
      <c r="L29" s="140" t="s">
        <v>2568</v>
      </c>
      <c r="M29" s="150" t="s">
        <v>2550</v>
      </c>
      <c r="N29" s="109" t="s">
        <v>2453</v>
      </c>
      <c r="O29" s="116" t="s">
        <v>2471</v>
      </c>
      <c r="P29" s="116"/>
      <c r="Q29" s="151">
        <v>44375.412499999999</v>
      </c>
    </row>
    <row r="30" spans="1:17" s="117" customFormat="1" ht="18" x14ac:dyDescent="0.25">
      <c r="A30" s="116" t="str">
        <f>VLOOKUP(E30,'LISTADO ATM'!$A$2:$C$898,3,0)</f>
        <v>ESTE</v>
      </c>
      <c r="B30" s="137">
        <v>3335933630</v>
      </c>
      <c r="C30" s="110">
        <v>44375.091481481482</v>
      </c>
      <c r="D30" s="110" t="s">
        <v>2470</v>
      </c>
      <c r="E30" s="133">
        <v>330</v>
      </c>
      <c r="F30" s="116" t="str">
        <f>VLOOKUP(E30,VIP!$A$2:$O13929,2,0)</f>
        <v>DRBR330</v>
      </c>
      <c r="G30" s="116" t="str">
        <f>VLOOKUP(E30,'LISTADO ATM'!$A$2:$B$897,2,0)</f>
        <v xml:space="preserve">ATM Oficina Boulevard (Higuey) </v>
      </c>
      <c r="H30" s="116" t="str">
        <f>VLOOKUP(E30,VIP!$A$2:$O18812,7,FALSE)</f>
        <v>Si</v>
      </c>
      <c r="I30" s="116" t="str">
        <f>VLOOKUP(E30,VIP!$A$2:$O10777,8,FALSE)</f>
        <v>Si</v>
      </c>
      <c r="J30" s="116" t="str">
        <f>VLOOKUP(E30,VIP!$A$2:$O10727,8,FALSE)</f>
        <v>Si</v>
      </c>
      <c r="K30" s="116" t="str">
        <f>VLOOKUP(E30,VIP!$A$2:$O14301,6,0)</f>
        <v>SI</v>
      </c>
      <c r="L30" s="140" t="s">
        <v>2568</v>
      </c>
      <c r="M30" s="150" t="s">
        <v>2550</v>
      </c>
      <c r="N30" s="109" t="s">
        <v>2453</v>
      </c>
      <c r="O30" s="116" t="s">
        <v>2471</v>
      </c>
      <c r="P30" s="116"/>
      <c r="Q30" s="151">
        <v>44375.421527777777</v>
      </c>
    </row>
    <row r="31" spans="1:17" ht="18" x14ac:dyDescent="0.25">
      <c r="A31" s="116" t="str">
        <f>VLOOKUP(E31,'LISTADO ATM'!$A$2:$C$898,3,0)</f>
        <v>NORTE</v>
      </c>
      <c r="B31" s="137">
        <v>3335933608</v>
      </c>
      <c r="C31" s="110">
        <v>44374.876527777778</v>
      </c>
      <c r="D31" s="110" t="s">
        <v>2470</v>
      </c>
      <c r="E31" s="133">
        <v>288</v>
      </c>
      <c r="F31" s="116" t="str">
        <f>VLOOKUP(E31,VIP!$A$2:$O13933,2,0)</f>
        <v>DRBR288</v>
      </c>
      <c r="G31" s="116" t="str">
        <f>VLOOKUP(E31,'LISTADO ATM'!$A$2:$B$897,2,0)</f>
        <v xml:space="preserve">ATM Oficina Camino Real II (Puerto Plata) </v>
      </c>
      <c r="H31" s="116" t="str">
        <f>VLOOKUP(E31,VIP!$A$2:$O18816,7,FALSE)</f>
        <v>N/A</v>
      </c>
      <c r="I31" s="116" t="str">
        <f>VLOOKUP(E31,VIP!$A$2:$O10781,8,FALSE)</f>
        <v>N/A</v>
      </c>
      <c r="J31" s="116" t="str">
        <f>VLOOKUP(E31,VIP!$A$2:$O10731,8,FALSE)</f>
        <v>N/A</v>
      </c>
      <c r="K31" s="116" t="str">
        <f>VLOOKUP(E31,VIP!$A$2:$O14305,6,0)</f>
        <v>N/A</v>
      </c>
      <c r="L31" s="140" t="s">
        <v>2568</v>
      </c>
      <c r="M31" s="150" t="s">
        <v>2550</v>
      </c>
      <c r="N31" s="109" t="s">
        <v>2453</v>
      </c>
      <c r="O31" s="116" t="s">
        <v>2471</v>
      </c>
      <c r="P31" s="116"/>
      <c r="Q31" s="151">
        <v>44375.424305555556</v>
      </c>
    </row>
    <row r="32" spans="1:17" ht="18" x14ac:dyDescent="0.25">
      <c r="A32" s="116" t="str">
        <f>VLOOKUP(E32,'LISTADO ATM'!$A$2:$C$898,3,0)</f>
        <v>NORTE</v>
      </c>
      <c r="B32" s="137">
        <v>3335933469</v>
      </c>
      <c r="C32" s="110">
        <v>44373.739155092589</v>
      </c>
      <c r="D32" s="110" t="s">
        <v>2590</v>
      </c>
      <c r="E32" s="133">
        <v>956</v>
      </c>
      <c r="F32" s="116" t="str">
        <f>VLOOKUP(E32,VIP!$A$2:$O13929,2,0)</f>
        <v>DRBR956</v>
      </c>
      <c r="G32" s="116" t="str">
        <f>VLOOKUP(E32,'LISTADO ATM'!$A$2:$B$897,2,0)</f>
        <v xml:space="preserve">ATM Autoservicio El Jaya (SFM) </v>
      </c>
      <c r="H32" s="116" t="str">
        <f>VLOOKUP(E32,VIP!$A$2:$O18812,7,FALSE)</f>
        <v>Si</v>
      </c>
      <c r="I32" s="116" t="str">
        <f>VLOOKUP(E32,VIP!$A$2:$O10777,8,FALSE)</f>
        <v>Si</v>
      </c>
      <c r="J32" s="116" t="str">
        <f>VLOOKUP(E32,VIP!$A$2:$O10727,8,FALSE)</f>
        <v>Si</v>
      </c>
      <c r="K32" s="116" t="str">
        <f>VLOOKUP(E32,VIP!$A$2:$O14301,6,0)</f>
        <v>NO</v>
      </c>
      <c r="L32" s="140" t="s">
        <v>2568</v>
      </c>
      <c r="M32" s="150" t="s">
        <v>2550</v>
      </c>
      <c r="N32" s="109" t="s">
        <v>2453</v>
      </c>
      <c r="O32" s="116" t="s">
        <v>2592</v>
      </c>
      <c r="P32" s="116"/>
      <c r="Q32" s="151">
        <v>44375.424305555556</v>
      </c>
    </row>
    <row r="33" spans="1:17" ht="18" x14ac:dyDescent="0.25">
      <c r="A33" s="116" t="str">
        <f>VLOOKUP(E33,'LISTADO ATM'!$A$2:$C$898,3,0)</f>
        <v>DISTRITO NACIONAL</v>
      </c>
      <c r="B33" s="137">
        <v>3335933466</v>
      </c>
      <c r="C33" s="110">
        <v>44373.729548611111</v>
      </c>
      <c r="D33" s="110" t="s">
        <v>2449</v>
      </c>
      <c r="E33" s="133">
        <v>836</v>
      </c>
      <c r="F33" s="116" t="str">
        <f>VLOOKUP(E33,VIP!$A$2:$O13932,2,0)</f>
        <v>DRBR836</v>
      </c>
      <c r="G33" s="116" t="str">
        <f>VLOOKUP(E33,'LISTADO ATM'!$A$2:$B$897,2,0)</f>
        <v xml:space="preserve">ATM UNP Plaza Luperón </v>
      </c>
      <c r="H33" s="116" t="str">
        <f>VLOOKUP(E33,VIP!$A$2:$O18815,7,FALSE)</f>
        <v>Si</v>
      </c>
      <c r="I33" s="116" t="str">
        <f>VLOOKUP(E33,VIP!$A$2:$O10780,8,FALSE)</f>
        <v>Si</v>
      </c>
      <c r="J33" s="116" t="str">
        <f>VLOOKUP(E33,VIP!$A$2:$O10730,8,FALSE)</f>
        <v>Si</v>
      </c>
      <c r="K33" s="116" t="str">
        <f>VLOOKUP(E33,VIP!$A$2:$O14304,6,0)</f>
        <v>NO</v>
      </c>
      <c r="L33" s="140" t="s">
        <v>2568</v>
      </c>
      <c r="M33" s="150" t="s">
        <v>2550</v>
      </c>
      <c r="N33" s="109" t="s">
        <v>2453</v>
      </c>
      <c r="O33" s="116" t="s">
        <v>2454</v>
      </c>
      <c r="P33" s="116"/>
      <c r="Q33" s="151">
        <v>44375.61041666667</v>
      </c>
    </row>
    <row r="34" spans="1:17" ht="18" x14ac:dyDescent="0.25">
      <c r="A34" s="116" t="str">
        <f>VLOOKUP(E34,'LISTADO ATM'!$A$2:$C$898,3,0)</f>
        <v>SUR</v>
      </c>
      <c r="B34" s="137">
        <v>3335933453</v>
      </c>
      <c r="C34" s="110">
        <v>44373.70103009259</v>
      </c>
      <c r="D34" s="110" t="s">
        <v>2449</v>
      </c>
      <c r="E34" s="133">
        <v>44</v>
      </c>
      <c r="F34" s="116" t="str">
        <f>VLOOKUP(E34,VIP!$A$2:$O13936,2,0)</f>
        <v>DRBR044</v>
      </c>
      <c r="G34" s="116" t="str">
        <f>VLOOKUP(E34,'LISTADO ATM'!$A$2:$B$897,2,0)</f>
        <v xml:space="preserve">ATM Oficina Pedernales </v>
      </c>
      <c r="H34" s="116" t="str">
        <f>VLOOKUP(E34,VIP!$A$2:$O18819,7,FALSE)</f>
        <v>Si</v>
      </c>
      <c r="I34" s="116" t="str">
        <f>VLOOKUP(E34,VIP!$A$2:$O10784,8,FALSE)</f>
        <v>Si</v>
      </c>
      <c r="J34" s="116" t="str">
        <f>VLOOKUP(E34,VIP!$A$2:$O10734,8,FALSE)</f>
        <v>Si</v>
      </c>
      <c r="K34" s="116" t="str">
        <f>VLOOKUP(E34,VIP!$A$2:$O14308,6,0)</f>
        <v>SI</v>
      </c>
      <c r="L34" s="140" t="s">
        <v>2568</v>
      </c>
      <c r="M34" s="150" t="s">
        <v>2550</v>
      </c>
      <c r="N34" s="109" t="s">
        <v>2453</v>
      </c>
      <c r="O34" s="116" t="s">
        <v>2454</v>
      </c>
      <c r="P34" s="116"/>
      <c r="Q34" s="151" t="s">
        <v>2683</v>
      </c>
    </row>
    <row r="35" spans="1:17" ht="18" x14ac:dyDescent="0.25">
      <c r="A35" s="116" t="str">
        <f>VLOOKUP(E35,'LISTADO ATM'!$A$2:$C$898,3,0)</f>
        <v>NORTE</v>
      </c>
      <c r="B35" s="137" t="s">
        <v>2599</v>
      </c>
      <c r="C35" s="110">
        <v>44375.420127314814</v>
      </c>
      <c r="D35" s="110" t="s">
        <v>2470</v>
      </c>
      <c r="E35" s="133">
        <v>809</v>
      </c>
      <c r="F35" s="116" t="str">
        <f>VLOOKUP(E35,VIP!$A$2:$O13960,2,0)</f>
        <v>DRBR809</v>
      </c>
      <c r="G35" s="116" t="str">
        <f>VLOOKUP(E35,'LISTADO ATM'!$A$2:$B$897,2,0)</f>
        <v>ATM Yoma (Cotuí)</v>
      </c>
      <c r="H35" s="116" t="str">
        <f>VLOOKUP(E35,VIP!$A$2:$O18921,7,FALSE)</f>
        <v>Si</v>
      </c>
      <c r="I35" s="116" t="str">
        <f>VLOOKUP(E35,VIP!$A$2:$O10886,8,FALSE)</f>
        <v>Si</v>
      </c>
      <c r="J35" s="116" t="str">
        <f>VLOOKUP(E35,VIP!$A$2:$O10836,8,FALSE)</f>
        <v>Si</v>
      </c>
      <c r="K35" s="116" t="str">
        <f>VLOOKUP(E35,VIP!$A$2:$O14410,6,0)</f>
        <v>NO</v>
      </c>
      <c r="L35" s="140" t="s">
        <v>2568</v>
      </c>
      <c r="M35" s="150" t="s">
        <v>2550</v>
      </c>
      <c r="N35" s="109" t="s">
        <v>2453</v>
      </c>
      <c r="O35" s="116" t="s">
        <v>2471</v>
      </c>
      <c r="P35" s="116"/>
      <c r="Q35" s="151" t="s">
        <v>2678</v>
      </c>
    </row>
    <row r="36" spans="1:17" ht="18" x14ac:dyDescent="0.25">
      <c r="A36" s="116" t="str">
        <f>VLOOKUP(E36,'LISTADO ATM'!$A$2:$C$898,3,0)</f>
        <v>NORTE</v>
      </c>
      <c r="B36" s="137">
        <v>3335933597</v>
      </c>
      <c r="C36" s="110">
        <v>44374.741469907407</v>
      </c>
      <c r="D36" s="110" t="s">
        <v>2590</v>
      </c>
      <c r="E36" s="133">
        <v>654</v>
      </c>
      <c r="F36" s="116" t="str">
        <f>VLOOKUP(E36,VIP!$A$2:$O13931,2,0)</f>
        <v>DRBR654</v>
      </c>
      <c r="G36" s="116" t="str">
        <f>VLOOKUP(E36,'LISTADO ATM'!$A$2:$B$897,2,0)</f>
        <v>ATM Autoservicio S/M Jumbo Puerto Plata</v>
      </c>
      <c r="H36" s="116" t="str">
        <f>VLOOKUP(E36,VIP!$A$2:$O18814,7,FALSE)</f>
        <v>Si</v>
      </c>
      <c r="I36" s="116" t="str">
        <f>VLOOKUP(E36,VIP!$A$2:$O10779,8,FALSE)</f>
        <v>Si</v>
      </c>
      <c r="J36" s="116" t="str">
        <f>VLOOKUP(E36,VIP!$A$2:$O10729,8,FALSE)</f>
        <v>Si</v>
      </c>
      <c r="K36" s="116" t="str">
        <f>VLOOKUP(E36,VIP!$A$2:$O14303,6,0)</f>
        <v>NO</v>
      </c>
      <c r="L36" s="140" t="s">
        <v>2568</v>
      </c>
      <c r="M36" s="150" t="s">
        <v>2550</v>
      </c>
      <c r="N36" s="109" t="s">
        <v>2453</v>
      </c>
      <c r="O36" s="116" t="s">
        <v>2592</v>
      </c>
      <c r="P36" s="116"/>
      <c r="Q36" s="151" t="s">
        <v>2676</v>
      </c>
    </row>
    <row r="37" spans="1:17" ht="18" x14ac:dyDescent="0.25">
      <c r="A37" s="116" t="str">
        <f>VLOOKUP(E37,'LISTADO ATM'!$A$2:$C$898,3,0)</f>
        <v>ESTE</v>
      </c>
      <c r="B37" s="137">
        <v>3335933594</v>
      </c>
      <c r="C37" s="110">
        <v>44374.736944444441</v>
      </c>
      <c r="D37" s="110" t="s">
        <v>2470</v>
      </c>
      <c r="E37" s="133">
        <v>399</v>
      </c>
      <c r="F37" s="116" t="str">
        <f>VLOOKUP(E37,VIP!$A$2:$O13934,2,0)</f>
        <v>DRBR399</v>
      </c>
      <c r="G37" s="116" t="str">
        <f>VLOOKUP(E37,'LISTADO ATM'!$A$2:$B$897,2,0)</f>
        <v xml:space="preserve">ATM Oficina La Romana II </v>
      </c>
      <c r="H37" s="116" t="str">
        <f>VLOOKUP(E37,VIP!$A$2:$O18817,7,FALSE)</f>
        <v>Si</v>
      </c>
      <c r="I37" s="116" t="str">
        <f>VLOOKUP(E37,VIP!$A$2:$O10782,8,FALSE)</f>
        <v>Si</v>
      </c>
      <c r="J37" s="116" t="str">
        <f>VLOOKUP(E37,VIP!$A$2:$O10732,8,FALSE)</f>
        <v>Si</v>
      </c>
      <c r="K37" s="116" t="str">
        <f>VLOOKUP(E37,VIP!$A$2:$O14306,6,0)</f>
        <v>NO</v>
      </c>
      <c r="L37" s="140" t="s">
        <v>2595</v>
      </c>
      <c r="M37" s="150" t="s">
        <v>2550</v>
      </c>
      <c r="N37" s="109" t="s">
        <v>2453</v>
      </c>
      <c r="O37" s="116" t="s">
        <v>2471</v>
      </c>
      <c r="P37" s="116"/>
      <c r="Q37" s="151" t="s">
        <v>2667</v>
      </c>
    </row>
    <row r="38" spans="1:17" ht="18" x14ac:dyDescent="0.25">
      <c r="A38" s="116" t="str">
        <f>VLOOKUP(E38,'LISTADO ATM'!$A$2:$C$898,3,0)</f>
        <v>NORTE</v>
      </c>
      <c r="B38" s="137">
        <v>3335933424</v>
      </c>
      <c r="C38" s="110">
        <v>44373.588796296295</v>
      </c>
      <c r="D38" s="110" t="s">
        <v>2470</v>
      </c>
      <c r="E38" s="133">
        <v>903</v>
      </c>
      <c r="F38" s="116" t="str">
        <f>VLOOKUP(E38,VIP!$A$2:$O13971,2,0)</f>
        <v>DRBR903</v>
      </c>
      <c r="G38" s="116" t="str">
        <f>VLOOKUP(E38,'LISTADO ATM'!$A$2:$B$897,2,0)</f>
        <v xml:space="preserve">ATM Oficina La Vega Real I </v>
      </c>
      <c r="H38" s="116" t="str">
        <f>VLOOKUP(E38,VIP!$A$2:$O18932,7,FALSE)</f>
        <v>Si</v>
      </c>
      <c r="I38" s="116" t="str">
        <f>VLOOKUP(E38,VIP!$A$2:$O10897,8,FALSE)</f>
        <v>Si</v>
      </c>
      <c r="J38" s="116" t="str">
        <f>VLOOKUP(E38,VIP!$A$2:$O10847,8,FALSE)</f>
        <v>Si</v>
      </c>
      <c r="K38" s="116" t="str">
        <f>VLOOKUP(E38,VIP!$A$2:$O14421,6,0)</f>
        <v>NO</v>
      </c>
      <c r="L38" s="140" t="s">
        <v>2442</v>
      </c>
      <c r="M38" s="150" t="s">
        <v>2550</v>
      </c>
      <c r="N38" s="109" t="s">
        <v>2453</v>
      </c>
      <c r="O38" s="116" t="s">
        <v>2471</v>
      </c>
      <c r="P38" s="116"/>
      <c r="Q38" s="151">
        <v>44375.42291666667</v>
      </c>
    </row>
    <row r="39" spans="1:17" ht="18" x14ac:dyDescent="0.25">
      <c r="A39" s="116" t="str">
        <f>VLOOKUP(E39,'LISTADO ATM'!$A$2:$C$898,3,0)</f>
        <v>DISTRITO NACIONAL</v>
      </c>
      <c r="B39" s="137">
        <v>3335933504</v>
      </c>
      <c r="C39" s="110">
        <v>44374.054166666669</v>
      </c>
      <c r="D39" s="110" t="s">
        <v>2470</v>
      </c>
      <c r="E39" s="133">
        <v>911</v>
      </c>
      <c r="F39" s="116" t="str">
        <f>VLOOKUP(E39,VIP!$A$2:$O13929,2,0)</f>
        <v>DRBR911</v>
      </c>
      <c r="G39" s="116" t="str">
        <f>VLOOKUP(E39,'LISTADO ATM'!$A$2:$B$897,2,0)</f>
        <v xml:space="preserve">ATM Oficina Venezuela II </v>
      </c>
      <c r="H39" s="116" t="str">
        <f>VLOOKUP(E39,VIP!$A$2:$O18812,7,FALSE)</f>
        <v>Si</v>
      </c>
      <c r="I39" s="116" t="str">
        <f>VLOOKUP(E39,VIP!$A$2:$O10777,8,FALSE)</f>
        <v>Si</v>
      </c>
      <c r="J39" s="116" t="str">
        <f>VLOOKUP(E39,VIP!$A$2:$O10727,8,FALSE)</f>
        <v>Si</v>
      </c>
      <c r="K39" s="116" t="str">
        <f>VLOOKUP(E39,VIP!$A$2:$O14301,6,0)</f>
        <v>SI</v>
      </c>
      <c r="L39" s="140" t="s">
        <v>2442</v>
      </c>
      <c r="M39" s="150" t="s">
        <v>2550</v>
      </c>
      <c r="N39" s="109" t="s">
        <v>2453</v>
      </c>
      <c r="O39" s="116" t="s">
        <v>2471</v>
      </c>
      <c r="P39" s="116"/>
      <c r="Q39" s="151">
        <v>44375.424305555556</v>
      </c>
    </row>
    <row r="40" spans="1:17" ht="18" x14ac:dyDescent="0.25">
      <c r="A40" s="116" t="str">
        <f>VLOOKUP(E40,'LISTADO ATM'!$A$2:$C$898,3,0)</f>
        <v>NORTE</v>
      </c>
      <c r="B40" s="137">
        <v>3335933503</v>
      </c>
      <c r="C40" s="110">
        <v>44374.050347222219</v>
      </c>
      <c r="D40" s="110" t="s">
        <v>2470</v>
      </c>
      <c r="E40" s="133">
        <v>882</v>
      </c>
      <c r="F40" s="116" t="str">
        <f>VLOOKUP(E40,VIP!$A$2:$O13930,2,0)</f>
        <v>DRBR882</v>
      </c>
      <c r="G40" s="116" t="str">
        <f>VLOOKUP(E40,'LISTADO ATM'!$A$2:$B$897,2,0)</f>
        <v xml:space="preserve">ATM Oficina Moca II </v>
      </c>
      <c r="H40" s="116" t="str">
        <f>VLOOKUP(E40,VIP!$A$2:$O18813,7,FALSE)</f>
        <v>Si</v>
      </c>
      <c r="I40" s="116" t="str">
        <f>VLOOKUP(E40,VIP!$A$2:$O10778,8,FALSE)</f>
        <v>Si</v>
      </c>
      <c r="J40" s="116" t="str">
        <f>VLOOKUP(E40,VIP!$A$2:$O10728,8,FALSE)</f>
        <v>Si</v>
      </c>
      <c r="K40" s="116" t="str">
        <f>VLOOKUP(E40,VIP!$A$2:$O14302,6,0)</f>
        <v>SI</v>
      </c>
      <c r="L40" s="140" t="s">
        <v>2442</v>
      </c>
      <c r="M40" s="150" t="s">
        <v>2550</v>
      </c>
      <c r="N40" s="109" t="s">
        <v>2453</v>
      </c>
      <c r="O40" s="116" t="s">
        <v>2471</v>
      </c>
      <c r="P40" s="116"/>
      <c r="Q40" s="151">
        <v>44375.425000000003</v>
      </c>
    </row>
    <row r="41" spans="1:17" ht="18" x14ac:dyDescent="0.25">
      <c r="A41" s="116" t="str">
        <f>VLOOKUP(E41,'LISTADO ATM'!$A$2:$C$898,3,0)</f>
        <v>DISTRITO NACIONAL</v>
      </c>
      <c r="B41" s="137">
        <v>3335933626</v>
      </c>
      <c r="C41" s="110">
        <v>44375.074583333335</v>
      </c>
      <c r="D41" s="110" t="s">
        <v>2449</v>
      </c>
      <c r="E41" s="133">
        <v>580</v>
      </c>
      <c r="F41" s="116" t="str">
        <f>VLOOKUP(E41,VIP!$A$2:$O13932,2,0)</f>
        <v>DRBR523</v>
      </c>
      <c r="G41" s="116" t="str">
        <f>VLOOKUP(E41,'LISTADO ATM'!$A$2:$B$897,2,0)</f>
        <v xml:space="preserve">ATM Edificio Propagas </v>
      </c>
      <c r="H41" s="116" t="str">
        <f>VLOOKUP(E41,VIP!$A$2:$O18815,7,FALSE)</f>
        <v>Si</v>
      </c>
      <c r="I41" s="116" t="str">
        <f>VLOOKUP(E41,VIP!$A$2:$O10780,8,FALSE)</f>
        <v>Si</v>
      </c>
      <c r="J41" s="116" t="str">
        <f>VLOOKUP(E41,VIP!$A$2:$O10730,8,FALSE)</f>
        <v>Si</v>
      </c>
      <c r="K41" s="116" t="str">
        <f>VLOOKUP(E41,VIP!$A$2:$O14304,6,0)</f>
        <v>NO</v>
      </c>
      <c r="L41" s="140" t="s">
        <v>2442</v>
      </c>
      <c r="M41" s="150" t="s">
        <v>2550</v>
      </c>
      <c r="N41" s="109" t="s">
        <v>2453</v>
      </c>
      <c r="O41" s="116" t="s">
        <v>2454</v>
      </c>
      <c r="P41" s="116"/>
      <c r="Q41" s="151">
        <v>44375.605555555558</v>
      </c>
    </row>
    <row r="42" spans="1:17" ht="18" x14ac:dyDescent="0.25">
      <c r="A42" s="116" t="str">
        <f>VLOOKUP(E42,'LISTADO ATM'!$A$2:$C$898,3,0)</f>
        <v>ESTE</v>
      </c>
      <c r="B42" s="137">
        <v>3335933590</v>
      </c>
      <c r="C42" s="110">
        <v>44374.694293981483</v>
      </c>
      <c r="D42" s="110" t="s">
        <v>2470</v>
      </c>
      <c r="E42" s="133">
        <v>386</v>
      </c>
      <c r="F42" s="116" t="str">
        <f>VLOOKUP(E42,VIP!$A$2:$O13936,2,0)</f>
        <v>DRBR386</v>
      </c>
      <c r="G42" s="116" t="str">
        <f>VLOOKUP(E42,'LISTADO ATM'!$A$2:$B$897,2,0)</f>
        <v xml:space="preserve">ATM Plaza Verón II </v>
      </c>
      <c r="H42" s="116" t="str">
        <f>VLOOKUP(E42,VIP!$A$2:$O18819,7,FALSE)</f>
        <v>Si</v>
      </c>
      <c r="I42" s="116" t="str">
        <f>VLOOKUP(E42,VIP!$A$2:$O10784,8,FALSE)</f>
        <v>Si</v>
      </c>
      <c r="J42" s="116" t="str">
        <f>VLOOKUP(E42,VIP!$A$2:$O10734,8,FALSE)</f>
        <v>Si</v>
      </c>
      <c r="K42" s="116" t="str">
        <f>VLOOKUP(E42,VIP!$A$2:$O14308,6,0)</f>
        <v>NO</v>
      </c>
      <c r="L42" s="140" t="s">
        <v>2442</v>
      </c>
      <c r="M42" s="150" t="s">
        <v>2550</v>
      </c>
      <c r="N42" s="109" t="s">
        <v>2453</v>
      </c>
      <c r="O42" s="116" t="s">
        <v>2471</v>
      </c>
      <c r="P42" s="116"/>
      <c r="Q42" s="151">
        <v>44375.611111111109</v>
      </c>
    </row>
    <row r="43" spans="1:17" ht="18" x14ac:dyDescent="0.25">
      <c r="A43" s="116" t="str">
        <f>VLOOKUP(E43,'LISTADO ATM'!$A$2:$C$898,3,0)</f>
        <v>DISTRITO NACIONAL</v>
      </c>
      <c r="B43" s="137">
        <v>3335933451</v>
      </c>
      <c r="C43" s="110">
        <v>44373.69703703704</v>
      </c>
      <c r="D43" s="110" t="s">
        <v>2449</v>
      </c>
      <c r="E43" s="133">
        <v>561</v>
      </c>
      <c r="F43" s="116" t="str">
        <f>VLOOKUP(E43,VIP!$A$2:$O13938,2,0)</f>
        <v>DRBR133</v>
      </c>
      <c r="G43" s="116" t="str">
        <f>VLOOKUP(E43,'LISTADO ATM'!$A$2:$B$897,2,0)</f>
        <v xml:space="preserve">ATM Comando Regional P.N. S.D. Este </v>
      </c>
      <c r="H43" s="116" t="str">
        <f>VLOOKUP(E43,VIP!$A$2:$O18821,7,FALSE)</f>
        <v>Si</v>
      </c>
      <c r="I43" s="116" t="str">
        <f>VLOOKUP(E43,VIP!$A$2:$O10786,8,FALSE)</f>
        <v>Si</v>
      </c>
      <c r="J43" s="116" t="str">
        <f>VLOOKUP(E43,VIP!$A$2:$O10736,8,FALSE)</f>
        <v>Si</v>
      </c>
      <c r="K43" s="116" t="str">
        <f>VLOOKUP(E43,VIP!$A$2:$O14310,6,0)</f>
        <v>NO</v>
      </c>
      <c r="L43" s="140" t="s">
        <v>2442</v>
      </c>
      <c r="M43" s="150" t="s">
        <v>2550</v>
      </c>
      <c r="N43" s="109" t="s">
        <v>2453</v>
      </c>
      <c r="O43" s="116" t="s">
        <v>2454</v>
      </c>
      <c r="P43" s="116"/>
      <c r="Q43" s="151">
        <v>44375.611111111109</v>
      </c>
    </row>
    <row r="44" spans="1:17" s="117" customFormat="1" ht="18" x14ac:dyDescent="0.25">
      <c r="A44" s="116" t="str">
        <f>VLOOKUP(E44,'LISTADO ATM'!$A$2:$C$898,3,0)</f>
        <v>DISTRITO NACIONAL</v>
      </c>
      <c r="B44" s="137">
        <v>3335933450</v>
      </c>
      <c r="C44" s="110">
        <v>44373.694085648145</v>
      </c>
      <c r="D44" s="110" t="s">
        <v>2449</v>
      </c>
      <c r="E44" s="133">
        <v>589</v>
      </c>
      <c r="F44" s="116" t="str">
        <f>VLOOKUP(E44,VIP!$A$2:$O13939,2,0)</f>
        <v>DRBR23E</v>
      </c>
      <c r="G44" s="116" t="str">
        <f>VLOOKUP(E44,'LISTADO ATM'!$A$2:$B$897,2,0)</f>
        <v xml:space="preserve">ATM S/M Bravo San Vicente de Paul </v>
      </c>
      <c r="H44" s="116" t="str">
        <f>VLOOKUP(E44,VIP!$A$2:$O18822,7,FALSE)</f>
        <v>Si</v>
      </c>
      <c r="I44" s="116" t="str">
        <f>VLOOKUP(E44,VIP!$A$2:$O10787,8,FALSE)</f>
        <v>No</v>
      </c>
      <c r="J44" s="116" t="str">
        <f>VLOOKUP(E44,VIP!$A$2:$O10737,8,FALSE)</f>
        <v>No</v>
      </c>
      <c r="K44" s="116" t="str">
        <f>VLOOKUP(E44,VIP!$A$2:$O14311,6,0)</f>
        <v>NO</v>
      </c>
      <c r="L44" s="140" t="s">
        <v>2442</v>
      </c>
      <c r="M44" s="150" t="s">
        <v>2550</v>
      </c>
      <c r="N44" s="109" t="s">
        <v>2453</v>
      </c>
      <c r="O44" s="116" t="s">
        <v>2454</v>
      </c>
      <c r="P44" s="116"/>
      <c r="Q44" s="151">
        <v>44375.611111111109</v>
      </c>
    </row>
    <row r="45" spans="1:17" s="117" customFormat="1" ht="18" x14ac:dyDescent="0.25">
      <c r="A45" s="116" t="str">
        <f>VLOOKUP(E45,'LISTADO ATM'!$A$2:$C$898,3,0)</f>
        <v>SUR</v>
      </c>
      <c r="B45" s="137">
        <v>3335933484</v>
      </c>
      <c r="C45" s="110">
        <v>44373.908680555556</v>
      </c>
      <c r="D45" s="110" t="s">
        <v>2470</v>
      </c>
      <c r="E45" s="133">
        <v>825</v>
      </c>
      <c r="F45" s="116" t="str">
        <f>VLOOKUP(E45,VIP!$A$2:$O13942,2,0)</f>
        <v>DRBR825</v>
      </c>
      <c r="G45" s="116" t="str">
        <f>VLOOKUP(E45,'LISTADO ATM'!$A$2:$B$897,2,0)</f>
        <v xml:space="preserve">ATM Estacion Eco Cibeles (Las Matas de Farfán) </v>
      </c>
      <c r="H45" s="116" t="str">
        <f>VLOOKUP(E45,VIP!$A$2:$O18825,7,FALSE)</f>
        <v>Si</v>
      </c>
      <c r="I45" s="116" t="str">
        <f>VLOOKUP(E45,VIP!$A$2:$O10790,8,FALSE)</f>
        <v>Si</v>
      </c>
      <c r="J45" s="116" t="str">
        <f>VLOOKUP(E45,VIP!$A$2:$O10740,8,FALSE)</f>
        <v>Si</v>
      </c>
      <c r="K45" s="116" t="str">
        <f>VLOOKUP(E45,VIP!$A$2:$O14314,6,0)</f>
        <v>NO</v>
      </c>
      <c r="L45" s="140" t="s">
        <v>2442</v>
      </c>
      <c r="M45" s="150" t="s">
        <v>2550</v>
      </c>
      <c r="N45" s="109" t="s">
        <v>2453</v>
      </c>
      <c r="O45" s="116" t="s">
        <v>2471</v>
      </c>
      <c r="P45" s="116"/>
      <c r="Q45" s="151">
        <v>44375.612500000003</v>
      </c>
    </row>
    <row r="46" spans="1:17" s="117" customFormat="1" ht="18" x14ac:dyDescent="0.25">
      <c r="A46" s="116" t="str">
        <f>VLOOKUP(E46,'LISTADO ATM'!$A$2:$C$898,3,0)</f>
        <v>DISTRITO NACIONAL</v>
      </c>
      <c r="B46" s="137">
        <v>3335933446</v>
      </c>
      <c r="C46" s="110">
        <v>44373.640821759262</v>
      </c>
      <c r="D46" s="110" t="s">
        <v>2449</v>
      </c>
      <c r="E46" s="133">
        <v>125</v>
      </c>
      <c r="F46" s="116" t="str">
        <f>VLOOKUP(E46,VIP!$A$2:$O13967,2,0)</f>
        <v>DRBR125</v>
      </c>
      <c r="G46" s="116" t="str">
        <f>VLOOKUP(E46,'LISTADO ATM'!$A$2:$B$897,2,0)</f>
        <v xml:space="preserve">ATM Dirección General de Aduanas II </v>
      </c>
      <c r="H46" s="116" t="str">
        <f>VLOOKUP(E46,VIP!$A$2:$O18928,7,FALSE)</f>
        <v>Si</v>
      </c>
      <c r="I46" s="116" t="str">
        <f>VLOOKUP(E46,VIP!$A$2:$O10893,8,FALSE)</f>
        <v>Si</v>
      </c>
      <c r="J46" s="116" t="str">
        <f>VLOOKUP(E46,VIP!$A$2:$O10843,8,FALSE)</f>
        <v>Si</v>
      </c>
      <c r="K46" s="116" t="str">
        <f>VLOOKUP(E46,VIP!$A$2:$O14417,6,0)</f>
        <v>NO</v>
      </c>
      <c r="L46" s="140" t="s">
        <v>2442</v>
      </c>
      <c r="M46" s="150" t="s">
        <v>2550</v>
      </c>
      <c r="N46" s="109" t="s">
        <v>2453</v>
      </c>
      <c r="O46" s="116" t="s">
        <v>2454</v>
      </c>
      <c r="P46" s="116"/>
      <c r="Q46" s="151">
        <v>44375.615277777775</v>
      </c>
    </row>
    <row r="47" spans="1:17" s="117" customFormat="1" ht="18" x14ac:dyDescent="0.25">
      <c r="A47" s="116" t="str">
        <f>VLOOKUP(E47,'LISTADO ATM'!$A$2:$C$898,3,0)</f>
        <v>DISTRITO NACIONAL</v>
      </c>
      <c r="B47" s="137">
        <v>3335933275</v>
      </c>
      <c r="C47" s="110">
        <v>44373.424444444441</v>
      </c>
      <c r="D47" s="110" t="s">
        <v>2449</v>
      </c>
      <c r="E47" s="133">
        <v>437</v>
      </c>
      <c r="F47" s="116" t="str">
        <f>VLOOKUP(E47,VIP!$A$2:$O13968,2,0)</f>
        <v>DRBR437</v>
      </c>
      <c r="G47" s="116" t="str">
        <f>VLOOKUP(E47,'LISTADO ATM'!$A$2:$B$897,2,0)</f>
        <v xml:space="preserve">ATM Autobanco Torre III </v>
      </c>
      <c r="H47" s="116" t="str">
        <f>VLOOKUP(E47,VIP!$A$2:$O18929,7,FALSE)</f>
        <v>Si</v>
      </c>
      <c r="I47" s="116" t="str">
        <f>VLOOKUP(E47,VIP!$A$2:$O10894,8,FALSE)</f>
        <v>Si</v>
      </c>
      <c r="J47" s="116" t="str">
        <f>VLOOKUP(E47,VIP!$A$2:$O10844,8,FALSE)</f>
        <v>Si</v>
      </c>
      <c r="K47" s="116" t="str">
        <f>VLOOKUP(E47,VIP!$A$2:$O14418,6,0)</f>
        <v>SI</v>
      </c>
      <c r="L47" s="140" t="s">
        <v>2442</v>
      </c>
      <c r="M47" s="150" t="s">
        <v>2550</v>
      </c>
      <c r="N47" s="109" t="s">
        <v>2453</v>
      </c>
      <c r="O47" s="116" t="s">
        <v>2454</v>
      </c>
      <c r="P47" s="116"/>
      <c r="Q47" s="151">
        <v>44375.615277777775</v>
      </c>
    </row>
    <row r="48" spans="1:17" s="117" customFormat="1" ht="18" x14ac:dyDescent="0.25">
      <c r="A48" s="116" t="str">
        <f>VLOOKUP(E48,'LISTADO ATM'!$A$2:$C$898,3,0)</f>
        <v>DISTRITO NACIONAL</v>
      </c>
      <c r="B48" s="137">
        <v>3335932885</v>
      </c>
      <c r="C48" s="110">
        <v>44372.62568287037</v>
      </c>
      <c r="D48" s="110" t="s">
        <v>2449</v>
      </c>
      <c r="E48" s="133">
        <v>564</v>
      </c>
      <c r="F48" s="116" t="str">
        <f>VLOOKUP(E48,VIP!$A$2:$O13946,2,0)</f>
        <v>DRBR168</v>
      </c>
      <c r="G48" s="116" t="str">
        <f>VLOOKUP(E48,'LISTADO ATM'!$A$2:$B$897,2,0)</f>
        <v xml:space="preserve">ATM Ministerio de Agricultura </v>
      </c>
      <c r="H48" s="116" t="str">
        <f>VLOOKUP(E48,VIP!$A$2:$O18907,7,FALSE)</f>
        <v>Si</v>
      </c>
      <c r="I48" s="116" t="str">
        <f>VLOOKUP(E48,VIP!$A$2:$O10872,8,FALSE)</f>
        <v>Si</v>
      </c>
      <c r="J48" s="116" t="str">
        <f>VLOOKUP(E48,VIP!$A$2:$O10822,8,FALSE)</f>
        <v>Si</v>
      </c>
      <c r="K48" s="116" t="str">
        <f>VLOOKUP(E48,VIP!$A$2:$O14396,6,0)</f>
        <v>NO</v>
      </c>
      <c r="L48" s="140" t="s">
        <v>2442</v>
      </c>
      <c r="M48" s="150" t="s">
        <v>2550</v>
      </c>
      <c r="N48" s="109" t="s">
        <v>2453</v>
      </c>
      <c r="O48" s="116" t="s">
        <v>2454</v>
      </c>
      <c r="P48" s="116"/>
      <c r="Q48" s="151">
        <v>44375.615277777775</v>
      </c>
    </row>
    <row r="49" spans="1:17" s="117" customFormat="1" ht="18" x14ac:dyDescent="0.25">
      <c r="A49" s="116" t="str">
        <f>VLOOKUP(E49,'LISTADO ATM'!$A$2:$C$898,3,0)</f>
        <v>SUR</v>
      </c>
      <c r="B49" s="137">
        <v>3335933500</v>
      </c>
      <c r="C49" s="110">
        <v>44374.035173611112</v>
      </c>
      <c r="D49" s="110" t="s">
        <v>2470</v>
      </c>
      <c r="E49" s="133">
        <v>765</v>
      </c>
      <c r="F49" s="116" t="str">
        <f>VLOOKUP(E49,VIP!$A$2:$O13932,2,0)</f>
        <v>DRBR191</v>
      </c>
      <c r="G49" s="116" t="str">
        <f>VLOOKUP(E49,'LISTADO ATM'!$A$2:$B$897,2,0)</f>
        <v xml:space="preserve">ATM Oficina Azua I </v>
      </c>
      <c r="H49" s="116" t="str">
        <f>VLOOKUP(E49,VIP!$A$2:$O18815,7,FALSE)</f>
        <v>Si</v>
      </c>
      <c r="I49" s="116" t="str">
        <f>VLOOKUP(E49,VIP!$A$2:$O10780,8,FALSE)</f>
        <v>Si</v>
      </c>
      <c r="J49" s="116" t="str">
        <f>VLOOKUP(E49,VIP!$A$2:$O10730,8,FALSE)</f>
        <v>Si</v>
      </c>
      <c r="K49" s="116" t="str">
        <f>VLOOKUP(E49,VIP!$A$2:$O14304,6,0)</f>
        <v>NO</v>
      </c>
      <c r="L49" s="140" t="s">
        <v>2442</v>
      </c>
      <c r="M49" s="150" t="s">
        <v>2550</v>
      </c>
      <c r="N49" s="109" t="s">
        <v>2453</v>
      </c>
      <c r="O49" s="116" t="s">
        <v>2471</v>
      </c>
      <c r="P49" s="116"/>
      <c r="Q49" s="151">
        <v>44375.615972222222</v>
      </c>
    </row>
    <row r="50" spans="1:17" s="117" customFormat="1" ht="18" x14ac:dyDescent="0.25">
      <c r="A50" s="116" t="str">
        <f>VLOOKUP(E50,'LISTADO ATM'!$A$2:$C$898,3,0)</f>
        <v>SUR</v>
      </c>
      <c r="B50" s="137">
        <v>3335933486</v>
      </c>
      <c r="C50" s="110">
        <v>44373.918807870374</v>
      </c>
      <c r="D50" s="110" t="s">
        <v>2470</v>
      </c>
      <c r="E50" s="133">
        <v>766</v>
      </c>
      <c r="F50" s="116" t="str">
        <f>VLOOKUP(E50,VIP!$A$2:$O13940,2,0)</f>
        <v>DRBR440</v>
      </c>
      <c r="G50" s="116" t="str">
        <f>VLOOKUP(E50,'LISTADO ATM'!$A$2:$B$897,2,0)</f>
        <v xml:space="preserve">ATM Oficina Azua II </v>
      </c>
      <c r="H50" s="116" t="str">
        <f>VLOOKUP(E50,VIP!$A$2:$O18823,7,FALSE)</f>
        <v>Si</v>
      </c>
      <c r="I50" s="116" t="str">
        <f>VLOOKUP(E50,VIP!$A$2:$O10788,8,FALSE)</f>
        <v>Si</v>
      </c>
      <c r="J50" s="116" t="str">
        <f>VLOOKUP(E50,VIP!$A$2:$O10738,8,FALSE)</f>
        <v>Si</v>
      </c>
      <c r="K50" s="116" t="str">
        <f>VLOOKUP(E50,VIP!$A$2:$O14312,6,0)</f>
        <v>SI</v>
      </c>
      <c r="L50" s="140" t="s">
        <v>2442</v>
      </c>
      <c r="M50" s="150" t="s">
        <v>2550</v>
      </c>
      <c r="N50" s="109" t="s">
        <v>2453</v>
      </c>
      <c r="O50" s="116" t="s">
        <v>2471</v>
      </c>
      <c r="P50" s="116"/>
      <c r="Q50" s="151">
        <v>44375.615972222222</v>
      </c>
    </row>
    <row r="51" spans="1:17" s="117" customFormat="1" ht="18" x14ac:dyDescent="0.25">
      <c r="A51" s="116" t="str">
        <f>VLOOKUP(E51,'LISTADO ATM'!$A$2:$C$898,3,0)</f>
        <v>ESTE</v>
      </c>
      <c r="B51" s="137" t="s">
        <v>2614</v>
      </c>
      <c r="C51" s="110">
        <v>44375.270810185182</v>
      </c>
      <c r="D51" s="110" t="s">
        <v>2180</v>
      </c>
      <c r="E51" s="133">
        <v>28</v>
      </c>
      <c r="F51" s="116" t="str">
        <f>VLOOKUP(E51,VIP!$A$2:$O13975,2,0)</f>
        <v>DRBR028</v>
      </c>
      <c r="G51" s="116" t="str">
        <f>VLOOKUP(E51,'LISTADO ATM'!$A$2:$B$897,2,0)</f>
        <v>ATM UNP Cabeza de Toro</v>
      </c>
      <c r="H51" s="116" t="str">
        <f>VLOOKUP(E51,VIP!$A$2:$O18936,7,FALSE)</f>
        <v>N/A</v>
      </c>
      <c r="I51" s="116" t="str">
        <f>VLOOKUP(E51,VIP!$A$2:$O10901,8,FALSE)</f>
        <v>N/A</v>
      </c>
      <c r="J51" s="116" t="str">
        <f>VLOOKUP(E51,VIP!$A$2:$O10851,8,FALSE)</f>
        <v>N/A</v>
      </c>
      <c r="K51" s="116" t="str">
        <f>VLOOKUP(E51,VIP!$A$2:$O14425,6,0)</f>
        <v>N/A</v>
      </c>
      <c r="L51" s="140" t="s">
        <v>2588</v>
      </c>
      <c r="M51" s="150" t="s">
        <v>2550</v>
      </c>
      <c r="N51" s="109" t="s">
        <v>2558</v>
      </c>
      <c r="O51" s="116" t="s">
        <v>2455</v>
      </c>
      <c r="P51" s="116"/>
      <c r="Q51" s="151">
        <v>44375.578472222223</v>
      </c>
    </row>
    <row r="52" spans="1:17" s="117" customFormat="1" ht="18" x14ac:dyDescent="0.25">
      <c r="A52" s="116" t="str">
        <f>VLOOKUP(E52,'LISTADO ATM'!$A$2:$C$898,3,0)</f>
        <v>DISTRITO NACIONAL</v>
      </c>
      <c r="B52" s="137">
        <v>3335933621</v>
      </c>
      <c r="C52" s="110">
        <v>44375.02003472222</v>
      </c>
      <c r="D52" s="110" t="s">
        <v>2180</v>
      </c>
      <c r="E52" s="133">
        <v>325</v>
      </c>
      <c r="F52" s="116" t="str">
        <f>VLOOKUP(E52,VIP!$A$2:$O13937,2,0)</f>
        <v>DRBR325</v>
      </c>
      <c r="G52" s="116" t="str">
        <f>VLOOKUP(E52,'LISTADO ATM'!$A$2:$B$897,2,0)</f>
        <v>ATM Casa Edwin</v>
      </c>
      <c r="H52" s="116" t="str">
        <f>VLOOKUP(E52,VIP!$A$2:$O18820,7,FALSE)</f>
        <v>Si</v>
      </c>
      <c r="I52" s="116" t="str">
        <f>VLOOKUP(E52,VIP!$A$2:$O10785,8,FALSE)</f>
        <v>Si</v>
      </c>
      <c r="J52" s="116" t="str">
        <f>VLOOKUP(E52,VIP!$A$2:$O10735,8,FALSE)</f>
        <v>Si</v>
      </c>
      <c r="K52" s="116" t="str">
        <f>VLOOKUP(E52,VIP!$A$2:$O14309,6,0)</f>
        <v>NO</v>
      </c>
      <c r="L52" s="140" t="s">
        <v>2588</v>
      </c>
      <c r="M52" s="150" t="s">
        <v>2550</v>
      </c>
      <c r="N52" s="109" t="s">
        <v>2453</v>
      </c>
      <c r="O52" s="116" t="s">
        <v>2455</v>
      </c>
      <c r="P52" s="116"/>
      <c r="Q52" s="151" t="s">
        <v>2668</v>
      </c>
    </row>
    <row r="53" spans="1:17" s="117" customFormat="1" ht="18" x14ac:dyDescent="0.25">
      <c r="A53" s="116" t="str">
        <f>VLOOKUP(E53,'LISTADO ATM'!$A$2:$C$898,3,0)</f>
        <v>DISTRITO NACIONAL</v>
      </c>
      <c r="B53" s="137" t="s">
        <v>2654</v>
      </c>
      <c r="C53" s="110">
        <v>44375.650462962964</v>
      </c>
      <c r="D53" s="110" t="s">
        <v>2470</v>
      </c>
      <c r="E53" s="133">
        <v>841</v>
      </c>
      <c r="F53" s="116" t="str">
        <f>VLOOKUP(E53,VIP!$A$2:$O13999,2,0)</f>
        <v>DRBR841</v>
      </c>
      <c r="G53" s="116" t="str">
        <f>VLOOKUP(E53,'LISTADO ATM'!$A$2:$B$897,2,0)</f>
        <v xml:space="preserve">ATM CEA </v>
      </c>
      <c r="H53" s="116" t="str">
        <f>VLOOKUP(E53,VIP!$A$2:$O18960,7,FALSE)</f>
        <v>Si</v>
      </c>
      <c r="I53" s="116" t="str">
        <f>VLOOKUP(E53,VIP!$A$2:$O10925,8,FALSE)</f>
        <v>No</v>
      </c>
      <c r="J53" s="116" t="str">
        <f>VLOOKUP(E53,VIP!$A$2:$O10875,8,FALSE)</f>
        <v>No</v>
      </c>
      <c r="K53" s="116" t="str">
        <f>VLOOKUP(E53,VIP!$A$2:$O14449,6,0)</f>
        <v>NO</v>
      </c>
      <c r="L53" s="140" t="s">
        <v>2655</v>
      </c>
      <c r="M53" s="150" t="s">
        <v>2550</v>
      </c>
      <c r="N53" s="109" t="s">
        <v>2619</v>
      </c>
      <c r="O53" s="116" t="s">
        <v>2656</v>
      </c>
      <c r="P53" s="116" t="s">
        <v>2621</v>
      </c>
      <c r="Q53" s="151" t="s">
        <v>2680</v>
      </c>
    </row>
    <row r="54" spans="1:17" s="117" customFormat="1" ht="18" x14ac:dyDescent="0.25">
      <c r="A54" s="116" t="str">
        <f>VLOOKUP(E54,'LISTADO ATM'!$A$2:$C$898,3,0)</f>
        <v>NORTE</v>
      </c>
      <c r="B54" s="137">
        <v>3335933544</v>
      </c>
      <c r="C54" s="110">
        <v>44374.616296296299</v>
      </c>
      <c r="D54" s="110" t="s">
        <v>2181</v>
      </c>
      <c r="E54" s="133">
        <v>350</v>
      </c>
      <c r="F54" s="116" t="str">
        <f>VLOOKUP(E54,VIP!$A$2:$O13925,2,0)</f>
        <v>DRBR350</v>
      </c>
      <c r="G54" s="116" t="str">
        <f>VLOOKUP(E54,'LISTADO ATM'!$A$2:$B$897,2,0)</f>
        <v xml:space="preserve">ATM Oficina Villa Tapia </v>
      </c>
      <c r="H54" s="116" t="str">
        <f>VLOOKUP(E54,VIP!$A$2:$O18808,7,FALSE)</f>
        <v>Si</v>
      </c>
      <c r="I54" s="116" t="str">
        <f>VLOOKUP(E54,VIP!$A$2:$O10773,8,FALSE)</f>
        <v>Si</v>
      </c>
      <c r="J54" s="116" t="str">
        <f>VLOOKUP(E54,VIP!$A$2:$O10723,8,FALSE)</f>
        <v>Si</v>
      </c>
      <c r="K54" s="116" t="str">
        <f>VLOOKUP(E54,VIP!$A$2:$O14297,6,0)</f>
        <v>NO</v>
      </c>
      <c r="L54" s="140" t="s">
        <v>2591</v>
      </c>
      <c r="M54" s="150" t="s">
        <v>2550</v>
      </c>
      <c r="N54" s="109" t="s">
        <v>2453</v>
      </c>
      <c r="O54" s="116" t="s">
        <v>2567</v>
      </c>
      <c r="P54" s="116"/>
      <c r="Q54" s="151">
        <v>44375.434027777781</v>
      </c>
    </row>
    <row r="55" spans="1:17" s="117" customFormat="1" ht="18" x14ac:dyDescent="0.25">
      <c r="A55" s="116" t="str">
        <f>VLOOKUP(E55,'LISTADO ATM'!$A$2:$C$898,3,0)</f>
        <v>DISTRITO NACIONAL</v>
      </c>
      <c r="B55" s="137" t="s">
        <v>2617</v>
      </c>
      <c r="C55" s="110">
        <v>44375.400393518517</v>
      </c>
      <c r="D55" s="110" t="s">
        <v>2470</v>
      </c>
      <c r="E55" s="133">
        <v>566</v>
      </c>
      <c r="F55" s="116" t="str">
        <f>VLOOKUP(E55,VIP!$A$2:$O13978,2,0)</f>
        <v>DRBR508</v>
      </c>
      <c r="G55" s="116" t="str">
        <f>VLOOKUP(E55,'LISTADO ATM'!$A$2:$B$897,2,0)</f>
        <v xml:space="preserve">ATM Hiper Olé Aut. Duarte </v>
      </c>
      <c r="H55" s="116" t="str">
        <f>VLOOKUP(E55,VIP!$A$2:$O18939,7,FALSE)</f>
        <v>Si</v>
      </c>
      <c r="I55" s="116" t="str">
        <f>VLOOKUP(E55,VIP!$A$2:$O10904,8,FALSE)</f>
        <v>Si</v>
      </c>
      <c r="J55" s="116" t="str">
        <f>VLOOKUP(E55,VIP!$A$2:$O10854,8,FALSE)</f>
        <v>Si</v>
      </c>
      <c r="K55" s="116" t="str">
        <f>VLOOKUP(E55,VIP!$A$2:$O14428,6,0)</f>
        <v>NO</v>
      </c>
      <c r="L55" s="140" t="s">
        <v>2591</v>
      </c>
      <c r="M55" s="150" t="s">
        <v>2550</v>
      </c>
      <c r="N55" s="109" t="s">
        <v>2619</v>
      </c>
      <c r="O55" s="116" t="s">
        <v>2620</v>
      </c>
      <c r="P55" s="116" t="s">
        <v>2622</v>
      </c>
      <c r="Q55" s="151">
        <v>44375.459027777775</v>
      </c>
    </row>
    <row r="56" spans="1:17" ht="18" x14ac:dyDescent="0.25">
      <c r="A56" s="116" t="str">
        <f>VLOOKUP(E56,'LISTADO ATM'!$A$2:$C$898,3,0)</f>
        <v>DISTRITO NACIONAL</v>
      </c>
      <c r="B56" s="137">
        <v>3335933472</v>
      </c>
      <c r="C56" s="110">
        <v>44373.743877314817</v>
      </c>
      <c r="D56" s="110" t="s">
        <v>2180</v>
      </c>
      <c r="E56" s="133">
        <v>335</v>
      </c>
      <c r="F56" s="116" t="str">
        <f>VLOOKUP(E56,VIP!$A$2:$O13926,2,0)</f>
        <v>DRBR335</v>
      </c>
      <c r="G56" s="116" t="str">
        <f>VLOOKUP(E56,'LISTADO ATM'!$A$2:$B$897,2,0)</f>
        <v>ATM Edificio Aster</v>
      </c>
      <c r="H56" s="116" t="str">
        <f>VLOOKUP(E56,VIP!$A$2:$O18809,7,FALSE)</f>
        <v>Si</v>
      </c>
      <c r="I56" s="116" t="str">
        <f>VLOOKUP(E56,VIP!$A$2:$O10774,8,FALSE)</f>
        <v>Si</v>
      </c>
      <c r="J56" s="116" t="str">
        <f>VLOOKUP(E56,VIP!$A$2:$O10724,8,FALSE)</f>
        <v>Si</v>
      </c>
      <c r="K56" s="116" t="str">
        <f>VLOOKUP(E56,VIP!$A$2:$O14298,6,0)</f>
        <v>NO</v>
      </c>
      <c r="L56" s="140" t="s">
        <v>2591</v>
      </c>
      <c r="M56" s="150" t="s">
        <v>2550</v>
      </c>
      <c r="N56" s="109" t="s">
        <v>2453</v>
      </c>
      <c r="O56" s="116" t="s">
        <v>2455</v>
      </c>
      <c r="P56" s="116"/>
      <c r="Q56" s="151">
        <v>44375.615972222222</v>
      </c>
    </row>
    <row r="57" spans="1:17" ht="18" x14ac:dyDescent="0.25">
      <c r="A57" s="116" t="str">
        <f>VLOOKUP(E57,'LISTADO ATM'!$A$2:$C$898,3,0)</f>
        <v>DISTRITO NACIONAL</v>
      </c>
      <c r="B57" s="137">
        <v>3335933569</v>
      </c>
      <c r="C57" s="110">
        <v>44374.646365740744</v>
      </c>
      <c r="D57" s="110" t="s">
        <v>2449</v>
      </c>
      <c r="E57" s="133">
        <v>722</v>
      </c>
      <c r="F57" s="116" t="str">
        <f>VLOOKUP(E57,VIP!$A$2:$O13940,2,0)</f>
        <v>DRBR393</v>
      </c>
      <c r="G57" s="116" t="str">
        <f>VLOOKUP(E57,'LISTADO ATM'!$A$2:$B$897,2,0)</f>
        <v xml:space="preserve">ATM Oficina Charles de Gaulle III </v>
      </c>
      <c r="H57" s="116" t="str">
        <f>VLOOKUP(E57,VIP!$A$2:$O18823,7,FALSE)</f>
        <v>Si</v>
      </c>
      <c r="I57" s="116" t="str">
        <f>VLOOKUP(E57,VIP!$A$2:$O10788,8,FALSE)</f>
        <v>Si</v>
      </c>
      <c r="J57" s="116" t="str">
        <f>VLOOKUP(E57,VIP!$A$2:$O10738,8,FALSE)</f>
        <v>Si</v>
      </c>
      <c r="K57" s="116" t="str">
        <f>VLOOKUP(E57,VIP!$A$2:$O14312,6,0)</f>
        <v>SI</v>
      </c>
      <c r="L57" s="140" t="s">
        <v>2418</v>
      </c>
      <c r="M57" s="150" t="s">
        <v>2550</v>
      </c>
      <c r="N57" s="109" t="s">
        <v>2453</v>
      </c>
      <c r="O57" s="116" t="s">
        <v>2454</v>
      </c>
      <c r="P57" s="116"/>
      <c r="Q57" s="151">
        <v>44375.425000000003</v>
      </c>
    </row>
    <row r="58" spans="1:17" ht="18" x14ac:dyDescent="0.25">
      <c r="A58" s="116" t="str">
        <f>VLOOKUP(E58,'LISTADO ATM'!$A$2:$C$898,3,0)</f>
        <v>DISTRITO NACIONAL</v>
      </c>
      <c r="B58" s="137">
        <v>3335932722</v>
      </c>
      <c r="C58" s="110">
        <v>44372.55300925926</v>
      </c>
      <c r="D58" s="110" t="s">
        <v>2470</v>
      </c>
      <c r="E58" s="133">
        <v>514</v>
      </c>
      <c r="F58" s="116" t="str">
        <f>VLOOKUP(E58,VIP!$A$2:$O13942,2,0)</f>
        <v>DRBR514</v>
      </c>
      <c r="G58" s="116" t="str">
        <f>VLOOKUP(E58,'LISTADO ATM'!$A$2:$B$897,2,0)</f>
        <v>ATM Autoservicio Charles de Gaulle</v>
      </c>
      <c r="H58" s="116" t="str">
        <f>VLOOKUP(E58,VIP!$A$2:$O18903,7,FALSE)</f>
        <v>Si</v>
      </c>
      <c r="I58" s="116" t="str">
        <f>VLOOKUP(E58,VIP!$A$2:$O10868,8,FALSE)</f>
        <v>No</v>
      </c>
      <c r="J58" s="116" t="str">
        <f>VLOOKUP(E58,VIP!$A$2:$O10818,8,FALSE)</f>
        <v>No</v>
      </c>
      <c r="K58" s="116" t="str">
        <f>VLOOKUP(E58,VIP!$A$2:$O14392,6,0)</f>
        <v>NO</v>
      </c>
      <c r="L58" s="140" t="s">
        <v>2418</v>
      </c>
      <c r="M58" s="150" t="s">
        <v>2550</v>
      </c>
      <c r="N58" s="109" t="s">
        <v>2558</v>
      </c>
      <c r="O58" s="116" t="s">
        <v>2455</v>
      </c>
      <c r="P58" s="116"/>
      <c r="Q58" s="151">
        <v>44375.435416666667</v>
      </c>
    </row>
    <row r="59" spans="1:17" ht="18" x14ac:dyDescent="0.25">
      <c r="A59" s="116" t="str">
        <f>VLOOKUP(E59,'LISTADO ATM'!$A$2:$C$898,3,0)</f>
        <v>DISTRITO NACIONAL</v>
      </c>
      <c r="B59" s="137">
        <v>3335933506</v>
      </c>
      <c r="C59" s="110">
        <v>44374.058541666665</v>
      </c>
      <c r="D59" s="110" t="s">
        <v>2470</v>
      </c>
      <c r="E59" s="133">
        <v>957</v>
      </c>
      <c r="F59" s="116" t="str">
        <f>VLOOKUP(E59,VIP!$A$2:$O13927,2,0)</f>
        <v>DRBR23F</v>
      </c>
      <c r="G59" s="116" t="str">
        <f>VLOOKUP(E59,'LISTADO ATM'!$A$2:$B$897,2,0)</f>
        <v xml:space="preserve">ATM Oficina Venezuela </v>
      </c>
      <c r="H59" s="116" t="str">
        <f>VLOOKUP(E59,VIP!$A$2:$O18810,7,FALSE)</f>
        <v>Si</v>
      </c>
      <c r="I59" s="116" t="str">
        <f>VLOOKUP(E59,VIP!$A$2:$O10775,8,FALSE)</f>
        <v>Si</v>
      </c>
      <c r="J59" s="116" t="str">
        <f>VLOOKUP(E59,VIP!$A$2:$O10725,8,FALSE)</f>
        <v>Si</v>
      </c>
      <c r="K59" s="116" t="str">
        <f>VLOOKUP(E59,VIP!$A$2:$O14299,6,0)</f>
        <v>SI</v>
      </c>
      <c r="L59" s="140" t="s">
        <v>2418</v>
      </c>
      <c r="M59" s="150" t="s">
        <v>2550</v>
      </c>
      <c r="N59" s="109" t="s">
        <v>2453</v>
      </c>
      <c r="O59" s="116" t="s">
        <v>2471</v>
      </c>
      <c r="P59" s="116"/>
      <c r="Q59" s="151">
        <v>44375.435416666667</v>
      </c>
    </row>
    <row r="60" spans="1:17" ht="18" x14ac:dyDescent="0.25">
      <c r="A60" s="116" t="str">
        <f>VLOOKUP(E60,'LISTADO ATM'!$A$2:$C$898,3,0)</f>
        <v>DISTRITO NACIONAL</v>
      </c>
      <c r="B60" s="137">
        <v>3335933499</v>
      </c>
      <c r="C60" s="110">
        <v>44374.032175925924</v>
      </c>
      <c r="D60" s="110" t="s">
        <v>2449</v>
      </c>
      <c r="E60" s="133">
        <v>717</v>
      </c>
      <c r="F60" s="116" t="str">
        <f>VLOOKUP(E60,VIP!$A$2:$O13933,2,0)</f>
        <v>DRBR24K</v>
      </c>
      <c r="G60" s="116" t="str">
        <f>VLOOKUP(E60,'LISTADO ATM'!$A$2:$B$897,2,0)</f>
        <v xml:space="preserve">ATM Oficina Los Alcarrizos </v>
      </c>
      <c r="H60" s="116" t="str">
        <f>VLOOKUP(E60,VIP!$A$2:$O18816,7,FALSE)</f>
        <v>Si</v>
      </c>
      <c r="I60" s="116" t="str">
        <f>VLOOKUP(E60,VIP!$A$2:$O10781,8,FALSE)</f>
        <v>Si</v>
      </c>
      <c r="J60" s="116" t="str">
        <f>VLOOKUP(E60,VIP!$A$2:$O10731,8,FALSE)</f>
        <v>Si</v>
      </c>
      <c r="K60" s="116" t="str">
        <f>VLOOKUP(E60,VIP!$A$2:$O14305,6,0)</f>
        <v>SI</v>
      </c>
      <c r="L60" s="140" t="s">
        <v>2418</v>
      </c>
      <c r="M60" s="150" t="s">
        <v>2550</v>
      </c>
      <c r="N60" s="109" t="s">
        <v>2453</v>
      </c>
      <c r="O60" s="116" t="s">
        <v>2454</v>
      </c>
      <c r="P60" s="116"/>
      <c r="Q60" s="151">
        <v>44375.436111111114</v>
      </c>
    </row>
    <row r="61" spans="1:17" ht="18" x14ac:dyDescent="0.25">
      <c r="A61" s="116" t="str">
        <f>VLOOKUP(E61,'LISTADO ATM'!$A$2:$C$898,3,0)</f>
        <v>NORTE</v>
      </c>
      <c r="B61" s="137">
        <v>3335933622</v>
      </c>
      <c r="C61" s="110">
        <v>44375.033993055556</v>
      </c>
      <c r="D61" s="110" t="s">
        <v>2470</v>
      </c>
      <c r="E61" s="133">
        <v>77</v>
      </c>
      <c r="F61" s="116" t="str">
        <f>VLOOKUP(E61,VIP!$A$2:$O13936,2,0)</f>
        <v>DRBR077</v>
      </c>
      <c r="G61" s="116" t="str">
        <f>VLOOKUP(E61,'LISTADO ATM'!$A$2:$B$897,2,0)</f>
        <v xml:space="preserve">ATM Oficina Cruce de Imbert </v>
      </c>
      <c r="H61" s="116" t="str">
        <f>VLOOKUP(E61,VIP!$A$2:$O18819,7,FALSE)</f>
        <v>Si</v>
      </c>
      <c r="I61" s="116" t="str">
        <f>VLOOKUP(E61,VIP!$A$2:$O10784,8,FALSE)</f>
        <v>Si</v>
      </c>
      <c r="J61" s="116" t="str">
        <f>VLOOKUP(E61,VIP!$A$2:$O10734,8,FALSE)</f>
        <v>Si</v>
      </c>
      <c r="K61" s="116" t="str">
        <f>VLOOKUP(E61,VIP!$A$2:$O14308,6,0)</f>
        <v>SI</v>
      </c>
      <c r="L61" s="140" t="s">
        <v>2418</v>
      </c>
      <c r="M61" s="150" t="s">
        <v>2550</v>
      </c>
      <c r="N61" s="109" t="s">
        <v>2453</v>
      </c>
      <c r="O61" s="116" t="s">
        <v>2471</v>
      </c>
      <c r="P61" s="116"/>
      <c r="Q61" s="151">
        <v>44375.436805555553</v>
      </c>
    </row>
    <row r="62" spans="1:17" ht="18" x14ac:dyDescent="0.25">
      <c r="A62" s="116" t="str">
        <f>VLOOKUP(E62,'LISTADO ATM'!$A$2:$C$898,3,0)</f>
        <v>DISTRITO NACIONAL</v>
      </c>
      <c r="B62" s="137">
        <v>3335933134</v>
      </c>
      <c r="C62" s="110">
        <v>44372.82167824074</v>
      </c>
      <c r="D62" s="110" t="s">
        <v>2449</v>
      </c>
      <c r="E62" s="133">
        <v>620</v>
      </c>
      <c r="F62" s="116" t="str">
        <f>VLOOKUP(E62,VIP!$A$2:$O13952,2,0)</f>
        <v>DRBR620</v>
      </c>
      <c r="G62" s="116" t="str">
        <f>VLOOKUP(E62,'LISTADO ATM'!$A$2:$B$897,2,0)</f>
        <v xml:space="preserve">ATM Ministerio de Medio Ambiente </v>
      </c>
      <c r="H62" s="116" t="str">
        <f>VLOOKUP(E62,VIP!$A$2:$O18913,7,FALSE)</f>
        <v>Si</v>
      </c>
      <c r="I62" s="116" t="str">
        <f>VLOOKUP(E62,VIP!$A$2:$O10878,8,FALSE)</f>
        <v>No</v>
      </c>
      <c r="J62" s="116" t="str">
        <f>VLOOKUP(E62,VIP!$A$2:$O10828,8,FALSE)</f>
        <v>No</v>
      </c>
      <c r="K62" s="116" t="str">
        <f>VLOOKUP(E62,VIP!$A$2:$O14402,6,0)</f>
        <v>NO</v>
      </c>
      <c r="L62" s="140" t="s">
        <v>2418</v>
      </c>
      <c r="M62" s="150" t="s">
        <v>2550</v>
      </c>
      <c r="N62" s="109" t="s">
        <v>2453</v>
      </c>
      <c r="O62" s="116" t="s">
        <v>2454</v>
      </c>
      <c r="P62" s="116"/>
      <c r="Q62" s="151">
        <v>44375.436805555553</v>
      </c>
    </row>
    <row r="63" spans="1:17" ht="18" x14ac:dyDescent="0.25">
      <c r="A63" s="116" t="str">
        <f>VLOOKUP(E63,'LISTADO ATM'!$A$2:$C$898,3,0)</f>
        <v>DISTRITO NACIONAL</v>
      </c>
      <c r="B63" s="137">
        <v>3335933628</v>
      </c>
      <c r="C63" s="110">
        <v>44375.079236111109</v>
      </c>
      <c r="D63" s="110" t="s">
        <v>2470</v>
      </c>
      <c r="E63" s="133">
        <v>721</v>
      </c>
      <c r="F63" s="116" t="str">
        <f>VLOOKUP(E63,VIP!$A$2:$O13930,2,0)</f>
        <v>DRBR23A</v>
      </c>
      <c r="G63" s="116" t="str">
        <f>VLOOKUP(E63,'LISTADO ATM'!$A$2:$B$897,2,0)</f>
        <v xml:space="preserve">ATM Oficina Charles de Gaulle II </v>
      </c>
      <c r="H63" s="116" t="str">
        <f>VLOOKUP(E63,VIP!$A$2:$O18813,7,FALSE)</f>
        <v>Si</v>
      </c>
      <c r="I63" s="116" t="str">
        <f>VLOOKUP(E63,VIP!$A$2:$O10778,8,FALSE)</f>
        <v>Si</v>
      </c>
      <c r="J63" s="116" t="str">
        <f>VLOOKUP(E63,VIP!$A$2:$O10728,8,FALSE)</f>
        <v>Si</v>
      </c>
      <c r="K63" s="116" t="str">
        <f>VLOOKUP(E63,VIP!$A$2:$O14302,6,0)</f>
        <v>NO</v>
      </c>
      <c r="L63" s="140" t="s">
        <v>2418</v>
      </c>
      <c r="M63" s="150" t="s">
        <v>2550</v>
      </c>
      <c r="N63" s="109" t="s">
        <v>2453</v>
      </c>
      <c r="O63" s="116" t="s">
        <v>2471</v>
      </c>
      <c r="P63" s="116"/>
      <c r="Q63" s="151">
        <v>44375.436805555553</v>
      </c>
    </row>
    <row r="64" spans="1:17" ht="18" x14ac:dyDescent="0.25">
      <c r="A64" s="116" t="str">
        <f>VLOOKUP(E64,'LISTADO ATM'!$A$2:$C$898,3,0)</f>
        <v>DISTRITO NACIONAL</v>
      </c>
      <c r="B64" s="137" t="s">
        <v>2605</v>
      </c>
      <c r="C64" s="110">
        <v>44375.399282407408</v>
      </c>
      <c r="D64" s="110" t="s">
        <v>2449</v>
      </c>
      <c r="E64" s="133">
        <v>26</v>
      </c>
      <c r="F64" s="116" t="str">
        <f>VLOOKUP(E64,VIP!$A$2:$O13966,2,0)</f>
        <v>DRBR221</v>
      </c>
      <c r="G64" s="116" t="str">
        <f>VLOOKUP(E64,'LISTADO ATM'!$A$2:$B$897,2,0)</f>
        <v>ATM S/M Jumbo San Isidro</v>
      </c>
      <c r="H64" s="116" t="str">
        <f>VLOOKUP(E64,VIP!$A$2:$O18927,7,FALSE)</f>
        <v>Si</v>
      </c>
      <c r="I64" s="116" t="str">
        <f>VLOOKUP(E64,VIP!$A$2:$O10892,8,FALSE)</f>
        <v>Si</v>
      </c>
      <c r="J64" s="116" t="str">
        <f>VLOOKUP(E64,VIP!$A$2:$O10842,8,FALSE)</f>
        <v>Si</v>
      </c>
      <c r="K64" s="116" t="str">
        <f>VLOOKUP(E64,VIP!$A$2:$O14416,6,0)</f>
        <v>NO</v>
      </c>
      <c r="L64" s="140" t="s">
        <v>2418</v>
      </c>
      <c r="M64" s="150" t="s">
        <v>2550</v>
      </c>
      <c r="N64" s="109" t="s">
        <v>2453</v>
      </c>
      <c r="O64" s="116" t="s">
        <v>2454</v>
      </c>
      <c r="P64" s="116"/>
      <c r="Q64" s="151">
        <v>44375.621527777781</v>
      </c>
    </row>
    <row r="65" spans="1:17" ht="18" x14ac:dyDescent="0.25">
      <c r="A65" s="116" t="str">
        <f>VLOOKUP(E65,'LISTADO ATM'!$A$2:$C$898,3,0)</f>
        <v>DISTRITO NACIONAL</v>
      </c>
      <c r="B65" s="137">
        <v>3335933606</v>
      </c>
      <c r="C65" s="110">
        <v>44374.818726851852</v>
      </c>
      <c r="D65" s="110" t="s">
        <v>2470</v>
      </c>
      <c r="E65" s="133">
        <v>85</v>
      </c>
      <c r="F65" s="116" t="str">
        <f>VLOOKUP(E65,VIP!$A$2:$O13935,2,0)</f>
        <v>DRBR085</v>
      </c>
      <c r="G65" s="116" t="str">
        <f>VLOOKUP(E65,'LISTADO ATM'!$A$2:$B$897,2,0)</f>
        <v xml:space="preserve">ATM Oficina San Isidro (Fuerza Aérea) </v>
      </c>
      <c r="H65" s="116" t="str">
        <f>VLOOKUP(E65,VIP!$A$2:$O18818,7,FALSE)</f>
        <v>Si</v>
      </c>
      <c r="I65" s="116" t="str">
        <f>VLOOKUP(E65,VIP!$A$2:$O10783,8,FALSE)</f>
        <v>Si</v>
      </c>
      <c r="J65" s="116" t="str">
        <f>VLOOKUP(E65,VIP!$A$2:$O10733,8,FALSE)</f>
        <v>Si</v>
      </c>
      <c r="K65" s="116" t="str">
        <f>VLOOKUP(E65,VIP!$A$2:$O14307,6,0)</f>
        <v>NO</v>
      </c>
      <c r="L65" s="140" t="s">
        <v>2418</v>
      </c>
      <c r="M65" s="150" t="s">
        <v>2550</v>
      </c>
      <c r="N65" s="109" t="s">
        <v>2453</v>
      </c>
      <c r="O65" s="116" t="s">
        <v>2471</v>
      </c>
      <c r="P65" s="116"/>
      <c r="Q65" s="151" t="s">
        <v>2664</v>
      </c>
    </row>
    <row r="66" spans="1:17" ht="18" x14ac:dyDescent="0.25">
      <c r="A66" s="116" t="str">
        <f>VLOOKUP(E66,'LISTADO ATM'!$A$2:$C$898,3,0)</f>
        <v>DISTRITO NACIONAL</v>
      </c>
      <c r="B66" s="137" t="s">
        <v>2600</v>
      </c>
      <c r="C66" s="110">
        <v>44375.410740740743</v>
      </c>
      <c r="D66" s="110" t="s">
        <v>2449</v>
      </c>
      <c r="E66" s="133">
        <v>486</v>
      </c>
      <c r="F66" s="116" t="str">
        <f>VLOOKUP(E66,VIP!$A$2:$O13961,2,0)</f>
        <v>DRBR486</v>
      </c>
      <c r="G66" s="116" t="str">
        <f>VLOOKUP(E66,'LISTADO ATM'!$A$2:$B$897,2,0)</f>
        <v xml:space="preserve">ATM Olé La Caleta </v>
      </c>
      <c r="H66" s="116" t="str">
        <f>VLOOKUP(E66,VIP!$A$2:$O18922,7,FALSE)</f>
        <v>Si</v>
      </c>
      <c r="I66" s="116" t="str">
        <f>VLOOKUP(E66,VIP!$A$2:$O10887,8,FALSE)</f>
        <v>Si</v>
      </c>
      <c r="J66" s="116" t="str">
        <f>VLOOKUP(E66,VIP!$A$2:$O10837,8,FALSE)</f>
        <v>Si</v>
      </c>
      <c r="K66" s="116" t="str">
        <f>VLOOKUP(E66,VIP!$A$2:$O14411,6,0)</f>
        <v>NO</v>
      </c>
      <c r="L66" s="140" t="s">
        <v>2418</v>
      </c>
      <c r="M66" s="150" t="s">
        <v>2550</v>
      </c>
      <c r="N66" s="109" t="s">
        <v>2453</v>
      </c>
      <c r="O66" s="116" t="s">
        <v>2454</v>
      </c>
      <c r="P66" s="116"/>
      <c r="Q66" s="151" t="s">
        <v>2673</v>
      </c>
    </row>
    <row r="67" spans="1:17" ht="18" x14ac:dyDescent="0.25">
      <c r="A67" s="116" t="str">
        <f>VLOOKUP(E67,'LISTADO ATM'!$A$2:$C$898,3,0)</f>
        <v>DISTRITO NACIONAL</v>
      </c>
      <c r="B67" s="137">
        <v>3335933475</v>
      </c>
      <c r="C67" s="110">
        <v>44373.79005787037</v>
      </c>
      <c r="D67" s="110" t="s">
        <v>2449</v>
      </c>
      <c r="E67" s="133">
        <v>331</v>
      </c>
      <c r="F67" s="116" t="str">
        <f>VLOOKUP(E67,VIP!$A$2:$O13923,2,0)</f>
        <v>DRBR331</v>
      </c>
      <c r="G67" s="116" t="str">
        <f>VLOOKUP(E67,'LISTADO ATM'!$A$2:$B$897,2,0)</f>
        <v>ATM Ayuntamiento Sto. Dgo. Este</v>
      </c>
      <c r="H67" s="116" t="str">
        <f>VLOOKUP(E67,VIP!$A$2:$O18806,7,FALSE)</f>
        <v>N/A</v>
      </c>
      <c r="I67" s="116" t="str">
        <f>VLOOKUP(E67,VIP!$A$2:$O10771,8,FALSE)</f>
        <v>N/A</v>
      </c>
      <c r="J67" s="116" t="str">
        <f>VLOOKUP(E67,VIP!$A$2:$O10721,8,FALSE)</f>
        <v>N/A</v>
      </c>
      <c r="K67" s="116" t="str">
        <f>VLOOKUP(E67,VIP!$A$2:$O14295,6,0)</f>
        <v>NO</v>
      </c>
      <c r="L67" s="140" t="s">
        <v>2418</v>
      </c>
      <c r="M67" s="150" t="s">
        <v>2550</v>
      </c>
      <c r="N67" s="109" t="s">
        <v>2453</v>
      </c>
      <c r="O67" s="116" t="s">
        <v>2454</v>
      </c>
      <c r="P67" s="116"/>
      <c r="Q67" s="151" t="s">
        <v>2669</v>
      </c>
    </row>
    <row r="68" spans="1:17" ht="18" x14ac:dyDescent="0.25">
      <c r="A68" s="116" t="str">
        <f>VLOOKUP(E68,'LISTADO ATM'!$A$2:$C$898,3,0)</f>
        <v>DISTRITO NACIONAL</v>
      </c>
      <c r="B68" s="137">
        <v>3335933426</v>
      </c>
      <c r="C68" s="110">
        <v>44373.590949074074</v>
      </c>
      <c r="D68" s="110" t="s">
        <v>2449</v>
      </c>
      <c r="E68" s="133">
        <v>983</v>
      </c>
      <c r="F68" s="116" t="str">
        <f>VLOOKUP(E68,VIP!$A$2:$O13969,2,0)</f>
        <v>DRBR983</v>
      </c>
      <c r="G68" s="116" t="str">
        <f>VLOOKUP(E68,'LISTADO ATM'!$A$2:$B$897,2,0)</f>
        <v xml:space="preserve">ATM Bravo República de Colombia </v>
      </c>
      <c r="H68" s="116" t="str">
        <f>VLOOKUP(E68,VIP!$A$2:$O18930,7,FALSE)</f>
        <v>Si</v>
      </c>
      <c r="I68" s="116" t="str">
        <f>VLOOKUP(E68,VIP!$A$2:$O10895,8,FALSE)</f>
        <v>No</v>
      </c>
      <c r="J68" s="116" t="str">
        <f>VLOOKUP(E68,VIP!$A$2:$O10845,8,FALSE)</f>
        <v>No</v>
      </c>
      <c r="K68" s="116" t="str">
        <f>VLOOKUP(E68,VIP!$A$2:$O14419,6,0)</f>
        <v>NO</v>
      </c>
      <c r="L68" s="140" t="s">
        <v>2418</v>
      </c>
      <c r="M68" s="150" t="s">
        <v>2550</v>
      </c>
      <c r="N68" s="109" t="s">
        <v>2453</v>
      </c>
      <c r="O68" s="116" t="s">
        <v>2454</v>
      </c>
      <c r="P68" s="116"/>
      <c r="Q68" s="151" t="s">
        <v>2682</v>
      </c>
    </row>
    <row r="69" spans="1:17" ht="18" x14ac:dyDescent="0.25">
      <c r="A69" s="116" t="str">
        <f>VLOOKUP(E69,'LISTADO ATM'!$A$2:$C$898,3,0)</f>
        <v>DISTRITO NACIONAL</v>
      </c>
      <c r="B69" s="137" t="s">
        <v>2603</v>
      </c>
      <c r="C69" s="110">
        <v>44375.404120370367</v>
      </c>
      <c r="D69" s="110" t="s">
        <v>2449</v>
      </c>
      <c r="E69" s="133">
        <v>391</v>
      </c>
      <c r="F69" s="116" t="str">
        <f>VLOOKUP(E69,VIP!$A$2:$O13964,2,0)</f>
        <v>DRBR391</v>
      </c>
      <c r="G69" s="116" t="str">
        <f>VLOOKUP(E69,'LISTADO ATM'!$A$2:$B$897,2,0)</f>
        <v xml:space="preserve">ATM S/M Jumbo Luperón </v>
      </c>
      <c r="H69" s="116" t="str">
        <f>VLOOKUP(E69,VIP!$A$2:$O18925,7,FALSE)</f>
        <v>Si</v>
      </c>
      <c r="I69" s="116" t="str">
        <f>VLOOKUP(E69,VIP!$A$2:$O10890,8,FALSE)</f>
        <v>Si</v>
      </c>
      <c r="J69" s="116" t="str">
        <f>VLOOKUP(E69,VIP!$A$2:$O10840,8,FALSE)</f>
        <v>Si</v>
      </c>
      <c r="K69" s="116" t="str">
        <f>VLOOKUP(E69,VIP!$A$2:$O14414,6,0)</f>
        <v>NO</v>
      </c>
      <c r="L69" s="140" t="s">
        <v>2418</v>
      </c>
      <c r="M69" s="150" t="s">
        <v>2550</v>
      </c>
      <c r="N69" s="109" t="s">
        <v>2453</v>
      </c>
      <c r="O69" s="116" t="s">
        <v>2454</v>
      </c>
      <c r="P69" s="116"/>
      <c r="Q69" s="151" t="s">
        <v>2672</v>
      </c>
    </row>
    <row r="70" spans="1:17" ht="18" x14ac:dyDescent="0.25">
      <c r="A70" s="116" t="str">
        <f>VLOOKUP(E70,'LISTADO ATM'!$A$2:$C$898,3,0)</f>
        <v>DISTRITO NACIONAL</v>
      </c>
      <c r="B70" s="137">
        <v>3335933497</v>
      </c>
      <c r="C70" s="110">
        <v>44374.028043981481</v>
      </c>
      <c r="D70" s="110" t="s">
        <v>2449</v>
      </c>
      <c r="E70" s="133">
        <v>600</v>
      </c>
      <c r="F70" s="116" t="str">
        <f>VLOOKUP(E70,VIP!$A$2:$O13935,2,0)</f>
        <v>DRBR600</v>
      </c>
      <c r="G70" s="116" t="str">
        <f>VLOOKUP(E70,'LISTADO ATM'!$A$2:$B$897,2,0)</f>
        <v>ATM S/M Bravo Hipica</v>
      </c>
      <c r="H70" s="116" t="str">
        <f>VLOOKUP(E70,VIP!$A$2:$O18818,7,FALSE)</f>
        <v>N/A</v>
      </c>
      <c r="I70" s="116" t="str">
        <f>VLOOKUP(E70,VIP!$A$2:$O10783,8,FALSE)</f>
        <v>N/A</v>
      </c>
      <c r="J70" s="116" t="str">
        <f>VLOOKUP(E70,VIP!$A$2:$O10733,8,FALSE)</f>
        <v>N/A</v>
      </c>
      <c r="K70" s="116" t="str">
        <f>VLOOKUP(E70,VIP!$A$2:$O14307,6,0)</f>
        <v>N/A</v>
      </c>
      <c r="L70" s="140" t="s">
        <v>2418</v>
      </c>
      <c r="M70" s="150" t="s">
        <v>2550</v>
      </c>
      <c r="N70" s="109" t="s">
        <v>2453</v>
      </c>
      <c r="O70" s="116" t="s">
        <v>2454</v>
      </c>
      <c r="P70" s="116"/>
      <c r="Q70" s="151" t="s">
        <v>2675</v>
      </c>
    </row>
    <row r="71" spans="1:17" ht="18" x14ac:dyDescent="0.25">
      <c r="A71" s="116" t="str">
        <f>VLOOKUP(E71,'LISTADO ATM'!$A$2:$C$898,3,0)</f>
        <v>DISTRITO NACIONAL</v>
      </c>
      <c r="B71" s="137">
        <v>3335933505</v>
      </c>
      <c r="C71" s="110">
        <v>44374.056666666664</v>
      </c>
      <c r="D71" s="110" t="s">
        <v>2449</v>
      </c>
      <c r="E71" s="133">
        <v>949</v>
      </c>
      <c r="F71" s="116" t="str">
        <f>VLOOKUP(E71,VIP!$A$2:$O13928,2,0)</f>
        <v>DRBR23D</v>
      </c>
      <c r="G71" s="116" t="str">
        <f>VLOOKUP(E71,'LISTADO ATM'!$A$2:$B$897,2,0)</f>
        <v xml:space="preserve">ATM S/M Bravo San Isidro Coral Mall </v>
      </c>
      <c r="H71" s="116" t="str">
        <f>VLOOKUP(E71,VIP!$A$2:$O18811,7,FALSE)</f>
        <v>Si</v>
      </c>
      <c r="I71" s="116" t="str">
        <f>VLOOKUP(E71,VIP!$A$2:$O10776,8,FALSE)</f>
        <v>No</v>
      </c>
      <c r="J71" s="116" t="str">
        <f>VLOOKUP(E71,VIP!$A$2:$O10726,8,FALSE)</f>
        <v>No</v>
      </c>
      <c r="K71" s="116" t="str">
        <f>VLOOKUP(E71,VIP!$A$2:$O14300,6,0)</f>
        <v>NO</v>
      </c>
      <c r="L71" s="140" t="s">
        <v>2418</v>
      </c>
      <c r="M71" s="150" t="s">
        <v>2550</v>
      </c>
      <c r="N71" s="109" t="s">
        <v>2453</v>
      </c>
      <c r="O71" s="116" t="s">
        <v>2454</v>
      </c>
      <c r="P71" s="116"/>
      <c r="Q71" s="151" t="s">
        <v>2681</v>
      </c>
    </row>
    <row r="72" spans="1:17" ht="18" x14ac:dyDescent="0.25">
      <c r="A72" s="116" t="str">
        <f>VLOOKUP(E72,'LISTADO ATM'!$A$2:$C$898,3,0)</f>
        <v>SUR</v>
      </c>
      <c r="B72" s="137" t="s">
        <v>2601</v>
      </c>
      <c r="C72" s="110">
        <v>44375.409062500003</v>
      </c>
      <c r="D72" s="110" t="s">
        <v>2449</v>
      </c>
      <c r="E72" s="133">
        <v>45</v>
      </c>
      <c r="F72" s="116" t="str">
        <f>VLOOKUP(E72,VIP!$A$2:$O13962,2,0)</f>
        <v>DRBR045</v>
      </c>
      <c r="G72" s="116" t="str">
        <f>VLOOKUP(E72,'LISTADO ATM'!$A$2:$B$897,2,0)</f>
        <v xml:space="preserve">ATM Oficina Tamayo </v>
      </c>
      <c r="H72" s="116" t="str">
        <f>VLOOKUP(E72,VIP!$A$2:$O18923,7,FALSE)</f>
        <v>Si</v>
      </c>
      <c r="I72" s="116" t="str">
        <f>VLOOKUP(E72,VIP!$A$2:$O10888,8,FALSE)</f>
        <v>Si</v>
      </c>
      <c r="J72" s="116" t="str">
        <f>VLOOKUP(E72,VIP!$A$2:$O10838,8,FALSE)</f>
        <v>Si</v>
      </c>
      <c r="K72" s="116" t="str">
        <f>VLOOKUP(E72,VIP!$A$2:$O14412,6,0)</f>
        <v>SI</v>
      </c>
      <c r="L72" s="140" t="s">
        <v>2418</v>
      </c>
      <c r="M72" s="150" t="s">
        <v>2550</v>
      </c>
      <c r="N72" s="109" t="s">
        <v>2453</v>
      </c>
      <c r="O72" s="116" t="s">
        <v>2454</v>
      </c>
      <c r="P72" s="116"/>
      <c r="Q72" s="151" t="s">
        <v>2662</v>
      </c>
    </row>
    <row r="73" spans="1:17" ht="18" x14ac:dyDescent="0.25">
      <c r="A73" s="116" t="str">
        <f>VLOOKUP(E73,'LISTADO ATM'!$A$2:$C$898,3,0)</f>
        <v>NORTE</v>
      </c>
      <c r="B73" s="137" t="s">
        <v>2604</v>
      </c>
      <c r="C73" s="110">
        <v>44375.401307870372</v>
      </c>
      <c r="D73" s="110" t="s">
        <v>2470</v>
      </c>
      <c r="E73" s="133">
        <v>171</v>
      </c>
      <c r="F73" s="116" t="str">
        <f>VLOOKUP(E73,VIP!$A$2:$O13965,2,0)</f>
        <v>DRBR171</v>
      </c>
      <c r="G73" s="116" t="str">
        <f>VLOOKUP(E73,'LISTADO ATM'!$A$2:$B$897,2,0)</f>
        <v xml:space="preserve">ATM Oficina Moca </v>
      </c>
      <c r="H73" s="116" t="str">
        <f>VLOOKUP(E73,VIP!$A$2:$O18926,7,FALSE)</f>
        <v>Si</v>
      </c>
      <c r="I73" s="116" t="str">
        <f>VLOOKUP(E73,VIP!$A$2:$O10891,8,FALSE)</f>
        <v>Si</v>
      </c>
      <c r="J73" s="116" t="str">
        <f>VLOOKUP(E73,VIP!$A$2:$O10841,8,FALSE)</f>
        <v>Si</v>
      </c>
      <c r="K73" s="116" t="str">
        <f>VLOOKUP(E73,VIP!$A$2:$O14415,6,0)</f>
        <v>NO</v>
      </c>
      <c r="L73" s="140" t="s">
        <v>2418</v>
      </c>
      <c r="M73" s="150" t="s">
        <v>2550</v>
      </c>
      <c r="N73" s="109" t="s">
        <v>2453</v>
      </c>
      <c r="O73" s="116" t="s">
        <v>2471</v>
      </c>
      <c r="P73" s="116"/>
      <c r="Q73" s="151" t="s">
        <v>2666</v>
      </c>
    </row>
    <row r="74" spans="1:17" ht="18" x14ac:dyDescent="0.25">
      <c r="A74" s="116" t="str">
        <f>VLOOKUP(E74,'LISTADO ATM'!$A$2:$C$898,3,0)</f>
        <v>NORTE</v>
      </c>
      <c r="B74" s="137">
        <v>3335933573</v>
      </c>
      <c r="C74" s="110">
        <v>44374.65247685185</v>
      </c>
      <c r="D74" s="110" t="s">
        <v>2590</v>
      </c>
      <c r="E74" s="133">
        <v>142</v>
      </c>
      <c r="F74" s="116" t="str">
        <f>VLOOKUP(E74,VIP!$A$2:$O13937,2,0)</f>
        <v>DRBR142</v>
      </c>
      <c r="G74" s="116" t="str">
        <f>VLOOKUP(E74,'LISTADO ATM'!$A$2:$B$897,2,0)</f>
        <v xml:space="preserve">ATM Centro de Caja Galerías Bonao </v>
      </c>
      <c r="H74" s="116" t="str">
        <f>VLOOKUP(E74,VIP!$A$2:$O18820,7,FALSE)</f>
        <v>Si</v>
      </c>
      <c r="I74" s="116" t="str">
        <f>VLOOKUP(E74,VIP!$A$2:$O10785,8,FALSE)</f>
        <v>Si</v>
      </c>
      <c r="J74" s="116" t="str">
        <f>VLOOKUP(E74,VIP!$A$2:$O10735,8,FALSE)</f>
        <v>Si</v>
      </c>
      <c r="K74" s="116" t="str">
        <f>VLOOKUP(E74,VIP!$A$2:$O14309,6,0)</f>
        <v>SI</v>
      </c>
      <c r="L74" s="140" t="s">
        <v>2418</v>
      </c>
      <c r="M74" s="150" t="s">
        <v>2550</v>
      </c>
      <c r="N74" s="109" t="s">
        <v>2453</v>
      </c>
      <c r="O74" s="116" t="s">
        <v>2596</v>
      </c>
      <c r="P74" s="116"/>
      <c r="Q74" s="151" t="s">
        <v>2667</v>
      </c>
    </row>
    <row r="75" spans="1:17" ht="18" x14ac:dyDescent="0.25">
      <c r="A75" s="116" t="str">
        <f>VLOOKUP(E75,'LISTADO ATM'!$A$2:$C$898,3,0)</f>
        <v>ESTE</v>
      </c>
      <c r="B75" s="137" t="s">
        <v>2657</v>
      </c>
      <c r="C75" s="110">
        <v>44375.644930555558</v>
      </c>
      <c r="D75" s="110" t="s">
        <v>2449</v>
      </c>
      <c r="E75" s="133">
        <v>211</v>
      </c>
      <c r="F75" s="116" t="str">
        <f>VLOOKUP(E75,VIP!$A$2:$O14000,2,0)</f>
        <v>DRBR211</v>
      </c>
      <c r="G75" s="116" t="str">
        <f>VLOOKUP(E75,'LISTADO ATM'!$A$2:$B$897,2,0)</f>
        <v xml:space="preserve">ATM Oficina La Romana I </v>
      </c>
      <c r="H75" s="116" t="str">
        <f>VLOOKUP(E75,VIP!$A$2:$O18961,7,FALSE)</f>
        <v>Si</v>
      </c>
      <c r="I75" s="116" t="str">
        <f>VLOOKUP(E75,VIP!$A$2:$O10926,8,FALSE)</f>
        <v>Si</v>
      </c>
      <c r="J75" s="116" t="str">
        <f>VLOOKUP(E75,VIP!$A$2:$O10876,8,FALSE)</f>
        <v>Si</v>
      </c>
      <c r="K75" s="116" t="str">
        <f>VLOOKUP(E75,VIP!$A$2:$O14450,6,0)</f>
        <v>NO</v>
      </c>
      <c r="L75" s="140" t="s">
        <v>2418</v>
      </c>
      <c r="M75" s="150" t="s">
        <v>2550</v>
      </c>
      <c r="N75" s="109" t="s">
        <v>2453</v>
      </c>
      <c r="O75" s="116" t="s">
        <v>2454</v>
      </c>
      <c r="P75" s="116"/>
      <c r="Q75" s="151" t="s">
        <v>2667</v>
      </c>
    </row>
    <row r="76" spans="1:17" ht="18" x14ac:dyDescent="0.25">
      <c r="A76" s="116" t="str">
        <f>VLOOKUP(E76,'LISTADO ATM'!$A$2:$C$898,3,0)</f>
        <v>SUR</v>
      </c>
      <c r="B76" s="137">
        <v>3335933572</v>
      </c>
      <c r="C76" s="110">
        <v>44374.651076388887</v>
      </c>
      <c r="D76" s="110" t="s">
        <v>2449</v>
      </c>
      <c r="E76" s="133">
        <v>48</v>
      </c>
      <c r="F76" s="116" t="str">
        <f>VLOOKUP(E76,VIP!$A$2:$O13938,2,0)</f>
        <v>DRBR048</v>
      </c>
      <c r="G76" s="116" t="str">
        <f>VLOOKUP(E76,'LISTADO ATM'!$A$2:$B$897,2,0)</f>
        <v xml:space="preserve">ATM Autoservicio Neiba I </v>
      </c>
      <c r="H76" s="116" t="str">
        <f>VLOOKUP(E76,VIP!$A$2:$O18821,7,FALSE)</f>
        <v>Si</v>
      </c>
      <c r="I76" s="116" t="str">
        <f>VLOOKUP(E76,VIP!$A$2:$O10786,8,FALSE)</f>
        <v>Si</v>
      </c>
      <c r="J76" s="116" t="str">
        <f>VLOOKUP(E76,VIP!$A$2:$O10736,8,FALSE)</f>
        <v>Si</v>
      </c>
      <c r="K76" s="116" t="str">
        <f>VLOOKUP(E76,VIP!$A$2:$O14310,6,0)</f>
        <v>SI</v>
      </c>
      <c r="L76" s="140" t="s">
        <v>2418</v>
      </c>
      <c r="M76" s="150" t="s">
        <v>2550</v>
      </c>
      <c r="N76" s="109" t="s">
        <v>2453</v>
      </c>
      <c r="O76" s="116" t="s">
        <v>2454</v>
      </c>
      <c r="P76" s="116"/>
      <c r="Q76" s="151" t="s">
        <v>2663</v>
      </c>
    </row>
    <row r="77" spans="1:17" ht="18" x14ac:dyDescent="0.25">
      <c r="A77" s="116" t="str">
        <f>VLOOKUP(E77,'LISTADO ATM'!$A$2:$C$898,3,0)</f>
        <v>ESTE</v>
      </c>
      <c r="B77" s="137">
        <v>3335933624</v>
      </c>
      <c r="C77" s="110">
        <v>44375.066400462965</v>
      </c>
      <c r="D77" s="110" t="s">
        <v>2470</v>
      </c>
      <c r="E77" s="133">
        <v>114</v>
      </c>
      <c r="F77" s="116" t="str">
        <f>VLOOKUP(E77,VIP!$A$2:$O13934,2,0)</f>
        <v>DRBR114</v>
      </c>
      <c r="G77" s="116" t="str">
        <f>VLOOKUP(E77,'LISTADO ATM'!$A$2:$B$897,2,0)</f>
        <v xml:space="preserve">ATM Oficina Hato Mayor </v>
      </c>
      <c r="H77" s="116" t="str">
        <f>VLOOKUP(E77,VIP!$A$2:$O18817,7,FALSE)</f>
        <v>Si</v>
      </c>
      <c r="I77" s="116" t="str">
        <f>VLOOKUP(E77,VIP!$A$2:$O10782,8,FALSE)</f>
        <v>Si</v>
      </c>
      <c r="J77" s="116" t="str">
        <f>VLOOKUP(E77,VIP!$A$2:$O10732,8,FALSE)</f>
        <v>Si</v>
      </c>
      <c r="K77" s="116" t="str">
        <f>VLOOKUP(E77,VIP!$A$2:$O14306,6,0)</f>
        <v>NO</v>
      </c>
      <c r="L77" s="140" t="s">
        <v>2418</v>
      </c>
      <c r="M77" s="150" t="s">
        <v>2550</v>
      </c>
      <c r="N77" s="109" t="s">
        <v>2453</v>
      </c>
      <c r="O77" s="116" t="s">
        <v>2471</v>
      </c>
      <c r="P77" s="116"/>
      <c r="Q77" s="151" t="s">
        <v>2663</v>
      </c>
    </row>
    <row r="78" spans="1:17" ht="18" x14ac:dyDescent="0.25">
      <c r="A78" s="116" t="str">
        <f>VLOOKUP(E78,'LISTADO ATM'!$A$2:$C$898,3,0)</f>
        <v>DISTRITO NACIONAL</v>
      </c>
      <c r="B78" s="137">
        <v>3335933593</v>
      </c>
      <c r="C78" s="110">
        <v>44374.698333333334</v>
      </c>
      <c r="D78" s="110" t="s">
        <v>2470</v>
      </c>
      <c r="E78" s="133">
        <v>347</v>
      </c>
      <c r="F78" s="116" t="str">
        <f>VLOOKUP(E78,VIP!$A$2:$O13935,2,0)</f>
        <v>DRBR347</v>
      </c>
      <c r="G78" s="116" t="str">
        <f>VLOOKUP(E78,'LISTADO ATM'!$A$2:$B$897,2,0)</f>
        <v>ATM Patio de Colombia</v>
      </c>
      <c r="H78" s="116" t="str">
        <f>VLOOKUP(E78,VIP!$A$2:$O18818,7,FALSE)</f>
        <v>N/A</v>
      </c>
      <c r="I78" s="116" t="str">
        <f>VLOOKUP(E78,VIP!$A$2:$O10783,8,FALSE)</f>
        <v>N/A</v>
      </c>
      <c r="J78" s="116" t="str">
        <f>VLOOKUP(E78,VIP!$A$2:$O10733,8,FALSE)</f>
        <v>N/A</v>
      </c>
      <c r="K78" s="116" t="str">
        <f>VLOOKUP(E78,VIP!$A$2:$O14307,6,0)</f>
        <v>N/A</v>
      </c>
      <c r="L78" s="140" t="s">
        <v>2418</v>
      </c>
      <c r="M78" s="150" t="s">
        <v>2550</v>
      </c>
      <c r="N78" s="109" t="s">
        <v>2453</v>
      </c>
      <c r="O78" s="116" t="s">
        <v>2471</v>
      </c>
      <c r="P78" s="116"/>
      <c r="Q78" s="151" t="s">
        <v>2668</v>
      </c>
    </row>
    <row r="79" spans="1:17" ht="18" x14ac:dyDescent="0.25">
      <c r="A79" s="116" t="str">
        <f>VLOOKUP(E79,'LISTADO ATM'!$A$2:$C$898,3,0)</f>
        <v>ESTE</v>
      </c>
      <c r="B79" s="137">
        <v>3335933625</v>
      </c>
      <c r="C79" s="110">
        <v>44375.069155092591</v>
      </c>
      <c r="D79" s="110" t="s">
        <v>2470</v>
      </c>
      <c r="E79" s="133">
        <v>385</v>
      </c>
      <c r="F79" s="116" t="str">
        <f>VLOOKUP(E79,VIP!$A$2:$O13933,2,0)</f>
        <v>DRBR385</v>
      </c>
      <c r="G79" s="116" t="str">
        <f>VLOOKUP(E79,'LISTADO ATM'!$A$2:$B$897,2,0)</f>
        <v xml:space="preserve">ATM Plaza Verón I </v>
      </c>
      <c r="H79" s="116" t="str">
        <f>VLOOKUP(E79,VIP!$A$2:$O18816,7,FALSE)</f>
        <v>Si</v>
      </c>
      <c r="I79" s="116" t="str">
        <f>VLOOKUP(E79,VIP!$A$2:$O10781,8,FALSE)</f>
        <v>Si</v>
      </c>
      <c r="J79" s="116" t="str">
        <f>VLOOKUP(E79,VIP!$A$2:$O10731,8,FALSE)</f>
        <v>Si</v>
      </c>
      <c r="K79" s="116" t="str">
        <f>VLOOKUP(E79,VIP!$A$2:$O14305,6,0)</f>
        <v>NO</v>
      </c>
      <c r="L79" s="140" t="s">
        <v>2418</v>
      </c>
      <c r="M79" s="150" t="s">
        <v>2550</v>
      </c>
      <c r="N79" s="109" t="s">
        <v>2453</v>
      </c>
      <c r="O79" s="116" t="s">
        <v>2471</v>
      </c>
      <c r="P79" s="116"/>
      <c r="Q79" s="151" t="s">
        <v>2671</v>
      </c>
    </row>
    <row r="80" spans="1:17" ht="18" x14ac:dyDescent="0.25">
      <c r="A80" s="116" t="str">
        <f>VLOOKUP(E80,'LISTADO ATM'!$A$2:$C$898,3,0)</f>
        <v>DISTRITO NACIONAL</v>
      </c>
      <c r="B80" s="137">
        <v>3335933607</v>
      </c>
      <c r="C80" s="110">
        <v>44374.873935185184</v>
      </c>
      <c r="D80" s="110" t="s">
        <v>2449</v>
      </c>
      <c r="E80" s="133">
        <v>672</v>
      </c>
      <c r="F80" s="116" t="str">
        <f>VLOOKUP(E80,VIP!$A$2:$O13934,2,0)</f>
        <v>DRBR672</v>
      </c>
      <c r="G80" s="116" t="str">
        <f>VLOOKUP(E80,'LISTADO ATM'!$A$2:$B$897,2,0)</f>
        <v>ATM Destacamento Policía Nacional La Victoria</v>
      </c>
      <c r="H80" s="116" t="str">
        <f>VLOOKUP(E80,VIP!$A$2:$O18817,7,FALSE)</f>
        <v>Si</v>
      </c>
      <c r="I80" s="116" t="str">
        <f>VLOOKUP(E80,VIP!$A$2:$O10782,8,FALSE)</f>
        <v>Si</v>
      </c>
      <c r="J80" s="116" t="str">
        <f>VLOOKUP(E80,VIP!$A$2:$O10732,8,FALSE)</f>
        <v>Si</v>
      </c>
      <c r="K80" s="116" t="str">
        <f>VLOOKUP(E80,VIP!$A$2:$O14306,6,0)</f>
        <v>SI</v>
      </c>
      <c r="L80" s="140" t="s">
        <v>2418</v>
      </c>
      <c r="M80" s="150" t="s">
        <v>2550</v>
      </c>
      <c r="N80" s="109" t="s">
        <v>2453</v>
      </c>
      <c r="O80" s="116" t="s">
        <v>2454</v>
      </c>
      <c r="P80" s="116"/>
      <c r="Q80" s="151" t="s">
        <v>2677</v>
      </c>
    </row>
    <row r="81" spans="1:17" ht="18" x14ac:dyDescent="0.25">
      <c r="A81" s="116" t="str">
        <f>VLOOKUP(E81,'LISTADO ATM'!$A$2:$C$898,3,0)</f>
        <v>DISTRITO NACIONAL</v>
      </c>
      <c r="B81" s="137">
        <v>3335933601</v>
      </c>
      <c r="C81" s="110">
        <v>44374.748402777775</v>
      </c>
      <c r="D81" s="110" t="s">
        <v>2470</v>
      </c>
      <c r="E81" s="133">
        <v>755</v>
      </c>
      <c r="F81" s="116" t="str">
        <f>VLOOKUP(E81,VIP!$A$2:$O13928,2,0)</f>
        <v>DRBR755</v>
      </c>
      <c r="G81" s="116" t="str">
        <f>VLOOKUP(E81,'LISTADO ATM'!$A$2:$B$897,2,0)</f>
        <v xml:space="preserve">ATM Oficina Galería del Este (Plaza) </v>
      </c>
      <c r="H81" s="116" t="str">
        <f>VLOOKUP(E81,VIP!$A$2:$O18811,7,FALSE)</f>
        <v>Si</v>
      </c>
      <c r="I81" s="116" t="str">
        <f>VLOOKUP(E81,VIP!$A$2:$O10776,8,FALSE)</f>
        <v>Si</v>
      </c>
      <c r="J81" s="116" t="str">
        <f>VLOOKUP(E81,VIP!$A$2:$O10726,8,FALSE)</f>
        <v>Si</v>
      </c>
      <c r="K81" s="116" t="str">
        <f>VLOOKUP(E81,VIP!$A$2:$O14300,6,0)</f>
        <v>NO</v>
      </c>
      <c r="L81" s="140" t="s">
        <v>2418</v>
      </c>
      <c r="M81" s="150" t="s">
        <v>2550</v>
      </c>
      <c r="N81" s="109" t="s">
        <v>2453</v>
      </c>
      <c r="O81" s="116" t="s">
        <v>2471</v>
      </c>
      <c r="P81" s="116"/>
      <c r="Q81" s="151" t="s">
        <v>2676</v>
      </c>
    </row>
    <row r="82" spans="1:17" ht="18" x14ac:dyDescent="0.25">
      <c r="A82" s="116" t="str">
        <f>VLOOKUP(E82,'LISTADO ATM'!$A$2:$C$898,3,0)</f>
        <v>DISTRITO NACIONAL</v>
      </c>
      <c r="B82" s="137">
        <v>3335933570</v>
      </c>
      <c r="C82" s="110">
        <v>44374.648298611108</v>
      </c>
      <c r="D82" s="110" t="s">
        <v>2449</v>
      </c>
      <c r="E82" s="133">
        <v>955</v>
      </c>
      <c r="F82" s="116" t="str">
        <f>VLOOKUP(E82,VIP!$A$2:$O13939,2,0)</f>
        <v>DRBR955</v>
      </c>
      <c r="G82" s="116" t="str">
        <f>VLOOKUP(E82,'LISTADO ATM'!$A$2:$B$897,2,0)</f>
        <v xml:space="preserve">ATM Oficina Americana Independencia II </v>
      </c>
      <c r="H82" s="116" t="str">
        <f>VLOOKUP(E82,VIP!$A$2:$O18822,7,FALSE)</f>
        <v>Si</v>
      </c>
      <c r="I82" s="116" t="str">
        <f>VLOOKUP(E82,VIP!$A$2:$O10787,8,FALSE)</f>
        <v>Si</v>
      </c>
      <c r="J82" s="116" t="str">
        <f>VLOOKUP(E82,VIP!$A$2:$O10737,8,FALSE)</f>
        <v>Si</v>
      </c>
      <c r="K82" s="116" t="str">
        <f>VLOOKUP(E82,VIP!$A$2:$O14311,6,0)</f>
        <v>NO</v>
      </c>
      <c r="L82" s="140" t="s">
        <v>2418</v>
      </c>
      <c r="M82" s="150" t="s">
        <v>2550</v>
      </c>
      <c r="N82" s="109" t="s">
        <v>2453</v>
      </c>
      <c r="O82" s="116" t="s">
        <v>2454</v>
      </c>
      <c r="P82" s="116"/>
      <c r="Q82" s="151" t="s">
        <v>2676</v>
      </c>
    </row>
    <row r="83" spans="1:17" ht="18" x14ac:dyDescent="0.25">
      <c r="A83" s="116" t="str">
        <f>VLOOKUP(E83,'LISTADO ATM'!$A$2:$C$898,3,0)</f>
        <v>NORTE</v>
      </c>
      <c r="B83" s="137">
        <v>3335933536</v>
      </c>
      <c r="C83" s="110">
        <v>44374.569444444445</v>
      </c>
      <c r="D83" s="110" t="s">
        <v>2181</v>
      </c>
      <c r="E83" s="133">
        <v>869</v>
      </c>
      <c r="F83" s="116" t="str">
        <f>VLOOKUP(E83,VIP!$A$2:$O13931,2,0)</f>
        <v>DRBR869</v>
      </c>
      <c r="G83" s="116" t="str">
        <f>VLOOKUP(E83,'LISTADO ATM'!$A$2:$B$897,2,0)</f>
        <v xml:space="preserve">ATM Estación Isla La Cueva (Cotuí) </v>
      </c>
      <c r="H83" s="116" t="str">
        <f>VLOOKUP(E83,VIP!$A$2:$O18814,7,FALSE)</f>
        <v>Si</v>
      </c>
      <c r="I83" s="116" t="str">
        <f>VLOOKUP(E83,VIP!$A$2:$O10779,8,FALSE)</f>
        <v>Si</v>
      </c>
      <c r="J83" s="116" t="str">
        <f>VLOOKUP(E83,VIP!$A$2:$O10729,8,FALSE)</f>
        <v>Si</v>
      </c>
      <c r="K83" s="116" t="str">
        <f>VLOOKUP(E83,VIP!$A$2:$O14303,6,0)</f>
        <v>NO</v>
      </c>
      <c r="L83" s="140" t="s">
        <v>2466</v>
      </c>
      <c r="M83" s="150" t="s">
        <v>2550</v>
      </c>
      <c r="N83" s="109" t="s">
        <v>2453</v>
      </c>
      <c r="O83" s="116" t="s">
        <v>2567</v>
      </c>
      <c r="P83" s="116"/>
      <c r="Q83" s="151">
        <v>44375.43472222222</v>
      </c>
    </row>
    <row r="84" spans="1:17" ht="18" x14ac:dyDescent="0.25">
      <c r="A84" s="116" t="str">
        <f>VLOOKUP(E84,'LISTADO ATM'!$A$2:$C$898,3,0)</f>
        <v>NORTE</v>
      </c>
      <c r="B84" s="137">
        <v>3335933535</v>
      </c>
      <c r="C84" s="110">
        <v>44374.567349537036</v>
      </c>
      <c r="D84" s="110" t="s">
        <v>2180</v>
      </c>
      <c r="E84" s="133">
        <v>358</v>
      </c>
      <c r="F84" s="116" t="str">
        <f>VLOOKUP(E84,VIP!$A$2:$O13932,2,0)</f>
        <v>DRBR358</v>
      </c>
      <c r="G84" s="116" t="str">
        <f>VLOOKUP(E84,'LISTADO ATM'!$A$2:$B$897,2,0)</f>
        <v>ATM Ayuntamiento Cevico</v>
      </c>
      <c r="H84" s="116" t="str">
        <f>VLOOKUP(E84,VIP!$A$2:$O18815,7,FALSE)</f>
        <v>Si</v>
      </c>
      <c r="I84" s="116" t="str">
        <f>VLOOKUP(E84,VIP!$A$2:$O10780,8,FALSE)</f>
        <v>Si</v>
      </c>
      <c r="J84" s="116" t="str">
        <f>VLOOKUP(E84,VIP!$A$2:$O10730,8,FALSE)</f>
        <v>Si</v>
      </c>
      <c r="K84" s="116" t="str">
        <f>VLOOKUP(E84,VIP!$A$2:$O14304,6,0)</f>
        <v>NO</v>
      </c>
      <c r="L84" s="140" t="s">
        <v>2466</v>
      </c>
      <c r="M84" s="150" t="s">
        <v>2550</v>
      </c>
      <c r="N84" s="109" t="s">
        <v>2453</v>
      </c>
      <c r="O84" s="116" t="s">
        <v>2455</v>
      </c>
      <c r="P84" s="116"/>
      <c r="Q84" s="151">
        <v>44375.438194444447</v>
      </c>
    </row>
    <row r="85" spans="1:17" ht="18" x14ac:dyDescent="0.25">
      <c r="A85" s="116" t="str">
        <f>VLOOKUP(E85,'LISTADO ATM'!$A$2:$C$898,3,0)</f>
        <v>DISTRITO NACIONAL</v>
      </c>
      <c r="B85" s="137">
        <v>3335933609</v>
      </c>
      <c r="C85" s="110">
        <v>44374.878229166665</v>
      </c>
      <c r="D85" s="110" t="s">
        <v>2180</v>
      </c>
      <c r="E85" s="133">
        <v>648</v>
      </c>
      <c r="F85" s="116" t="str">
        <f>VLOOKUP(E85,VIP!$A$2:$O13932,2,0)</f>
        <v>DRBR190</v>
      </c>
      <c r="G85" s="116" t="str">
        <f>VLOOKUP(E85,'LISTADO ATM'!$A$2:$B$897,2,0)</f>
        <v xml:space="preserve">ATM Hermandad de Pensionados </v>
      </c>
      <c r="H85" s="116" t="str">
        <f>VLOOKUP(E85,VIP!$A$2:$O18815,7,FALSE)</f>
        <v>Si</v>
      </c>
      <c r="I85" s="116" t="str">
        <f>VLOOKUP(E85,VIP!$A$2:$O10780,8,FALSE)</f>
        <v>No</v>
      </c>
      <c r="J85" s="116" t="str">
        <f>VLOOKUP(E85,VIP!$A$2:$O10730,8,FALSE)</f>
        <v>No</v>
      </c>
      <c r="K85" s="116" t="str">
        <f>VLOOKUP(E85,VIP!$A$2:$O14304,6,0)</f>
        <v>NO</v>
      </c>
      <c r="L85" s="140" t="s">
        <v>2466</v>
      </c>
      <c r="M85" s="150" t="s">
        <v>2550</v>
      </c>
      <c r="N85" s="109" t="s">
        <v>2453</v>
      </c>
      <c r="O85" s="116" t="s">
        <v>2455</v>
      </c>
      <c r="P85" s="116"/>
      <c r="Q85" s="151">
        <v>44375.439583333333</v>
      </c>
    </row>
    <row r="86" spans="1:17" ht="18" x14ac:dyDescent="0.25">
      <c r="A86" s="116" t="str">
        <f>VLOOKUP(E86,'LISTADO ATM'!$A$2:$C$898,3,0)</f>
        <v>DISTRITO NACIONAL</v>
      </c>
      <c r="B86" s="137">
        <v>3335933611</v>
      </c>
      <c r="C86" s="110">
        <v>44374.880057870374</v>
      </c>
      <c r="D86" s="110" t="s">
        <v>2180</v>
      </c>
      <c r="E86" s="133">
        <v>622</v>
      </c>
      <c r="F86" s="116" t="str">
        <f>VLOOKUP(E86,VIP!$A$2:$O13930,2,0)</f>
        <v>DRBR622</v>
      </c>
      <c r="G86" s="116" t="str">
        <f>VLOOKUP(E86,'LISTADO ATM'!$A$2:$B$897,2,0)</f>
        <v xml:space="preserve">ATM Ayuntamiento D.N. </v>
      </c>
      <c r="H86" s="116" t="str">
        <f>VLOOKUP(E86,VIP!$A$2:$O18813,7,FALSE)</f>
        <v>Si</v>
      </c>
      <c r="I86" s="116" t="str">
        <f>VLOOKUP(E86,VIP!$A$2:$O10778,8,FALSE)</f>
        <v>Si</v>
      </c>
      <c r="J86" s="116" t="str">
        <f>VLOOKUP(E86,VIP!$A$2:$O10728,8,FALSE)</f>
        <v>Si</v>
      </c>
      <c r="K86" s="116" t="str">
        <f>VLOOKUP(E86,VIP!$A$2:$O14302,6,0)</f>
        <v>NO</v>
      </c>
      <c r="L86" s="140" t="s">
        <v>2466</v>
      </c>
      <c r="M86" s="150" t="s">
        <v>2550</v>
      </c>
      <c r="N86" s="109" t="s">
        <v>2453</v>
      </c>
      <c r="O86" s="116" t="s">
        <v>2455</v>
      </c>
      <c r="P86" s="116"/>
      <c r="Q86" s="151">
        <v>44375.440972222219</v>
      </c>
    </row>
    <row r="87" spans="1:17" ht="18" x14ac:dyDescent="0.25">
      <c r="A87" s="116" t="str">
        <f>VLOOKUP(E87,'LISTADO ATM'!$A$2:$C$898,3,0)</f>
        <v>NORTE</v>
      </c>
      <c r="B87" s="137">
        <v>3335933511</v>
      </c>
      <c r="C87" s="110">
        <v>44374.325787037036</v>
      </c>
      <c r="D87" s="110" t="s">
        <v>2181</v>
      </c>
      <c r="E87" s="133">
        <v>380</v>
      </c>
      <c r="F87" s="116" t="str">
        <f>VLOOKUP(E87,VIP!$A$2:$O13927,2,0)</f>
        <v>DRBR380</v>
      </c>
      <c r="G87" s="116" t="str">
        <f>VLOOKUP(E87,'LISTADO ATM'!$A$2:$B$897,2,0)</f>
        <v xml:space="preserve">ATM Oficina Navarrete </v>
      </c>
      <c r="H87" s="116" t="str">
        <f>VLOOKUP(E87,VIP!$A$2:$O18810,7,FALSE)</f>
        <v>Si</v>
      </c>
      <c r="I87" s="116" t="str">
        <f>VLOOKUP(E87,VIP!$A$2:$O10775,8,FALSE)</f>
        <v>Si</v>
      </c>
      <c r="J87" s="116" t="str">
        <f>VLOOKUP(E87,VIP!$A$2:$O10725,8,FALSE)</f>
        <v>Si</v>
      </c>
      <c r="K87" s="116" t="str">
        <f>VLOOKUP(E87,VIP!$A$2:$O14299,6,0)</f>
        <v>NO</v>
      </c>
      <c r="L87" s="140" t="s">
        <v>2466</v>
      </c>
      <c r="M87" s="150" t="s">
        <v>2550</v>
      </c>
      <c r="N87" s="109" t="s">
        <v>2453</v>
      </c>
      <c r="O87" s="116" t="s">
        <v>2567</v>
      </c>
      <c r="P87" s="116"/>
      <c r="Q87" s="151">
        <v>44375.442361111112</v>
      </c>
    </row>
    <row r="88" spans="1:17" ht="18" x14ac:dyDescent="0.25">
      <c r="A88" s="116" t="str">
        <f>VLOOKUP(E88,'LISTADO ATM'!$A$2:$C$898,3,0)</f>
        <v>ESTE</v>
      </c>
      <c r="B88" s="137">
        <v>3335933612</v>
      </c>
      <c r="C88" s="110">
        <v>44374.882048611114</v>
      </c>
      <c r="D88" s="110" t="s">
        <v>2180</v>
      </c>
      <c r="E88" s="133">
        <v>843</v>
      </c>
      <c r="F88" s="116" t="str">
        <f>VLOOKUP(E88,VIP!$A$2:$O13929,2,0)</f>
        <v>DRBR843</v>
      </c>
      <c r="G88" s="116" t="str">
        <f>VLOOKUP(E88,'LISTADO ATM'!$A$2:$B$897,2,0)</f>
        <v xml:space="preserve">ATM Oficina Romana Centro </v>
      </c>
      <c r="H88" s="116" t="str">
        <f>VLOOKUP(E88,VIP!$A$2:$O18812,7,FALSE)</f>
        <v>Si</v>
      </c>
      <c r="I88" s="116" t="str">
        <f>VLOOKUP(E88,VIP!$A$2:$O10777,8,FALSE)</f>
        <v>Si</v>
      </c>
      <c r="J88" s="116" t="str">
        <f>VLOOKUP(E88,VIP!$A$2:$O10727,8,FALSE)</f>
        <v>Si</v>
      </c>
      <c r="K88" s="116" t="str">
        <f>VLOOKUP(E88,VIP!$A$2:$O14301,6,0)</f>
        <v>NO</v>
      </c>
      <c r="L88" s="140" t="s">
        <v>2466</v>
      </c>
      <c r="M88" s="150" t="s">
        <v>2550</v>
      </c>
      <c r="N88" s="109" t="s">
        <v>2453</v>
      </c>
      <c r="O88" s="116" t="s">
        <v>2455</v>
      </c>
      <c r="P88" s="116"/>
      <c r="Q88" s="151">
        <v>44375.443055555559</v>
      </c>
    </row>
    <row r="89" spans="1:17" ht="18" x14ac:dyDescent="0.25">
      <c r="A89" s="116" t="str">
        <f>VLOOKUP(E89,'LISTADO ATM'!$A$2:$C$898,3,0)</f>
        <v>ESTE</v>
      </c>
      <c r="B89" s="137">
        <v>3335933615</v>
      </c>
      <c r="C89" s="110">
        <v>44374.929942129631</v>
      </c>
      <c r="D89" s="110" t="s">
        <v>2180</v>
      </c>
      <c r="E89" s="133">
        <v>462</v>
      </c>
      <c r="F89" s="116" t="str">
        <f>VLOOKUP(E89,VIP!$A$2:$O13926,2,0)</f>
        <v>DRBR462</v>
      </c>
      <c r="G89" s="116" t="str">
        <f>VLOOKUP(E89,'LISTADO ATM'!$A$2:$B$897,2,0)</f>
        <v>ATM Agrocafe Del Caribe</v>
      </c>
      <c r="H89" s="116" t="str">
        <f>VLOOKUP(E89,VIP!$A$2:$O18809,7,FALSE)</f>
        <v>Si</v>
      </c>
      <c r="I89" s="116" t="str">
        <f>VLOOKUP(E89,VIP!$A$2:$O10774,8,FALSE)</f>
        <v>Si</v>
      </c>
      <c r="J89" s="116" t="str">
        <f>VLOOKUP(E89,VIP!$A$2:$O10724,8,FALSE)</f>
        <v>Si</v>
      </c>
      <c r="K89" s="116" t="str">
        <f>VLOOKUP(E89,VIP!$A$2:$O14298,6,0)</f>
        <v>NO</v>
      </c>
      <c r="L89" s="140" t="s">
        <v>2466</v>
      </c>
      <c r="M89" s="150" t="s">
        <v>2550</v>
      </c>
      <c r="N89" s="109" t="s">
        <v>2453</v>
      </c>
      <c r="O89" s="116" t="s">
        <v>2455</v>
      </c>
      <c r="P89" s="116"/>
      <c r="Q89" s="151">
        <v>44375.531944444447</v>
      </c>
    </row>
    <row r="90" spans="1:17" ht="18" x14ac:dyDescent="0.25">
      <c r="A90" s="116" t="str">
        <f>VLOOKUP(E90,'LISTADO ATM'!$A$2:$C$898,3,0)</f>
        <v>DISTRITO NACIONAL</v>
      </c>
      <c r="B90" s="137">
        <v>3335933595</v>
      </c>
      <c r="C90" s="110">
        <v>44374.738645833335</v>
      </c>
      <c r="D90" s="110" t="s">
        <v>2180</v>
      </c>
      <c r="E90" s="133">
        <v>406</v>
      </c>
      <c r="F90" s="116" t="str">
        <f>VLOOKUP(E90,VIP!$A$2:$O13933,2,0)</f>
        <v>DRBR406</v>
      </c>
      <c r="G90" s="116" t="str">
        <f>VLOOKUP(E90,'LISTADO ATM'!$A$2:$B$897,2,0)</f>
        <v xml:space="preserve">ATM UNP Plaza Lama Máximo Gómez </v>
      </c>
      <c r="H90" s="116" t="str">
        <f>VLOOKUP(E90,VIP!$A$2:$O18816,7,FALSE)</f>
        <v>Si</v>
      </c>
      <c r="I90" s="116" t="str">
        <f>VLOOKUP(E90,VIP!$A$2:$O10781,8,FALSE)</f>
        <v>Si</v>
      </c>
      <c r="J90" s="116" t="str">
        <f>VLOOKUP(E90,VIP!$A$2:$O10731,8,FALSE)</f>
        <v>Si</v>
      </c>
      <c r="K90" s="116" t="str">
        <f>VLOOKUP(E90,VIP!$A$2:$O14305,6,0)</f>
        <v>SI</v>
      </c>
      <c r="L90" s="140" t="s">
        <v>2466</v>
      </c>
      <c r="M90" s="150" t="s">
        <v>2550</v>
      </c>
      <c r="N90" s="109" t="s">
        <v>2453</v>
      </c>
      <c r="O90" s="116" t="s">
        <v>2455</v>
      </c>
      <c r="P90" s="116"/>
      <c r="Q90" s="151">
        <v>44375.618055555555</v>
      </c>
    </row>
    <row r="91" spans="1:17" s="117" customFormat="1" ht="18" x14ac:dyDescent="0.25">
      <c r="A91" s="116" t="str">
        <f>VLOOKUP(E91,'LISTADO ATM'!$A$2:$C$898,3,0)</f>
        <v>NORTE</v>
      </c>
      <c r="B91" s="137">
        <v>3335933596</v>
      </c>
      <c r="C91" s="110">
        <v>44374.739930555559</v>
      </c>
      <c r="D91" s="110" t="s">
        <v>2181</v>
      </c>
      <c r="E91" s="133">
        <v>228</v>
      </c>
      <c r="F91" s="116" t="str">
        <f>VLOOKUP(E91,VIP!$A$2:$O13932,2,0)</f>
        <v>DRBR228</v>
      </c>
      <c r="G91" s="116" t="str">
        <f>VLOOKUP(E91,'LISTADO ATM'!$A$2:$B$897,2,0)</f>
        <v xml:space="preserve">ATM Oficina SAJOMA </v>
      </c>
      <c r="H91" s="116" t="str">
        <f>VLOOKUP(E91,VIP!$A$2:$O18815,7,FALSE)</f>
        <v>Si</v>
      </c>
      <c r="I91" s="116" t="str">
        <f>VLOOKUP(E91,VIP!$A$2:$O10780,8,FALSE)</f>
        <v>Si</v>
      </c>
      <c r="J91" s="116" t="str">
        <f>VLOOKUP(E91,VIP!$A$2:$O10730,8,FALSE)</f>
        <v>Si</v>
      </c>
      <c r="K91" s="116" t="str">
        <f>VLOOKUP(E91,VIP!$A$2:$O14304,6,0)</f>
        <v>NO</v>
      </c>
      <c r="L91" s="140" t="s">
        <v>2466</v>
      </c>
      <c r="M91" s="150" t="s">
        <v>2550</v>
      </c>
      <c r="N91" s="109" t="s">
        <v>2453</v>
      </c>
      <c r="O91" s="116" t="s">
        <v>2567</v>
      </c>
      <c r="P91" s="116"/>
      <c r="Q91" s="151">
        <v>44375.619444444441</v>
      </c>
    </row>
    <row r="92" spans="1:17" s="117" customFormat="1" ht="18" x14ac:dyDescent="0.25">
      <c r="A92" s="116" t="str">
        <f>VLOOKUP(E92,'LISTADO ATM'!$A$2:$C$898,3,0)</f>
        <v>DISTRITO NACIONAL</v>
      </c>
      <c r="B92" s="137">
        <v>3335933619</v>
      </c>
      <c r="C92" s="110">
        <v>44375.008148148147</v>
      </c>
      <c r="D92" s="110" t="s">
        <v>2180</v>
      </c>
      <c r="E92" s="133">
        <v>559</v>
      </c>
      <c r="F92" s="116" t="str">
        <f>VLOOKUP(E92,VIP!$A$2:$O13939,2,0)</f>
        <v>DRBR559</v>
      </c>
      <c r="G92" s="116" t="str">
        <f>VLOOKUP(E92,'LISTADO ATM'!$A$2:$B$897,2,0)</f>
        <v xml:space="preserve">ATM UNP Metro I </v>
      </c>
      <c r="H92" s="116" t="str">
        <f>VLOOKUP(E92,VIP!$A$2:$O18822,7,FALSE)</f>
        <v>Si</v>
      </c>
      <c r="I92" s="116" t="str">
        <f>VLOOKUP(E92,VIP!$A$2:$O10787,8,FALSE)</f>
        <v>Si</v>
      </c>
      <c r="J92" s="116" t="str">
        <f>VLOOKUP(E92,VIP!$A$2:$O10737,8,FALSE)</f>
        <v>Si</v>
      </c>
      <c r="K92" s="116" t="str">
        <f>VLOOKUP(E92,VIP!$A$2:$O14311,6,0)</f>
        <v>SI</v>
      </c>
      <c r="L92" s="140" t="s">
        <v>2466</v>
      </c>
      <c r="M92" s="150" t="s">
        <v>2550</v>
      </c>
      <c r="N92" s="109" t="s">
        <v>2453</v>
      </c>
      <c r="O92" s="116" t="s">
        <v>2455</v>
      </c>
      <c r="P92" s="116"/>
      <c r="Q92" s="151">
        <v>44375.621527777781</v>
      </c>
    </row>
    <row r="93" spans="1:17" s="117" customFormat="1" ht="18" x14ac:dyDescent="0.25">
      <c r="A93" s="116" t="str">
        <f>VLOOKUP(E93,'LISTADO ATM'!$A$2:$C$898,3,0)</f>
        <v>ESTE</v>
      </c>
      <c r="B93" s="137">
        <v>3335933616</v>
      </c>
      <c r="C93" s="110">
        <v>44374.966574074075</v>
      </c>
      <c r="D93" s="110" t="s">
        <v>2180</v>
      </c>
      <c r="E93" s="133">
        <v>158</v>
      </c>
      <c r="F93" s="116" t="str">
        <f>VLOOKUP(E93,VIP!$A$2:$O13941,2,0)</f>
        <v>DRBR158</v>
      </c>
      <c r="G93" s="116" t="str">
        <f>VLOOKUP(E93,'LISTADO ATM'!$A$2:$B$897,2,0)</f>
        <v xml:space="preserve">ATM Oficina Romana Norte </v>
      </c>
      <c r="H93" s="116" t="str">
        <f>VLOOKUP(E93,VIP!$A$2:$O18824,7,FALSE)</f>
        <v>Si</v>
      </c>
      <c r="I93" s="116" t="str">
        <f>VLOOKUP(E93,VIP!$A$2:$O10789,8,FALSE)</f>
        <v>Si</v>
      </c>
      <c r="J93" s="116" t="str">
        <f>VLOOKUP(E93,VIP!$A$2:$O10739,8,FALSE)</f>
        <v>Si</v>
      </c>
      <c r="K93" s="116" t="str">
        <f>VLOOKUP(E93,VIP!$A$2:$O14313,6,0)</f>
        <v>SI</v>
      </c>
      <c r="L93" s="140" t="s">
        <v>2466</v>
      </c>
      <c r="M93" s="150" t="s">
        <v>2550</v>
      </c>
      <c r="N93" s="109" t="s">
        <v>2453</v>
      </c>
      <c r="O93" s="116" t="s">
        <v>2455</v>
      </c>
      <c r="P93" s="116"/>
      <c r="Q93" s="151">
        <v>44375.624305555553</v>
      </c>
    </row>
    <row r="94" spans="1:17" s="117" customFormat="1" ht="18" x14ac:dyDescent="0.25">
      <c r="A94" s="116" t="str">
        <f>VLOOKUP(E94,'LISTADO ATM'!$A$2:$C$898,3,0)</f>
        <v>NORTE</v>
      </c>
      <c r="B94" s="137" t="s">
        <v>2611</v>
      </c>
      <c r="C94" s="110">
        <v>44375.369444444441</v>
      </c>
      <c r="D94" s="110" t="s">
        <v>2180</v>
      </c>
      <c r="E94" s="133">
        <v>95</v>
      </c>
      <c r="F94" s="116" t="str">
        <f>VLOOKUP(E94,VIP!$A$2:$O13972,2,0)</f>
        <v>DRBR095</v>
      </c>
      <c r="G94" s="116" t="str">
        <f>VLOOKUP(E94,'LISTADO ATM'!$A$2:$B$897,2,0)</f>
        <v xml:space="preserve">ATM Oficina Tenares </v>
      </c>
      <c r="H94" s="116" t="str">
        <f>VLOOKUP(E94,VIP!$A$2:$O18933,7,FALSE)</f>
        <v>Si</v>
      </c>
      <c r="I94" s="116" t="str">
        <f>VLOOKUP(E94,VIP!$A$2:$O10898,8,FALSE)</f>
        <v>Si</v>
      </c>
      <c r="J94" s="116" t="str">
        <f>VLOOKUP(E94,VIP!$A$2:$O10848,8,FALSE)</f>
        <v>Si</v>
      </c>
      <c r="K94" s="116" t="str">
        <f>VLOOKUP(E94,VIP!$A$2:$O14422,6,0)</f>
        <v>SI</v>
      </c>
      <c r="L94" s="140" t="s">
        <v>2466</v>
      </c>
      <c r="M94" s="150" t="s">
        <v>2550</v>
      </c>
      <c r="N94" s="109" t="s">
        <v>2453</v>
      </c>
      <c r="O94" s="116" t="s">
        <v>2615</v>
      </c>
      <c r="P94" s="116"/>
      <c r="Q94" s="151">
        <v>44375.625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2628</v>
      </c>
      <c r="C95" s="110">
        <v>44375.774733796294</v>
      </c>
      <c r="D95" s="110" t="s">
        <v>2180</v>
      </c>
      <c r="E95" s="133">
        <v>23</v>
      </c>
      <c r="F95" s="116" t="str">
        <f>VLOOKUP(E95,VIP!$A$2:$O13976,2,0)</f>
        <v>DRBR023</v>
      </c>
      <c r="G95" s="116" t="str">
        <f>VLOOKUP(E95,'LISTADO ATM'!$A$2:$B$897,2,0)</f>
        <v xml:space="preserve">ATM Oficina México </v>
      </c>
      <c r="H95" s="116" t="str">
        <f>VLOOKUP(E95,VIP!$A$2:$O18937,7,FALSE)</f>
        <v>Si</v>
      </c>
      <c r="I95" s="116" t="str">
        <f>VLOOKUP(E95,VIP!$A$2:$O10902,8,FALSE)</f>
        <v>Si</v>
      </c>
      <c r="J95" s="116" t="str">
        <f>VLOOKUP(E95,VIP!$A$2:$O10852,8,FALSE)</f>
        <v>Si</v>
      </c>
      <c r="K95" s="116" t="str">
        <f>VLOOKUP(E95,VIP!$A$2:$O14426,6,0)</f>
        <v>NO</v>
      </c>
      <c r="L95" s="140" t="s">
        <v>2466</v>
      </c>
      <c r="M95" s="150" t="s">
        <v>2550</v>
      </c>
      <c r="N95" s="109" t="s">
        <v>2453</v>
      </c>
      <c r="O95" s="116" t="s">
        <v>2455</v>
      </c>
      <c r="P95" s="116"/>
      <c r="Q95" s="151" t="s">
        <v>2661</v>
      </c>
    </row>
    <row r="96" spans="1:17" s="117" customFormat="1" ht="18" x14ac:dyDescent="0.25">
      <c r="A96" s="116" t="str">
        <f>VLOOKUP(E96,'LISTADO ATM'!$A$2:$C$898,3,0)</f>
        <v>SUR</v>
      </c>
      <c r="B96" s="137" t="s">
        <v>2696</v>
      </c>
      <c r="C96" s="110">
        <v>44375.875474537039</v>
      </c>
      <c r="D96" s="110" t="s">
        <v>2180</v>
      </c>
      <c r="E96" s="133">
        <v>584</v>
      </c>
      <c r="F96" s="116" t="str">
        <f>VLOOKUP(E96,VIP!$A$2:$O13985,2,0)</f>
        <v>DRBR404</v>
      </c>
      <c r="G96" s="116" t="str">
        <f>VLOOKUP(E96,'LISTADO ATM'!$A$2:$B$897,2,0)</f>
        <v xml:space="preserve">ATM Oficina San Cristóbal I </v>
      </c>
      <c r="H96" s="116" t="str">
        <f>VLOOKUP(E96,VIP!$A$2:$O18946,7,FALSE)</f>
        <v>Si</v>
      </c>
      <c r="I96" s="116" t="str">
        <f>VLOOKUP(E96,VIP!$A$2:$O10911,8,FALSE)</f>
        <v>Si</v>
      </c>
      <c r="J96" s="116" t="str">
        <f>VLOOKUP(E96,VIP!$A$2:$O10861,8,FALSE)</f>
        <v>Si</v>
      </c>
      <c r="K96" s="116" t="str">
        <f>VLOOKUP(E96,VIP!$A$2:$O14435,6,0)</f>
        <v>SI</v>
      </c>
      <c r="L96" s="140" t="s">
        <v>2466</v>
      </c>
      <c r="M96" s="150" t="s">
        <v>2550</v>
      </c>
      <c r="N96" s="109" t="s">
        <v>2453</v>
      </c>
      <c r="O96" s="116" t="s">
        <v>2455</v>
      </c>
      <c r="P96" s="116"/>
      <c r="Q96" s="151" t="s">
        <v>2707</v>
      </c>
    </row>
    <row r="97" spans="1:17" s="117" customFormat="1" ht="18" x14ac:dyDescent="0.25">
      <c r="A97" s="116" t="str">
        <f>VLOOKUP(E97,'LISTADO ATM'!$A$2:$C$898,3,0)</f>
        <v>DISTRITO NACIONAL</v>
      </c>
      <c r="B97" s="137">
        <v>3335933542</v>
      </c>
      <c r="C97" s="110">
        <v>44374.609699074077</v>
      </c>
      <c r="D97" s="110" t="s">
        <v>2180</v>
      </c>
      <c r="E97" s="133">
        <v>540</v>
      </c>
      <c r="F97" s="116" t="str">
        <f>VLOOKUP(E97,VIP!$A$2:$O13926,2,0)</f>
        <v>DRBR540</v>
      </c>
      <c r="G97" s="116" t="str">
        <f>VLOOKUP(E97,'LISTADO ATM'!$A$2:$B$897,2,0)</f>
        <v xml:space="preserve">ATM Autoservicio Sambil I </v>
      </c>
      <c r="H97" s="116" t="str">
        <f>VLOOKUP(E97,VIP!$A$2:$O18809,7,FALSE)</f>
        <v>Si</v>
      </c>
      <c r="I97" s="116" t="str">
        <f>VLOOKUP(E97,VIP!$A$2:$O10774,8,FALSE)</f>
        <v>Si</v>
      </c>
      <c r="J97" s="116" t="str">
        <f>VLOOKUP(E97,VIP!$A$2:$O10724,8,FALSE)</f>
        <v>Si</v>
      </c>
      <c r="K97" s="116" t="str">
        <f>VLOOKUP(E97,VIP!$A$2:$O14298,6,0)</f>
        <v>NO</v>
      </c>
      <c r="L97" s="140" t="s">
        <v>2594</v>
      </c>
      <c r="M97" s="150" t="s">
        <v>2550</v>
      </c>
      <c r="N97" s="109" t="s">
        <v>2453</v>
      </c>
      <c r="O97" s="116" t="s">
        <v>2455</v>
      </c>
      <c r="P97" s="116"/>
      <c r="Q97" s="151">
        <v>44375.622916666667</v>
      </c>
    </row>
    <row r="98" spans="1:17" s="117" customFormat="1" ht="18" x14ac:dyDescent="0.25">
      <c r="A98" s="116" t="str">
        <f>VLOOKUP(E98,'LISTADO ATM'!$A$2:$C$898,3,0)</f>
        <v>DISTRITO NACIONAL</v>
      </c>
      <c r="B98" s="137" t="s">
        <v>2626</v>
      </c>
      <c r="C98" s="110">
        <v>44375.789571759262</v>
      </c>
      <c r="D98" s="110" t="s">
        <v>2180</v>
      </c>
      <c r="E98" s="133">
        <v>377</v>
      </c>
      <c r="F98" s="116" t="str">
        <f>VLOOKUP(E98,VIP!$A$2:$O13974,2,0)</f>
        <v>DRBR377</v>
      </c>
      <c r="G98" s="116" t="str">
        <f>VLOOKUP(E98,'LISTADO ATM'!$A$2:$B$897,2,0)</f>
        <v>ATM Estación del Metro Eduardo Brito</v>
      </c>
      <c r="H98" s="116" t="str">
        <f>VLOOKUP(E98,VIP!$A$2:$O18935,7,FALSE)</f>
        <v>Si</v>
      </c>
      <c r="I98" s="116" t="str">
        <f>VLOOKUP(E98,VIP!$A$2:$O10900,8,FALSE)</f>
        <v>Si</v>
      </c>
      <c r="J98" s="116" t="str">
        <f>VLOOKUP(E98,VIP!$A$2:$O10850,8,FALSE)</f>
        <v>Si</v>
      </c>
      <c r="K98" s="116" t="str">
        <f>VLOOKUP(E98,VIP!$A$2:$O14424,6,0)</f>
        <v>NO</v>
      </c>
      <c r="L98" s="140" t="s">
        <v>2625</v>
      </c>
      <c r="M98" s="109" t="s">
        <v>2446</v>
      </c>
      <c r="N98" s="109" t="s">
        <v>2453</v>
      </c>
      <c r="O98" s="116" t="s">
        <v>2455</v>
      </c>
      <c r="P98" s="116" t="s">
        <v>2684</v>
      </c>
      <c r="Q98" s="109" t="s">
        <v>2625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2624</v>
      </c>
      <c r="C99" s="110">
        <v>44375.796261574076</v>
      </c>
      <c r="D99" s="110" t="s">
        <v>2180</v>
      </c>
      <c r="E99" s="133">
        <v>586</v>
      </c>
      <c r="F99" s="116" t="str">
        <f>VLOOKUP(E99,VIP!$A$2:$O13994,2,0)</f>
        <v>DRBR01Q</v>
      </c>
      <c r="G99" s="116" t="str">
        <f>VLOOKUP(E99,'LISTADO ATM'!$A$2:$B$897,2,0)</f>
        <v xml:space="preserve">ATM Palacio de Justicia D.N. </v>
      </c>
      <c r="H99" s="116" t="str">
        <f>VLOOKUP(E99,VIP!$A$2:$O18955,7,FALSE)</f>
        <v>Si</v>
      </c>
      <c r="I99" s="116" t="str">
        <f>VLOOKUP(E99,VIP!$A$2:$O10920,8,FALSE)</f>
        <v>Si</v>
      </c>
      <c r="J99" s="116" t="str">
        <f>VLOOKUP(E99,VIP!$A$2:$O10870,8,FALSE)</f>
        <v>Si</v>
      </c>
      <c r="K99" s="116" t="str">
        <f>VLOOKUP(E99,VIP!$A$2:$O14444,6,0)</f>
        <v>NO</v>
      </c>
      <c r="L99" s="140" t="s">
        <v>2625</v>
      </c>
      <c r="M99" s="109" t="s">
        <v>2446</v>
      </c>
      <c r="N99" s="109" t="s">
        <v>2453</v>
      </c>
      <c r="O99" s="116" t="s">
        <v>2455</v>
      </c>
      <c r="P99" s="116" t="s">
        <v>2684</v>
      </c>
      <c r="Q99" s="109" t="s">
        <v>2625</v>
      </c>
    </row>
    <row r="100" spans="1:17" s="117" customFormat="1" ht="18" x14ac:dyDescent="0.25">
      <c r="A100" s="116" t="str">
        <f>VLOOKUP(E100,'LISTADO ATM'!$A$2:$C$898,3,0)</f>
        <v>ESTE</v>
      </c>
      <c r="B100" s="137" t="s">
        <v>2688</v>
      </c>
      <c r="C100" s="110">
        <v>44375.909525462965</v>
      </c>
      <c r="D100" s="110" t="s">
        <v>2180</v>
      </c>
      <c r="E100" s="133">
        <v>612</v>
      </c>
      <c r="F100" s="116" t="str">
        <f>VLOOKUP(E100,VIP!$A$2:$O13977,2,0)</f>
        <v>DRBR220</v>
      </c>
      <c r="G100" s="116" t="str">
        <f>VLOOKUP(E100,'LISTADO ATM'!$A$2:$B$897,2,0)</f>
        <v xml:space="preserve">ATM Plaza Orense (La Romana) </v>
      </c>
      <c r="H100" s="116" t="str">
        <f>VLOOKUP(E100,VIP!$A$2:$O18938,7,FALSE)</f>
        <v>Si</v>
      </c>
      <c r="I100" s="116" t="str">
        <f>VLOOKUP(E100,VIP!$A$2:$O10903,8,FALSE)</f>
        <v>Si</v>
      </c>
      <c r="J100" s="116" t="str">
        <f>VLOOKUP(E100,VIP!$A$2:$O10853,8,FALSE)</f>
        <v>Si</v>
      </c>
      <c r="K100" s="116" t="str">
        <f>VLOOKUP(E100,VIP!$A$2:$O14427,6,0)</f>
        <v>NO</v>
      </c>
      <c r="L100" s="140" t="s">
        <v>2625</v>
      </c>
      <c r="M100" s="109" t="s">
        <v>2446</v>
      </c>
      <c r="N100" s="109" t="s">
        <v>2453</v>
      </c>
      <c r="O100" s="116" t="s">
        <v>2455</v>
      </c>
      <c r="P100" s="116" t="s">
        <v>2684</v>
      </c>
      <c r="Q100" s="109" t="s">
        <v>2625</v>
      </c>
    </row>
    <row r="101" spans="1:17" s="117" customFormat="1" ht="18" x14ac:dyDescent="0.25">
      <c r="A101" s="116" t="str">
        <f>VLOOKUP(E101,'LISTADO ATM'!$A$2:$C$898,3,0)</f>
        <v>SUR</v>
      </c>
      <c r="B101" s="137" t="s">
        <v>2638</v>
      </c>
      <c r="C101" s="110">
        <v>44375.759166666663</v>
      </c>
      <c r="D101" s="110" t="s">
        <v>2180</v>
      </c>
      <c r="E101" s="133">
        <v>5</v>
      </c>
      <c r="F101" s="116" t="str">
        <f>VLOOKUP(E101,VIP!$A$2:$O13984,2,0)</f>
        <v>DRBR005</v>
      </c>
      <c r="G101" s="116" t="str">
        <f>VLOOKUP(E101,'LISTADO ATM'!$A$2:$B$897,2,0)</f>
        <v>ATM Oficina Autoservicio Villa Ofelia (San Juan)</v>
      </c>
      <c r="H101" s="116" t="str">
        <f>VLOOKUP(E101,VIP!$A$2:$O18945,7,FALSE)</f>
        <v>Si</v>
      </c>
      <c r="I101" s="116" t="str">
        <f>VLOOKUP(E101,VIP!$A$2:$O10910,8,FALSE)</f>
        <v>Si</v>
      </c>
      <c r="J101" s="116" t="str">
        <f>VLOOKUP(E101,VIP!$A$2:$O10860,8,FALSE)</f>
        <v>Si</v>
      </c>
      <c r="K101" s="116" t="str">
        <f>VLOOKUP(E101,VIP!$A$2:$O14434,6,0)</f>
        <v>NO</v>
      </c>
      <c r="L101" s="140" t="s">
        <v>2219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2219</v>
      </c>
    </row>
    <row r="102" spans="1:17" s="117" customFormat="1" ht="18" x14ac:dyDescent="0.25">
      <c r="A102" s="116" t="str">
        <f>VLOOKUP(E102,'LISTADO ATM'!$A$2:$C$898,3,0)</f>
        <v>DISTRITO NACIONAL</v>
      </c>
      <c r="B102" s="137">
        <v>3335933149</v>
      </c>
      <c r="C102" s="110">
        <v>44372.982731481483</v>
      </c>
      <c r="D102" s="110" t="s">
        <v>2180</v>
      </c>
      <c r="E102" s="133">
        <v>10</v>
      </c>
      <c r="F102" s="116" t="str">
        <f>VLOOKUP(E102,VIP!$A$2:$O13965,2,0)</f>
        <v>DRBR010</v>
      </c>
      <c r="G102" s="116" t="str">
        <f>VLOOKUP(E102,'LISTADO ATM'!$A$2:$B$897,2,0)</f>
        <v xml:space="preserve">ATM Ministerio Salud Pública </v>
      </c>
      <c r="H102" s="116" t="str">
        <f>VLOOKUP(E102,VIP!$A$2:$O18926,7,FALSE)</f>
        <v>Si</v>
      </c>
      <c r="I102" s="116" t="str">
        <f>VLOOKUP(E102,VIP!$A$2:$O10891,8,FALSE)</f>
        <v>Si</v>
      </c>
      <c r="J102" s="116" t="str">
        <f>VLOOKUP(E102,VIP!$A$2:$O10841,8,FALSE)</f>
        <v>Si</v>
      </c>
      <c r="K102" s="116" t="str">
        <f>VLOOKUP(E102,VIP!$A$2:$O14415,6,0)</f>
        <v>NO</v>
      </c>
      <c r="L102" s="140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2691</v>
      </c>
      <c r="C103" s="110">
        <v>44375.901643518519</v>
      </c>
      <c r="D103" s="110" t="s">
        <v>2180</v>
      </c>
      <c r="E103" s="133">
        <v>113</v>
      </c>
      <c r="F103" s="116" t="str">
        <f>VLOOKUP(E103,VIP!$A$2:$O13980,2,0)</f>
        <v>DRBR113</v>
      </c>
      <c r="G103" s="116" t="str">
        <f>VLOOKUP(E103,'LISTADO ATM'!$A$2:$B$897,2,0)</f>
        <v xml:space="preserve">ATM Autoservicio Atalaya del Mar </v>
      </c>
      <c r="H103" s="116" t="str">
        <f>VLOOKUP(E103,VIP!$A$2:$O18941,7,FALSE)</f>
        <v>Si</v>
      </c>
      <c r="I103" s="116" t="str">
        <f>VLOOKUP(E103,VIP!$A$2:$O10906,8,FALSE)</f>
        <v>No</v>
      </c>
      <c r="J103" s="116" t="str">
        <f>VLOOKUP(E103,VIP!$A$2:$O10856,8,FALSE)</f>
        <v>No</v>
      </c>
      <c r="K103" s="116" t="str">
        <f>VLOOKUP(E103,VIP!$A$2:$O14430,6,0)</f>
        <v>NO</v>
      </c>
      <c r="L103" s="140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s="117" customFormat="1" ht="18" x14ac:dyDescent="0.25">
      <c r="A104" s="116" t="str">
        <f>VLOOKUP(E104,'LISTADO ATM'!$A$2:$C$898,3,0)</f>
        <v>DISTRITO NACIONAL</v>
      </c>
      <c r="B104" s="137">
        <v>3335933030</v>
      </c>
      <c r="C104" s="110">
        <v>44372.701863425929</v>
      </c>
      <c r="D104" s="110" t="s">
        <v>2180</v>
      </c>
      <c r="E104" s="133">
        <v>160</v>
      </c>
      <c r="F104" s="116" t="str">
        <f>VLOOKUP(E104,VIP!$A$2:$O13941,2,0)</f>
        <v>DRBR160</v>
      </c>
      <c r="G104" s="116" t="str">
        <f>VLOOKUP(E104,'LISTADO ATM'!$A$2:$B$897,2,0)</f>
        <v xml:space="preserve">ATM Oficina Herrera </v>
      </c>
      <c r="H104" s="116" t="str">
        <f>VLOOKUP(E104,VIP!$A$2:$O18902,7,FALSE)</f>
        <v>Si</v>
      </c>
      <c r="I104" s="116" t="str">
        <f>VLOOKUP(E104,VIP!$A$2:$O10867,8,FALSE)</f>
        <v>Si</v>
      </c>
      <c r="J104" s="116" t="str">
        <f>VLOOKUP(E104,VIP!$A$2:$O10817,8,FALSE)</f>
        <v>Si</v>
      </c>
      <c r="K104" s="116" t="str">
        <f>VLOOKUP(E104,VIP!$A$2:$O14391,6,0)</f>
        <v>NO</v>
      </c>
      <c r="L104" s="140" t="s">
        <v>2219</v>
      </c>
      <c r="M104" s="109" t="s">
        <v>2446</v>
      </c>
      <c r="N104" s="109" t="s">
        <v>2453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DISTRITO NACIONAL</v>
      </c>
      <c r="B105" s="137">
        <v>3335933633</v>
      </c>
      <c r="C105" s="110">
        <v>44375.115277777775</v>
      </c>
      <c r="D105" s="110" t="s">
        <v>2180</v>
      </c>
      <c r="E105" s="133">
        <v>180</v>
      </c>
      <c r="F105" s="116" t="str">
        <f>VLOOKUP(E105,VIP!$A$2:$O13957,2,0)</f>
        <v>DRBR180</v>
      </c>
      <c r="G105" s="116" t="str">
        <f>VLOOKUP(E105,'LISTADO ATM'!$A$2:$B$897,2,0)</f>
        <v xml:space="preserve">ATM Megacentro II </v>
      </c>
      <c r="H105" s="116" t="str">
        <f>VLOOKUP(E105,VIP!$A$2:$O18918,7,FALSE)</f>
        <v>Si</v>
      </c>
      <c r="I105" s="116" t="str">
        <f>VLOOKUP(E105,VIP!$A$2:$O10883,8,FALSE)</f>
        <v>Si</v>
      </c>
      <c r="J105" s="116" t="str">
        <f>VLOOKUP(E105,VIP!$A$2:$O10833,8,FALSE)</f>
        <v>Si</v>
      </c>
      <c r="K105" s="116" t="str">
        <f>VLOOKUP(E105,VIP!$A$2:$O14407,6,0)</f>
        <v>SI</v>
      </c>
      <c r="L105" s="140" t="s">
        <v>2219</v>
      </c>
      <c r="M105" s="109" t="s">
        <v>2446</v>
      </c>
      <c r="N105" s="109" t="s">
        <v>2453</v>
      </c>
      <c r="O105" s="116" t="s">
        <v>2455</v>
      </c>
      <c r="P105" s="116"/>
      <c r="Q105" s="109" t="s">
        <v>2219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2642</v>
      </c>
      <c r="C106" s="110">
        <v>44375.751805555556</v>
      </c>
      <c r="D106" s="110" t="s">
        <v>2180</v>
      </c>
      <c r="E106" s="133">
        <v>240</v>
      </c>
      <c r="F106" s="116" t="str">
        <f>VLOOKUP(E106,VIP!$A$2:$O13988,2,0)</f>
        <v>DRBR24D</v>
      </c>
      <c r="G106" s="116" t="str">
        <f>VLOOKUP(E106,'LISTADO ATM'!$A$2:$B$897,2,0)</f>
        <v xml:space="preserve">ATM Oficina Carrefour I </v>
      </c>
      <c r="H106" s="116" t="str">
        <f>VLOOKUP(E106,VIP!$A$2:$O18949,7,FALSE)</f>
        <v>Si</v>
      </c>
      <c r="I106" s="116" t="str">
        <f>VLOOKUP(E106,VIP!$A$2:$O10914,8,FALSE)</f>
        <v>Si</v>
      </c>
      <c r="J106" s="116" t="str">
        <f>VLOOKUP(E106,VIP!$A$2:$O10864,8,FALSE)</f>
        <v>Si</v>
      </c>
      <c r="K106" s="116" t="str">
        <f>VLOOKUP(E106,VIP!$A$2:$O14438,6,0)</f>
        <v>SI</v>
      </c>
      <c r="L106" s="140" t="s">
        <v>2219</v>
      </c>
      <c r="M106" s="109" t="s">
        <v>2446</v>
      </c>
      <c r="N106" s="109" t="s">
        <v>2453</v>
      </c>
      <c r="O106" s="116" t="s">
        <v>2455</v>
      </c>
      <c r="P106" s="116"/>
      <c r="Q106" s="109" t="s">
        <v>2219</v>
      </c>
    </row>
    <row r="107" spans="1:17" s="117" customFormat="1" ht="18" x14ac:dyDescent="0.25">
      <c r="A107" s="116" t="str">
        <f>VLOOKUP(E107,'LISTADO ATM'!$A$2:$C$898,3,0)</f>
        <v>DISTRITO NACIONAL</v>
      </c>
      <c r="B107" s="137">
        <v>3335933161</v>
      </c>
      <c r="C107" s="110">
        <v>44373.003113425926</v>
      </c>
      <c r="D107" s="110" t="s">
        <v>2180</v>
      </c>
      <c r="E107" s="133">
        <v>244</v>
      </c>
      <c r="F107" s="116" t="str">
        <f>VLOOKUP(E107,VIP!$A$2:$O13954,2,0)</f>
        <v>DRBR244</v>
      </c>
      <c r="G107" s="116" t="str">
        <f>VLOOKUP(E107,'LISTADO ATM'!$A$2:$B$897,2,0)</f>
        <v xml:space="preserve">ATM Ministerio de Hacienda (antiguo Finanzas) </v>
      </c>
      <c r="H107" s="116" t="str">
        <f>VLOOKUP(E107,VIP!$A$2:$O18915,7,FALSE)</f>
        <v>Si</v>
      </c>
      <c r="I107" s="116" t="str">
        <f>VLOOKUP(E107,VIP!$A$2:$O10880,8,FALSE)</f>
        <v>Si</v>
      </c>
      <c r="J107" s="116" t="str">
        <f>VLOOKUP(E107,VIP!$A$2:$O10830,8,FALSE)</f>
        <v>Si</v>
      </c>
      <c r="K107" s="116" t="str">
        <f>VLOOKUP(E107,VIP!$A$2:$O14404,6,0)</f>
        <v>NO</v>
      </c>
      <c r="L107" s="140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</row>
    <row r="108" spans="1:17" ht="18" x14ac:dyDescent="0.25">
      <c r="A108" s="116" t="str">
        <f>VLOOKUP(E108,'LISTADO ATM'!$A$2:$C$898,3,0)</f>
        <v>DISTRITO NACIONAL</v>
      </c>
      <c r="B108" s="137">
        <v>3335932386</v>
      </c>
      <c r="C108" s="110">
        <v>44372.434872685182</v>
      </c>
      <c r="D108" s="110" t="s">
        <v>2180</v>
      </c>
      <c r="E108" s="133">
        <v>387</v>
      </c>
      <c r="F108" s="116" t="str">
        <f>VLOOKUP(E108,VIP!$A$2:$O13958,2,0)</f>
        <v>DRBR387</v>
      </c>
      <c r="G108" s="116" t="str">
        <f>VLOOKUP(E108,'LISTADO ATM'!$A$2:$B$897,2,0)</f>
        <v xml:space="preserve">ATM S/M La Cadena San Vicente de Paul </v>
      </c>
      <c r="H108" s="116" t="str">
        <f>VLOOKUP(E108,VIP!$A$2:$O18919,7,FALSE)</f>
        <v>Si</v>
      </c>
      <c r="I108" s="116" t="str">
        <f>VLOOKUP(E108,VIP!$A$2:$O10884,8,FALSE)</f>
        <v>Si</v>
      </c>
      <c r="J108" s="116" t="str">
        <f>VLOOKUP(E108,VIP!$A$2:$O10834,8,FALSE)</f>
        <v>Si</v>
      </c>
      <c r="K108" s="116" t="str">
        <f>VLOOKUP(E108,VIP!$A$2:$O14408,6,0)</f>
        <v>NO</v>
      </c>
      <c r="L108" s="140" t="s">
        <v>2219</v>
      </c>
      <c r="M108" s="109" t="s">
        <v>2446</v>
      </c>
      <c r="N108" s="109" t="s">
        <v>2558</v>
      </c>
      <c r="O108" s="116" t="s">
        <v>2455</v>
      </c>
      <c r="P108" s="116"/>
      <c r="Q108" s="109" t="s">
        <v>2219</v>
      </c>
    </row>
    <row r="109" spans="1:17" ht="18" x14ac:dyDescent="0.25">
      <c r="A109" s="116" t="str">
        <f>VLOOKUP(E109,'LISTADO ATM'!$A$2:$C$898,3,0)</f>
        <v>DISTRITO NACIONAL</v>
      </c>
      <c r="B109" s="137" t="s">
        <v>2639</v>
      </c>
      <c r="C109" s="110">
        <v>44375.757407407407</v>
      </c>
      <c r="D109" s="110" t="s">
        <v>2180</v>
      </c>
      <c r="E109" s="133">
        <v>425</v>
      </c>
      <c r="F109" s="116" t="str">
        <f>VLOOKUP(E109,VIP!$A$2:$O13985,2,0)</f>
        <v>DRBR425</v>
      </c>
      <c r="G109" s="116" t="str">
        <f>VLOOKUP(E109,'LISTADO ATM'!$A$2:$B$897,2,0)</f>
        <v xml:space="preserve">ATM UNP Jumbo Luperón II </v>
      </c>
      <c r="H109" s="116" t="str">
        <f>VLOOKUP(E109,VIP!$A$2:$O18946,7,FALSE)</f>
        <v>Si</v>
      </c>
      <c r="I109" s="116" t="str">
        <f>VLOOKUP(E109,VIP!$A$2:$O10911,8,FALSE)</f>
        <v>Si</v>
      </c>
      <c r="J109" s="116" t="str">
        <f>VLOOKUP(E109,VIP!$A$2:$O10861,8,FALSE)</f>
        <v>Si</v>
      </c>
      <c r="K109" s="116" t="str">
        <f>VLOOKUP(E109,VIP!$A$2:$O14435,6,0)</f>
        <v>NO</v>
      </c>
      <c r="L109" s="140" t="s">
        <v>2219</v>
      </c>
      <c r="M109" s="109" t="s">
        <v>2446</v>
      </c>
      <c r="N109" s="109" t="s">
        <v>2453</v>
      </c>
      <c r="O109" s="116" t="s">
        <v>2455</v>
      </c>
      <c r="P109" s="116"/>
      <c r="Q109" s="109" t="s">
        <v>2219</v>
      </c>
    </row>
    <row r="110" spans="1:17" ht="18" x14ac:dyDescent="0.25">
      <c r="A110" s="116" t="str">
        <f>VLOOKUP(E110,'LISTADO ATM'!$A$2:$C$898,3,0)</f>
        <v>NORTE</v>
      </c>
      <c r="B110" s="137" t="s">
        <v>2645</v>
      </c>
      <c r="C110" s="110">
        <v>44375.721435185187</v>
      </c>
      <c r="D110" s="110" t="s">
        <v>2181</v>
      </c>
      <c r="E110" s="133">
        <v>511</v>
      </c>
      <c r="F110" s="116" t="str">
        <f>VLOOKUP(E110,VIP!$A$2:$O13990,2,0)</f>
        <v>DRBR511</v>
      </c>
      <c r="G110" s="116" t="str">
        <f>VLOOKUP(E110,'LISTADO ATM'!$A$2:$B$897,2,0)</f>
        <v xml:space="preserve">ATM UNP Río San Juan (Nagua) </v>
      </c>
      <c r="H110" s="116" t="str">
        <f>VLOOKUP(E110,VIP!$A$2:$O18951,7,FALSE)</f>
        <v>Si</v>
      </c>
      <c r="I110" s="116" t="str">
        <f>VLOOKUP(E110,VIP!$A$2:$O10916,8,FALSE)</f>
        <v>Si</v>
      </c>
      <c r="J110" s="116" t="str">
        <f>VLOOKUP(E110,VIP!$A$2:$O10866,8,FALSE)</f>
        <v>Si</v>
      </c>
      <c r="K110" s="116" t="str">
        <f>VLOOKUP(E110,VIP!$A$2:$O14440,6,0)</f>
        <v>NO</v>
      </c>
      <c r="L110" s="140" t="s">
        <v>2219</v>
      </c>
      <c r="M110" s="109" t="s">
        <v>2446</v>
      </c>
      <c r="N110" s="109" t="s">
        <v>2453</v>
      </c>
      <c r="O110" s="116" t="s">
        <v>2567</v>
      </c>
      <c r="P110" s="116"/>
      <c r="Q110" s="109" t="s">
        <v>2219</v>
      </c>
    </row>
    <row r="111" spans="1:17" ht="18" x14ac:dyDescent="0.25">
      <c r="A111" s="116" t="str">
        <f>VLOOKUP(E111,'LISTADO ATM'!$A$2:$C$898,3,0)</f>
        <v>DISTRITO NACIONAL</v>
      </c>
      <c r="B111" s="137">
        <v>3335933412</v>
      </c>
      <c r="C111" s="110">
        <v>44373.56795138889</v>
      </c>
      <c r="D111" s="110" t="s">
        <v>2180</v>
      </c>
      <c r="E111" s="133">
        <v>539</v>
      </c>
      <c r="F111" s="116" t="str">
        <f>VLOOKUP(E111,VIP!$A$2:$O13979,2,0)</f>
        <v>DRBR539</v>
      </c>
      <c r="G111" s="116" t="str">
        <f>VLOOKUP(E111,'LISTADO ATM'!$A$2:$B$897,2,0)</f>
        <v>ATM S/M La Cadena Los Proceres</v>
      </c>
      <c r="H111" s="116" t="str">
        <f>VLOOKUP(E111,VIP!$A$2:$O18940,7,FALSE)</f>
        <v>Si</v>
      </c>
      <c r="I111" s="116" t="str">
        <f>VLOOKUP(E111,VIP!$A$2:$O10905,8,FALSE)</f>
        <v>Si</v>
      </c>
      <c r="J111" s="116" t="str">
        <f>VLOOKUP(E111,VIP!$A$2:$O10855,8,FALSE)</f>
        <v>Si</v>
      </c>
      <c r="K111" s="116" t="str">
        <f>VLOOKUP(E111,VIP!$A$2:$O14429,6,0)</f>
        <v>NO</v>
      </c>
      <c r="L111" s="140" t="s">
        <v>2219</v>
      </c>
      <c r="M111" s="109" t="s">
        <v>2446</v>
      </c>
      <c r="N111" s="109" t="s">
        <v>2453</v>
      </c>
      <c r="O111" s="116" t="s">
        <v>2455</v>
      </c>
      <c r="P111" s="116"/>
      <c r="Q111" s="109" t="s">
        <v>2219</v>
      </c>
    </row>
    <row r="112" spans="1:17" ht="18" x14ac:dyDescent="0.25">
      <c r="A112" s="116" t="str">
        <f>VLOOKUP(E112,'LISTADO ATM'!$A$2:$C$898,3,0)</f>
        <v>DISTRITO NACIONAL</v>
      </c>
      <c r="B112" s="137" t="s">
        <v>2640</v>
      </c>
      <c r="C112" s="110">
        <v>44375.754525462966</v>
      </c>
      <c r="D112" s="110" t="s">
        <v>2180</v>
      </c>
      <c r="E112" s="133">
        <v>541</v>
      </c>
      <c r="F112" s="116" t="str">
        <f>VLOOKUP(E112,VIP!$A$2:$O13986,2,0)</f>
        <v>DRBR541</v>
      </c>
      <c r="G112" s="116" t="str">
        <f>VLOOKUP(E112,'LISTADO ATM'!$A$2:$B$897,2,0)</f>
        <v xml:space="preserve">ATM Oficina Sambil II </v>
      </c>
      <c r="H112" s="116" t="str">
        <f>VLOOKUP(E112,VIP!$A$2:$O18947,7,FALSE)</f>
        <v>Si</v>
      </c>
      <c r="I112" s="116" t="str">
        <f>VLOOKUP(E112,VIP!$A$2:$O10912,8,FALSE)</f>
        <v>Si</v>
      </c>
      <c r="J112" s="116" t="str">
        <f>VLOOKUP(E112,VIP!$A$2:$O10862,8,FALSE)</f>
        <v>Si</v>
      </c>
      <c r="K112" s="116" t="str">
        <f>VLOOKUP(E112,VIP!$A$2:$O14436,6,0)</f>
        <v>SI</v>
      </c>
      <c r="L112" s="140" t="s">
        <v>2219</v>
      </c>
      <c r="M112" s="109" t="s">
        <v>2446</v>
      </c>
      <c r="N112" s="109" t="s">
        <v>2453</v>
      </c>
      <c r="O112" s="116" t="s">
        <v>2455</v>
      </c>
      <c r="P112" s="116"/>
      <c r="Q112" s="109" t="s">
        <v>2219</v>
      </c>
    </row>
    <row r="113" spans="1:17" ht="18" x14ac:dyDescent="0.25">
      <c r="A113" s="116" t="str">
        <f>VLOOKUP(E113,'LISTADO ATM'!$A$2:$C$898,3,0)</f>
        <v>DISTRITO NACIONAL</v>
      </c>
      <c r="B113" s="137">
        <v>3335933599</v>
      </c>
      <c r="C113" s="110">
        <v>44374.746932870374</v>
      </c>
      <c r="D113" s="110" t="s">
        <v>2180</v>
      </c>
      <c r="E113" s="133">
        <v>585</v>
      </c>
      <c r="F113" s="116" t="str">
        <f>VLOOKUP(E113,VIP!$A$2:$O13929,2,0)</f>
        <v>DRBR083</v>
      </c>
      <c r="G113" s="116" t="str">
        <f>VLOOKUP(E113,'LISTADO ATM'!$A$2:$B$897,2,0)</f>
        <v xml:space="preserve">ATM Oficina Haina Oriental </v>
      </c>
      <c r="H113" s="116" t="str">
        <f>VLOOKUP(E113,VIP!$A$2:$O18812,7,FALSE)</f>
        <v>Si</v>
      </c>
      <c r="I113" s="116" t="str">
        <f>VLOOKUP(E113,VIP!$A$2:$O10777,8,FALSE)</f>
        <v>Si</v>
      </c>
      <c r="J113" s="116" t="str">
        <f>VLOOKUP(E113,VIP!$A$2:$O10727,8,FALSE)</f>
        <v>Si</v>
      </c>
      <c r="K113" s="116" t="str">
        <f>VLOOKUP(E113,VIP!$A$2:$O14301,6,0)</f>
        <v>NO</v>
      </c>
      <c r="L113" s="140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2219</v>
      </c>
    </row>
    <row r="114" spans="1:17" ht="18" x14ac:dyDescent="0.25">
      <c r="A114" s="116" t="str">
        <f>VLOOKUP(E114,'LISTADO ATM'!$A$2:$C$898,3,0)</f>
        <v>DISTRITO NACIONAL</v>
      </c>
      <c r="B114" s="137" t="s">
        <v>2646</v>
      </c>
      <c r="C114" s="110">
        <v>44375.720671296294</v>
      </c>
      <c r="D114" s="110" t="s">
        <v>2180</v>
      </c>
      <c r="E114" s="133">
        <v>610</v>
      </c>
      <c r="F114" s="116" t="str">
        <f>VLOOKUP(E114,VIP!$A$2:$O13991,2,0)</f>
        <v>DRBR610</v>
      </c>
      <c r="G114" s="116" t="str">
        <f>VLOOKUP(E114,'LISTADO ATM'!$A$2:$B$897,2,0)</f>
        <v xml:space="preserve">ATM EDEESTE </v>
      </c>
      <c r="H114" s="116" t="str">
        <f>VLOOKUP(E114,VIP!$A$2:$O18952,7,FALSE)</f>
        <v>Si</v>
      </c>
      <c r="I114" s="116" t="str">
        <f>VLOOKUP(E114,VIP!$A$2:$O10917,8,FALSE)</f>
        <v>Si</v>
      </c>
      <c r="J114" s="116" t="str">
        <f>VLOOKUP(E114,VIP!$A$2:$O10867,8,FALSE)</f>
        <v>Si</v>
      </c>
      <c r="K114" s="116" t="str">
        <f>VLOOKUP(E114,VIP!$A$2:$O14441,6,0)</f>
        <v>NO</v>
      </c>
      <c r="L114" s="140" t="s">
        <v>2219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2219</v>
      </c>
    </row>
    <row r="115" spans="1:17" ht="18" x14ac:dyDescent="0.25">
      <c r="A115" s="116" t="str">
        <f>VLOOKUP(E115,'LISTADO ATM'!$A$2:$C$898,3,0)</f>
        <v>NORTE</v>
      </c>
      <c r="B115" s="137" t="s">
        <v>2659</v>
      </c>
      <c r="C115" s="110">
        <v>44375.610092592593</v>
      </c>
      <c r="D115" s="110" t="s">
        <v>2181</v>
      </c>
      <c r="E115" s="133">
        <v>754</v>
      </c>
      <c r="F115" s="116" t="str">
        <f>VLOOKUP(E115,VIP!$A$2:$O14002,2,0)</f>
        <v>DRBR754</v>
      </c>
      <c r="G115" s="116" t="str">
        <f>VLOOKUP(E115,'LISTADO ATM'!$A$2:$B$897,2,0)</f>
        <v xml:space="preserve">ATM Autobanco Oficina Licey al Medio </v>
      </c>
      <c r="H115" s="116" t="str">
        <f>VLOOKUP(E115,VIP!$A$2:$O18963,7,FALSE)</f>
        <v>Si</v>
      </c>
      <c r="I115" s="116" t="str">
        <f>VLOOKUP(E115,VIP!$A$2:$O10928,8,FALSE)</f>
        <v>Si</v>
      </c>
      <c r="J115" s="116" t="str">
        <f>VLOOKUP(E115,VIP!$A$2:$O10878,8,FALSE)</f>
        <v>Si</v>
      </c>
      <c r="K115" s="116" t="str">
        <f>VLOOKUP(E115,VIP!$A$2:$O14452,6,0)</f>
        <v>NO</v>
      </c>
      <c r="L115" s="140" t="s">
        <v>2219</v>
      </c>
      <c r="M115" s="109" t="s">
        <v>2446</v>
      </c>
      <c r="N115" s="109" t="s">
        <v>2453</v>
      </c>
      <c r="O115" s="116" t="s">
        <v>2567</v>
      </c>
      <c r="P115" s="116"/>
      <c r="Q115" s="109" t="s">
        <v>2219</v>
      </c>
    </row>
    <row r="116" spans="1:17" ht="18" x14ac:dyDescent="0.25">
      <c r="A116" s="116" t="str">
        <f>VLOOKUP(E116,'LISTADO ATM'!$A$2:$C$898,3,0)</f>
        <v>DISTRITO NACIONAL</v>
      </c>
      <c r="B116" s="137" t="s">
        <v>2641</v>
      </c>
      <c r="C116" s="110">
        <v>44375.753587962965</v>
      </c>
      <c r="D116" s="110" t="s">
        <v>2180</v>
      </c>
      <c r="E116" s="133">
        <v>952</v>
      </c>
      <c r="F116" s="116" t="str">
        <f>VLOOKUP(E116,VIP!$A$2:$O13987,2,0)</f>
        <v>DRBR16L</v>
      </c>
      <c r="G116" s="116" t="str">
        <f>VLOOKUP(E116,'LISTADO ATM'!$A$2:$B$897,2,0)</f>
        <v xml:space="preserve">ATM Alvarez Rivas </v>
      </c>
      <c r="H116" s="116" t="str">
        <f>VLOOKUP(E116,VIP!$A$2:$O18948,7,FALSE)</f>
        <v>Si</v>
      </c>
      <c r="I116" s="116" t="str">
        <f>VLOOKUP(E116,VIP!$A$2:$O10913,8,FALSE)</f>
        <v>Si</v>
      </c>
      <c r="J116" s="116" t="str">
        <f>VLOOKUP(E116,VIP!$A$2:$O10863,8,FALSE)</f>
        <v>Si</v>
      </c>
      <c r="K116" s="116" t="str">
        <f>VLOOKUP(E116,VIP!$A$2:$O14437,6,0)</f>
        <v>NO</v>
      </c>
      <c r="L116" s="140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8" x14ac:dyDescent="0.25">
      <c r="A117" s="116" t="str">
        <f>VLOOKUP(E117,'LISTADO ATM'!$A$2:$C$898,3,0)</f>
        <v>DISTRITO NACIONAL</v>
      </c>
      <c r="B117" s="137" t="s">
        <v>2643</v>
      </c>
      <c r="C117" s="110">
        <v>44375.741979166669</v>
      </c>
      <c r="D117" s="110" t="s">
        <v>2180</v>
      </c>
      <c r="E117" s="133">
        <v>31</v>
      </c>
      <c r="F117" s="116" t="str">
        <f>VLOOKUP(E117,VIP!$A$2:$O13989,2,0)</f>
        <v>DRBR031</v>
      </c>
      <c r="G117" s="116" t="str">
        <f>VLOOKUP(E117,'LISTADO ATM'!$A$2:$B$897,2,0)</f>
        <v xml:space="preserve">ATM Oficina San Martín I </v>
      </c>
      <c r="H117" s="116" t="str">
        <f>VLOOKUP(E117,VIP!$A$2:$O18950,7,FALSE)</f>
        <v>Si</v>
      </c>
      <c r="I117" s="116" t="str">
        <f>VLOOKUP(E117,VIP!$A$2:$O10915,8,FALSE)</f>
        <v>Si</v>
      </c>
      <c r="J117" s="116" t="str">
        <f>VLOOKUP(E117,VIP!$A$2:$O10865,8,FALSE)</f>
        <v>Si</v>
      </c>
      <c r="K117" s="116" t="str">
        <f>VLOOKUP(E117,VIP!$A$2:$O14439,6,0)</f>
        <v>NO</v>
      </c>
      <c r="L117" s="140" t="s">
        <v>2644</v>
      </c>
      <c r="M117" s="109" t="s">
        <v>2446</v>
      </c>
      <c r="N117" s="109" t="s">
        <v>2453</v>
      </c>
      <c r="O117" s="116" t="s">
        <v>2455</v>
      </c>
      <c r="P117" s="116"/>
      <c r="Q117" s="109" t="s">
        <v>2644</v>
      </c>
    </row>
    <row r="118" spans="1:17" ht="18" x14ac:dyDescent="0.25">
      <c r="A118" s="116" t="str">
        <f>VLOOKUP(E118,'LISTADO ATM'!$A$2:$C$898,3,0)</f>
        <v>DISTRITO NACIONAL</v>
      </c>
      <c r="B118" s="137" t="s">
        <v>2612</v>
      </c>
      <c r="C118" s="110">
        <v>44375.344212962962</v>
      </c>
      <c r="D118" s="110" t="s">
        <v>2180</v>
      </c>
      <c r="E118" s="133">
        <v>169</v>
      </c>
      <c r="F118" s="116" t="str">
        <f>VLOOKUP(E118,VIP!$A$2:$O13973,2,0)</f>
        <v>DRBR169</v>
      </c>
      <c r="G118" s="116" t="str">
        <f>VLOOKUP(E118,'LISTADO ATM'!$A$2:$B$897,2,0)</f>
        <v xml:space="preserve">ATM Oficina Caonabo </v>
      </c>
      <c r="H118" s="116" t="str">
        <f>VLOOKUP(E118,VIP!$A$2:$O18934,7,FALSE)</f>
        <v>Si</v>
      </c>
      <c r="I118" s="116" t="str">
        <f>VLOOKUP(E118,VIP!$A$2:$O10899,8,FALSE)</f>
        <v>Si</v>
      </c>
      <c r="J118" s="116" t="str">
        <f>VLOOKUP(E118,VIP!$A$2:$O10849,8,FALSE)</f>
        <v>Si</v>
      </c>
      <c r="K118" s="116" t="str">
        <f>VLOOKUP(E118,VIP!$A$2:$O14423,6,0)</f>
        <v>NO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ht="18" x14ac:dyDescent="0.25">
      <c r="A119" s="116" t="str">
        <f>VLOOKUP(E119,'LISTADO ATM'!$A$2:$C$898,3,0)</f>
        <v>ESTE</v>
      </c>
      <c r="B119" s="137" t="s">
        <v>2637</v>
      </c>
      <c r="C119" s="110">
        <v>44375.759814814817</v>
      </c>
      <c r="D119" s="110" t="s">
        <v>2180</v>
      </c>
      <c r="E119" s="133">
        <v>219</v>
      </c>
      <c r="F119" s="116" t="str">
        <f>VLOOKUP(E119,VIP!$A$2:$O13983,2,0)</f>
        <v>DRBR219</v>
      </c>
      <c r="G119" s="116" t="str">
        <f>VLOOKUP(E119,'LISTADO ATM'!$A$2:$B$897,2,0)</f>
        <v xml:space="preserve">ATM Oficina La Altagracia (Higuey) </v>
      </c>
      <c r="H119" s="116" t="str">
        <f>VLOOKUP(E119,VIP!$A$2:$O18944,7,FALSE)</f>
        <v>Si</v>
      </c>
      <c r="I119" s="116" t="str">
        <f>VLOOKUP(E119,VIP!$A$2:$O10909,8,FALSE)</f>
        <v>Si</v>
      </c>
      <c r="J119" s="116" t="str">
        <f>VLOOKUP(E119,VIP!$A$2:$O10859,8,FALSE)</f>
        <v>Si</v>
      </c>
      <c r="K119" s="116" t="str">
        <f>VLOOKUP(E119,VIP!$A$2:$O14433,6,0)</f>
        <v>NO</v>
      </c>
      <c r="L119" s="140" t="s">
        <v>2245</v>
      </c>
      <c r="M119" s="109" t="s">
        <v>2446</v>
      </c>
      <c r="N119" s="109" t="s">
        <v>2453</v>
      </c>
      <c r="O119" s="116" t="s">
        <v>2455</v>
      </c>
      <c r="P119" s="116"/>
      <c r="Q119" s="109" t="s">
        <v>2245</v>
      </c>
    </row>
    <row r="120" spans="1:17" ht="18" x14ac:dyDescent="0.25">
      <c r="A120" s="116" t="str">
        <f>VLOOKUP(E120,'LISTADO ATM'!$A$2:$C$898,3,0)</f>
        <v>NORTE</v>
      </c>
      <c r="B120" s="137" t="s">
        <v>2660</v>
      </c>
      <c r="C120" s="110">
        <v>44375.590937499997</v>
      </c>
      <c r="D120" s="110" t="s">
        <v>2181</v>
      </c>
      <c r="E120" s="133">
        <v>276</v>
      </c>
      <c r="F120" s="116" t="str">
        <f>VLOOKUP(E120,VIP!$A$2:$O14003,2,0)</f>
        <v>DRBR276</v>
      </c>
      <c r="G120" s="116" t="str">
        <f>VLOOKUP(E120,'LISTADO ATM'!$A$2:$B$897,2,0)</f>
        <v xml:space="preserve">ATM UNP Las Guáranas (San Francisco) </v>
      </c>
      <c r="H120" s="116" t="str">
        <f>VLOOKUP(E120,VIP!$A$2:$O18964,7,FALSE)</f>
        <v>Si</v>
      </c>
      <c r="I120" s="116" t="str">
        <f>VLOOKUP(E120,VIP!$A$2:$O10929,8,FALSE)</f>
        <v>Si</v>
      </c>
      <c r="J120" s="116" t="str">
        <f>VLOOKUP(E120,VIP!$A$2:$O10879,8,FALSE)</f>
        <v>Si</v>
      </c>
      <c r="K120" s="116" t="str">
        <f>VLOOKUP(E120,VIP!$A$2:$O14453,6,0)</f>
        <v>NO</v>
      </c>
      <c r="L120" s="140" t="s">
        <v>2245</v>
      </c>
      <c r="M120" s="109" t="s">
        <v>2446</v>
      </c>
      <c r="N120" s="109" t="s">
        <v>2453</v>
      </c>
      <c r="O120" s="116" t="s">
        <v>2567</v>
      </c>
      <c r="P120" s="116"/>
      <c r="Q120" s="109" t="s">
        <v>2245</v>
      </c>
    </row>
    <row r="121" spans="1:17" ht="18" x14ac:dyDescent="0.25">
      <c r="A121" s="116" t="str">
        <f>VLOOKUP(E121,'LISTADO ATM'!$A$2:$C$898,3,0)</f>
        <v>NORTE</v>
      </c>
      <c r="B121" s="137">
        <v>3335933598</v>
      </c>
      <c r="C121" s="110">
        <v>44374.745995370373</v>
      </c>
      <c r="D121" s="110" t="s">
        <v>2181</v>
      </c>
      <c r="E121" s="133">
        <v>332</v>
      </c>
      <c r="F121" s="116" t="str">
        <f>VLOOKUP(E121,VIP!$A$2:$O13930,2,0)</f>
        <v>DRBR332</v>
      </c>
      <c r="G121" s="116" t="str">
        <f>VLOOKUP(E121,'LISTADO ATM'!$A$2:$B$897,2,0)</f>
        <v>ATM Estación Sigma (Cotuí)</v>
      </c>
      <c r="H121" s="116" t="str">
        <f>VLOOKUP(E121,VIP!$A$2:$O18813,7,FALSE)</f>
        <v>Si</v>
      </c>
      <c r="I121" s="116" t="str">
        <f>VLOOKUP(E121,VIP!$A$2:$O10778,8,FALSE)</f>
        <v>Si</v>
      </c>
      <c r="J121" s="116" t="str">
        <f>VLOOKUP(E121,VIP!$A$2:$O10728,8,FALSE)</f>
        <v>Si</v>
      </c>
      <c r="K121" s="116" t="str">
        <f>VLOOKUP(E121,VIP!$A$2:$O14302,6,0)</f>
        <v>NO</v>
      </c>
      <c r="L121" s="140" t="s">
        <v>2245</v>
      </c>
      <c r="M121" s="109" t="s">
        <v>2446</v>
      </c>
      <c r="N121" s="109" t="s">
        <v>2453</v>
      </c>
      <c r="O121" s="116" t="s">
        <v>2567</v>
      </c>
      <c r="P121" s="116"/>
      <c r="Q121" s="109" t="s">
        <v>2245</v>
      </c>
    </row>
    <row r="122" spans="1:17" ht="18" x14ac:dyDescent="0.25">
      <c r="A122" s="116" t="str">
        <f>VLOOKUP(E122,'LISTADO ATM'!$A$2:$C$898,3,0)</f>
        <v>DISTRITO NACIONAL</v>
      </c>
      <c r="B122" s="137" t="s">
        <v>2613</v>
      </c>
      <c r="C122" s="110">
        <v>44375.271458333336</v>
      </c>
      <c r="D122" s="110" t="s">
        <v>2180</v>
      </c>
      <c r="E122" s="133">
        <v>688</v>
      </c>
      <c r="F122" s="116" t="str">
        <f>VLOOKUP(E122,VIP!$A$2:$O13974,2,0)</f>
        <v>DRBR688</v>
      </c>
      <c r="G122" s="116" t="str">
        <f>VLOOKUP(E122,'LISTADO ATM'!$A$2:$B$897,2,0)</f>
        <v>ATM Innova Centro Ave. Kennedy</v>
      </c>
      <c r="H122" s="116" t="str">
        <f>VLOOKUP(E122,VIP!$A$2:$O18935,7,FALSE)</f>
        <v>Si</v>
      </c>
      <c r="I122" s="116" t="str">
        <f>VLOOKUP(E122,VIP!$A$2:$O10900,8,FALSE)</f>
        <v>Si</v>
      </c>
      <c r="J122" s="116" t="str">
        <f>VLOOKUP(E122,VIP!$A$2:$O10850,8,FALSE)</f>
        <v>Si</v>
      </c>
      <c r="K122" s="116" t="str">
        <f>VLOOKUP(E122,VIP!$A$2:$O14424,6,0)</f>
        <v>NO</v>
      </c>
      <c r="L122" s="140" t="s">
        <v>2245</v>
      </c>
      <c r="M122" s="109" t="s">
        <v>2446</v>
      </c>
      <c r="N122" s="109" t="s">
        <v>2558</v>
      </c>
      <c r="O122" s="116" t="s">
        <v>2455</v>
      </c>
      <c r="P122" s="116"/>
      <c r="Q122" s="109" t="s">
        <v>2245</v>
      </c>
    </row>
    <row r="123" spans="1:17" ht="18" x14ac:dyDescent="0.25">
      <c r="A123" s="116" t="str">
        <f>VLOOKUP(E123,'LISTADO ATM'!$A$2:$C$898,3,0)</f>
        <v>DISTRITO NACIONAL</v>
      </c>
      <c r="B123" s="137">
        <v>3335933430</v>
      </c>
      <c r="C123" s="110">
        <v>44373.603020833332</v>
      </c>
      <c r="D123" s="110" t="s">
        <v>2180</v>
      </c>
      <c r="E123" s="133">
        <v>761</v>
      </c>
      <c r="F123" s="116" t="str">
        <f>VLOOKUP(E123,VIP!$A$2:$O13966,2,0)</f>
        <v>DRBR761</v>
      </c>
      <c r="G123" s="116" t="str">
        <f>VLOOKUP(E123,'LISTADO ATM'!$A$2:$B$897,2,0)</f>
        <v xml:space="preserve">ATM ISSPOL </v>
      </c>
      <c r="H123" s="116" t="str">
        <f>VLOOKUP(E123,VIP!$A$2:$O18927,7,FALSE)</f>
        <v>Si</v>
      </c>
      <c r="I123" s="116" t="str">
        <f>VLOOKUP(E123,VIP!$A$2:$O10892,8,FALSE)</f>
        <v>Si</v>
      </c>
      <c r="J123" s="116" t="str">
        <f>VLOOKUP(E123,VIP!$A$2:$O10842,8,FALSE)</f>
        <v>Si</v>
      </c>
      <c r="K123" s="116" t="str">
        <f>VLOOKUP(E123,VIP!$A$2:$O14416,6,0)</f>
        <v>NO</v>
      </c>
      <c r="L123" s="140" t="s">
        <v>2245</v>
      </c>
      <c r="M123" s="109" t="s">
        <v>2446</v>
      </c>
      <c r="N123" s="109" t="s">
        <v>2453</v>
      </c>
      <c r="O123" s="116" t="s">
        <v>2455</v>
      </c>
      <c r="P123" s="116"/>
      <c r="Q123" s="109" t="s">
        <v>2245</v>
      </c>
    </row>
    <row r="124" spans="1:17" ht="18" x14ac:dyDescent="0.25">
      <c r="A124" s="116" t="str">
        <f>VLOOKUP(E124,'LISTADO ATM'!$A$2:$C$898,3,0)</f>
        <v>DISTRITO NACIONAL</v>
      </c>
      <c r="B124" s="137">
        <v>3335933212</v>
      </c>
      <c r="C124" s="110">
        <v>44373.382476851853</v>
      </c>
      <c r="D124" s="110" t="s">
        <v>2180</v>
      </c>
      <c r="E124" s="133">
        <v>919</v>
      </c>
      <c r="F124" s="116" t="str">
        <f>VLOOKUP(E124,VIP!$A$2:$O13961,2,0)</f>
        <v>DRBR16F</v>
      </c>
      <c r="G124" s="116" t="str">
        <f>VLOOKUP(E124,'LISTADO ATM'!$A$2:$B$897,2,0)</f>
        <v xml:space="preserve">ATM S/M La Cadena Sarasota </v>
      </c>
      <c r="H124" s="116" t="str">
        <f>VLOOKUP(E124,VIP!$A$2:$O18922,7,FALSE)</f>
        <v>Si</v>
      </c>
      <c r="I124" s="116" t="str">
        <f>VLOOKUP(E124,VIP!$A$2:$O10887,8,FALSE)</f>
        <v>Si</v>
      </c>
      <c r="J124" s="116" t="str">
        <f>VLOOKUP(E124,VIP!$A$2:$O10837,8,FALSE)</f>
        <v>Si</v>
      </c>
      <c r="K124" s="116" t="str">
        <f>VLOOKUP(E124,VIP!$A$2:$O14411,6,0)</f>
        <v>SI</v>
      </c>
      <c r="L124" s="140" t="s">
        <v>2245</v>
      </c>
      <c r="M124" s="109" t="s">
        <v>2446</v>
      </c>
      <c r="N124" s="109" t="s">
        <v>2453</v>
      </c>
      <c r="O124" s="116" t="s">
        <v>2455</v>
      </c>
      <c r="P124" s="116"/>
      <c r="Q124" s="109" t="s">
        <v>2245</v>
      </c>
    </row>
    <row r="125" spans="1:17" ht="18" x14ac:dyDescent="0.25">
      <c r="A125" s="116" t="str">
        <f>VLOOKUP(E125,'LISTADO ATM'!$A$2:$C$898,3,0)</f>
        <v>NORTE</v>
      </c>
      <c r="B125" s="137" t="s">
        <v>2608</v>
      </c>
      <c r="C125" s="110">
        <v>44375.387280092589</v>
      </c>
      <c r="D125" s="110" t="s">
        <v>2470</v>
      </c>
      <c r="E125" s="133">
        <v>8</v>
      </c>
      <c r="F125" s="116" t="str">
        <f>VLOOKUP(E125,VIP!$A$2:$O13969,2,0)</f>
        <v>DRBR008</v>
      </c>
      <c r="G125" s="116" t="str">
        <f>VLOOKUP(E125,'LISTADO ATM'!$A$2:$B$897,2,0)</f>
        <v>ATM Autoservicio Yaque</v>
      </c>
      <c r="H125" s="116" t="str">
        <f>VLOOKUP(E125,VIP!$A$2:$O18930,7,FALSE)</f>
        <v>Si</v>
      </c>
      <c r="I125" s="116" t="str">
        <f>VLOOKUP(E125,VIP!$A$2:$O10895,8,FALSE)</f>
        <v>Si</v>
      </c>
      <c r="J125" s="116" t="str">
        <f>VLOOKUP(E125,VIP!$A$2:$O10845,8,FALSE)</f>
        <v>Si</v>
      </c>
      <c r="K125" s="116" t="str">
        <f>VLOOKUP(E125,VIP!$A$2:$O14419,6,0)</f>
        <v>NO</v>
      </c>
      <c r="L125" s="140" t="s">
        <v>2568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2568</v>
      </c>
    </row>
    <row r="126" spans="1:17" ht="18" x14ac:dyDescent="0.25">
      <c r="A126" s="116" t="str">
        <f>VLOOKUP(E126,'LISTADO ATM'!$A$2:$C$898,3,0)</f>
        <v>NORTE</v>
      </c>
      <c r="B126" s="137">
        <v>3335933495</v>
      </c>
      <c r="C126" s="110">
        <v>44373.995868055557</v>
      </c>
      <c r="D126" s="110" t="s">
        <v>2470</v>
      </c>
      <c r="E126" s="133">
        <v>97</v>
      </c>
      <c r="F126" s="116" t="str">
        <f>VLOOKUP(E126,VIP!$A$2:$O13936,2,0)</f>
        <v>DRBR097</v>
      </c>
      <c r="G126" s="116" t="str">
        <f>VLOOKUP(E126,'LISTADO ATM'!$A$2:$B$897,2,0)</f>
        <v xml:space="preserve">ATM Oficina Villa Riva </v>
      </c>
      <c r="H126" s="116" t="str">
        <f>VLOOKUP(E126,VIP!$A$2:$O18819,7,FALSE)</f>
        <v>Si</v>
      </c>
      <c r="I126" s="116" t="str">
        <f>VLOOKUP(E126,VIP!$A$2:$O10784,8,FALSE)</f>
        <v>Si</v>
      </c>
      <c r="J126" s="116" t="str">
        <f>VLOOKUP(E126,VIP!$A$2:$O10734,8,FALSE)</f>
        <v>Si</v>
      </c>
      <c r="K126" s="116" t="str">
        <f>VLOOKUP(E126,VIP!$A$2:$O14308,6,0)</f>
        <v>NO</v>
      </c>
      <c r="L126" s="140" t="s">
        <v>2568</v>
      </c>
      <c r="M126" s="109" t="s">
        <v>2446</v>
      </c>
      <c r="N126" s="109" t="s">
        <v>2453</v>
      </c>
      <c r="O126" s="116" t="s">
        <v>2471</v>
      </c>
      <c r="P126" s="116"/>
      <c r="Q126" s="109" t="s">
        <v>2568</v>
      </c>
    </row>
    <row r="127" spans="1:17" ht="18" x14ac:dyDescent="0.25">
      <c r="A127" s="116" t="str">
        <f>VLOOKUP(E127,'LISTADO ATM'!$A$2:$C$898,3,0)</f>
        <v>DISTRITO NACIONAL</v>
      </c>
      <c r="B127" s="137" t="s">
        <v>2606</v>
      </c>
      <c r="C127" s="110">
        <v>44375.393946759257</v>
      </c>
      <c r="D127" s="110" t="s">
        <v>2470</v>
      </c>
      <c r="E127" s="133">
        <v>231</v>
      </c>
      <c r="F127" s="116" t="str">
        <f>VLOOKUP(E127,VIP!$A$2:$O13967,2,0)</f>
        <v>DRBR231</v>
      </c>
      <c r="G127" s="116" t="str">
        <f>VLOOKUP(E127,'LISTADO ATM'!$A$2:$B$897,2,0)</f>
        <v xml:space="preserve">ATM Oficina Zona Oriental </v>
      </c>
      <c r="H127" s="116" t="str">
        <f>VLOOKUP(E127,VIP!$A$2:$O18928,7,FALSE)</f>
        <v>Si</v>
      </c>
      <c r="I127" s="116" t="str">
        <f>VLOOKUP(E127,VIP!$A$2:$O10893,8,FALSE)</f>
        <v>Si</v>
      </c>
      <c r="J127" s="116" t="str">
        <f>VLOOKUP(E127,VIP!$A$2:$O10843,8,FALSE)</f>
        <v>Si</v>
      </c>
      <c r="K127" s="116" t="str">
        <f>VLOOKUP(E127,VIP!$A$2:$O14417,6,0)</f>
        <v>SI</v>
      </c>
      <c r="L127" s="140" t="s">
        <v>2568</v>
      </c>
      <c r="M127" s="109" t="s">
        <v>2446</v>
      </c>
      <c r="N127" s="109" t="s">
        <v>2453</v>
      </c>
      <c r="O127" s="116" t="s">
        <v>2471</v>
      </c>
      <c r="P127" s="116"/>
      <c r="Q127" s="109" t="s">
        <v>2568</v>
      </c>
    </row>
    <row r="128" spans="1:17" ht="18" x14ac:dyDescent="0.25">
      <c r="A128" s="116" t="str">
        <f>VLOOKUP(E128,'LISTADO ATM'!$A$2:$C$898,3,0)</f>
        <v>NORTE</v>
      </c>
      <c r="B128" s="137">
        <v>3335933463</v>
      </c>
      <c r="C128" s="110">
        <v>44373.718171296299</v>
      </c>
      <c r="D128" s="110" t="s">
        <v>2470</v>
      </c>
      <c r="E128" s="133">
        <v>307</v>
      </c>
      <c r="F128" s="116" t="str">
        <f>VLOOKUP(E128,VIP!$A$2:$O13935,2,0)</f>
        <v>DRBR307</v>
      </c>
      <c r="G128" s="116" t="str">
        <f>VLOOKUP(E128,'LISTADO ATM'!$A$2:$B$897,2,0)</f>
        <v>ATM Oficina Nagua II</v>
      </c>
      <c r="H128" s="116" t="str">
        <f>VLOOKUP(E128,VIP!$A$2:$O18818,7,FALSE)</f>
        <v>Si</v>
      </c>
      <c r="I128" s="116" t="str">
        <f>VLOOKUP(E128,VIP!$A$2:$O10783,8,FALSE)</f>
        <v>Si</v>
      </c>
      <c r="J128" s="116" t="str">
        <f>VLOOKUP(E128,VIP!$A$2:$O10733,8,FALSE)</f>
        <v>Si</v>
      </c>
      <c r="K128" s="116" t="str">
        <f>VLOOKUP(E128,VIP!$A$2:$O14307,6,0)</f>
        <v>SI</v>
      </c>
      <c r="L128" s="140" t="s">
        <v>2568</v>
      </c>
      <c r="M128" s="109" t="s">
        <v>2446</v>
      </c>
      <c r="N128" s="109" t="s">
        <v>2453</v>
      </c>
      <c r="O128" s="116" t="s">
        <v>2471</v>
      </c>
      <c r="P128" s="116"/>
      <c r="Q128" s="109" t="s">
        <v>2568</v>
      </c>
    </row>
    <row r="129" spans="1:22" ht="18" x14ac:dyDescent="0.25">
      <c r="A129" s="116" t="str">
        <f>VLOOKUP(E129,'LISTADO ATM'!$A$2:$C$898,3,0)</f>
        <v>NORTE</v>
      </c>
      <c r="B129" s="137" t="s">
        <v>2693</v>
      </c>
      <c r="C129" s="110">
        <v>44375.88318287037</v>
      </c>
      <c r="D129" s="110" t="s">
        <v>2470</v>
      </c>
      <c r="E129" s="133">
        <v>431</v>
      </c>
      <c r="F129" s="116" t="str">
        <f>VLOOKUP(E129,VIP!$A$2:$O13982,2,0)</f>
        <v>DRBR583</v>
      </c>
      <c r="G129" s="116" t="str">
        <f>VLOOKUP(E129,'LISTADO ATM'!$A$2:$B$897,2,0)</f>
        <v xml:space="preserve">ATM Autoservicio Sol (Santiago) </v>
      </c>
      <c r="H129" s="116" t="str">
        <f>VLOOKUP(E129,VIP!$A$2:$O18943,7,FALSE)</f>
        <v>Si</v>
      </c>
      <c r="I129" s="116" t="str">
        <f>VLOOKUP(E129,VIP!$A$2:$O10908,8,FALSE)</f>
        <v>Si</v>
      </c>
      <c r="J129" s="116" t="str">
        <f>VLOOKUP(E129,VIP!$A$2:$O10858,8,FALSE)</f>
        <v>Si</v>
      </c>
      <c r="K129" s="116" t="str">
        <f>VLOOKUP(E129,VIP!$A$2:$O14432,6,0)</f>
        <v>SI</v>
      </c>
      <c r="L129" s="140" t="s">
        <v>2568</v>
      </c>
      <c r="M129" s="109" t="s">
        <v>2446</v>
      </c>
      <c r="N129" s="109" t="s">
        <v>2453</v>
      </c>
      <c r="O129" s="116" t="s">
        <v>2471</v>
      </c>
      <c r="P129" s="116"/>
      <c r="Q129" s="109" t="s">
        <v>2568</v>
      </c>
    </row>
    <row r="130" spans="1:22" ht="18" x14ac:dyDescent="0.25">
      <c r="A130" s="116" t="str">
        <f>VLOOKUP(E130,'LISTADO ATM'!$A$2:$C$898,3,0)</f>
        <v>NORTE</v>
      </c>
      <c r="B130" s="137" t="s">
        <v>2607</v>
      </c>
      <c r="C130" s="110">
        <v>44375.391053240739</v>
      </c>
      <c r="D130" s="110" t="s">
        <v>2470</v>
      </c>
      <c r="E130" s="133">
        <v>538</v>
      </c>
      <c r="F130" s="116" t="str">
        <f>VLOOKUP(E130,VIP!$A$2:$O13968,2,0)</f>
        <v>DRBR538</v>
      </c>
      <c r="G130" s="116" t="str">
        <f>VLOOKUP(E130,'LISTADO ATM'!$A$2:$B$897,2,0)</f>
        <v>ATM  Autoservicio San Fco. Macorís</v>
      </c>
      <c r="H130" s="116" t="str">
        <f>VLOOKUP(E130,VIP!$A$2:$O18929,7,FALSE)</f>
        <v>Si</v>
      </c>
      <c r="I130" s="116" t="str">
        <f>VLOOKUP(E130,VIP!$A$2:$O10894,8,FALSE)</f>
        <v>Si</v>
      </c>
      <c r="J130" s="116" t="str">
        <f>VLOOKUP(E130,VIP!$A$2:$O10844,8,FALSE)</f>
        <v>Si</v>
      </c>
      <c r="K130" s="116" t="str">
        <f>VLOOKUP(E130,VIP!$A$2:$O14418,6,0)</f>
        <v>NO</v>
      </c>
      <c r="L130" s="140" t="s">
        <v>2568</v>
      </c>
      <c r="M130" s="109" t="s">
        <v>2446</v>
      </c>
      <c r="N130" s="109" t="s">
        <v>2453</v>
      </c>
      <c r="O130" s="116" t="s">
        <v>2471</v>
      </c>
      <c r="P130" s="116"/>
      <c r="Q130" s="109" t="s">
        <v>2568</v>
      </c>
    </row>
    <row r="131" spans="1:22" ht="18" x14ac:dyDescent="0.25">
      <c r="A131" s="116" t="str">
        <f>VLOOKUP(E131,'LISTADO ATM'!$A$2:$C$898,3,0)</f>
        <v>SUR</v>
      </c>
      <c r="B131" s="137" t="s">
        <v>2705</v>
      </c>
      <c r="C131" s="110">
        <v>44375.807268518518</v>
      </c>
      <c r="D131" s="110" t="s">
        <v>2470</v>
      </c>
      <c r="E131" s="133">
        <v>880</v>
      </c>
      <c r="F131" s="116" t="str">
        <f>VLOOKUP(E131,VIP!$A$2:$O13992,2,0)</f>
        <v>DRBR880</v>
      </c>
      <c r="G131" s="116" t="str">
        <f>VLOOKUP(E131,'LISTADO ATM'!$A$2:$B$897,2,0)</f>
        <v xml:space="preserve">ATM Autoservicio Barahona II </v>
      </c>
      <c r="H131" s="116" t="str">
        <f>VLOOKUP(E131,VIP!$A$2:$O18953,7,FALSE)</f>
        <v>Si</v>
      </c>
      <c r="I131" s="116" t="str">
        <f>VLOOKUP(E131,VIP!$A$2:$O10918,8,FALSE)</f>
        <v>Si</v>
      </c>
      <c r="J131" s="116" t="str">
        <f>VLOOKUP(E131,VIP!$A$2:$O10868,8,FALSE)</f>
        <v>Si</v>
      </c>
      <c r="K131" s="116" t="str">
        <f>VLOOKUP(E131,VIP!$A$2:$O14442,6,0)</f>
        <v>SI</v>
      </c>
      <c r="L131" s="140" t="s">
        <v>2568</v>
      </c>
      <c r="M131" s="109" t="s">
        <v>2446</v>
      </c>
      <c r="N131" s="109" t="s">
        <v>2453</v>
      </c>
      <c r="O131" s="116" t="s">
        <v>2471</v>
      </c>
      <c r="P131" s="116"/>
      <c r="Q131" s="109" t="s">
        <v>2568</v>
      </c>
    </row>
    <row r="132" spans="1:22" ht="18" x14ac:dyDescent="0.25">
      <c r="A132" s="116" t="str">
        <f>VLOOKUP(E132,'LISTADO ATM'!$A$2:$C$898,3,0)</f>
        <v>DISTRITO NACIONAL</v>
      </c>
      <c r="B132" s="137">
        <v>3335933479</v>
      </c>
      <c r="C132" s="110">
        <v>44373.85423611111</v>
      </c>
      <c r="D132" s="110" t="s">
        <v>2449</v>
      </c>
      <c r="E132" s="133">
        <v>925</v>
      </c>
      <c r="F132" s="116" t="str">
        <f>VLOOKUP(E132,VIP!$A$2:$O13928,2,0)</f>
        <v>DRBR24L</v>
      </c>
      <c r="G132" s="116" t="str">
        <f>VLOOKUP(E132,'LISTADO ATM'!$A$2:$B$897,2,0)</f>
        <v xml:space="preserve">ATM Oficina Plaza Lama Av. 27 de Febrero </v>
      </c>
      <c r="H132" s="116" t="str">
        <f>VLOOKUP(E132,VIP!$A$2:$O18811,7,FALSE)</f>
        <v>Si</v>
      </c>
      <c r="I132" s="116" t="str">
        <f>VLOOKUP(E132,VIP!$A$2:$O10776,8,FALSE)</f>
        <v>Si</v>
      </c>
      <c r="J132" s="116" t="str">
        <f>VLOOKUP(E132,VIP!$A$2:$O10726,8,FALSE)</f>
        <v>Si</v>
      </c>
      <c r="K132" s="116" t="str">
        <f>VLOOKUP(E132,VIP!$A$2:$O14300,6,0)</f>
        <v>SI</v>
      </c>
      <c r="L132" s="140" t="s">
        <v>2568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2568</v>
      </c>
    </row>
    <row r="133" spans="1:22" ht="18" x14ac:dyDescent="0.25">
      <c r="A133" s="116" t="str">
        <f>VLOOKUP(E133,'LISTADO ATM'!$A$2:$C$898,3,0)</f>
        <v>NORTE</v>
      </c>
      <c r="B133" s="137" t="s">
        <v>2699</v>
      </c>
      <c r="C133" s="110">
        <v>44375.816238425927</v>
      </c>
      <c r="D133" s="110" t="s">
        <v>2590</v>
      </c>
      <c r="E133" s="133">
        <v>388</v>
      </c>
      <c r="F133" s="116" t="str">
        <f>VLOOKUP(E133,VIP!$A$2:$O13988,2,0)</f>
        <v>DRBR388</v>
      </c>
      <c r="G133" s="116" t="str">
        <f>VLOOKUP(E133,'LISTADO ATM'!$A$2:$B$897,2,0)</f>
        <v xml:space="preserve">ATM Multicentro La Sirena Puerto Plata </v>
      </c>
      <c r="H133" s="116" t="str">
        <f>VLOOKUP(E133,VIP!$A$2:$O18949,7,FALSE)</f>
        <v>Si</v>
      </c>
      <c r="I133" s="116" t="str">
        <f>VLOOKUP(E133,VIP!$A$2:$O10914,8,FALSE)</f>
        <v>Si</v>
      </c>
      <c r="J133" s="116" t="str">
        <f>VLOOKUP(E133,VIP!$A$2:$O10864,8,FALSE)</f>
        <v>Si</v>
      </c>
      <c r="K133" s="116" t="str">
        <f>VLOOKUP(E133,VIP!$A$2:$O14438,6,0)</f>
        <v>NO</v>
      </c>
      <c r="L133" s="140" t="s">
        <v>2700</v>
      </c>
      <c r="M133" s="109" t="s">
        <v>2446</v>
      </c>
      <c r="N133" s="109" t="s">
        <v>2453</v>
      </c>
      <c r="O133" s="116" t="s">
        <v>2592</v>
      </c>
      <c r="P133" s="116"/>
      <c r="Q133" s="109" t="s">
        <v>2700</v>
      </c>
    </row>
    <row r="134" spans="1:22" ht="18" x14ac:dyDescent="0.25">
      <c r="A134" s="116" t="str">
        <f>VLOOKUP(E134,'LISTADO ATM'!$A$2:$C$898,3,0)</f>
        <v>ESTE</v>
      </c>
      <c r="B134" s="137" t="s">
        <v>2701</v>
      </c>
      <c r="C134" s="110">
        <v>44375.813750000001</v>
      </c>
      <c r="D134" s="110" t="s">
        <v>2470</v>
      </c>
      <c r="E134" s="133">
        <v>353</v>
      </c>
      <c r="F134" s="116" t="str">
        <f>VLOOKUP(E134,VIP!$A$2:$O13989,2,0)</f>
        <v>DRBR353</v>
      </c>
      <c r="G134" s="116" t="str">
        <f>VLOOKUP(E134,'LISTADO ATM'!$A$2:$B$897,2,0)</f>
        <v xml:space="preserve">ATM Estación Boulevard Juan Dolio </v>
      </c>
      <c r="H134" s="116" t="str">
        <f>VLOOKUP(E134,VIP!$A$2:$O18950,7,FALSE)</f>
        <v>Si</v>
      </c>
      <c r="I134" s="116" t="str">
        <f>VLOOKUP(E134,VIP!$A$2:$O10915,8,FALSE)</f>
        <v>Si</v>
      </c>
      <c r="J134" s="116" t="str">
        <f>VLOOKUP(E134,VIP!$A$2:$O10865,8,FALSE)</f>
        <v>Si</v>
      </c>
      <c r="K134" s="116" t="str">
        <f>VLOOKUP(E134,VIP!$A$2:$O14439,6,0)</f>
        <v>NO</v>
      </c>
      <c r="L134" s="140" t="s">
        <v>2702</v>
      </c>
      <c r="M134" s="109" t="s">
        <v>2446</v>
      </c>
      <c r="N134" s="109" t="s">
        <v>2453</v>
      </c>
      <c r="O134" s="116" t="s">
        <v>2471</v>
      </c>
      <c r="P134" s="116"/>
      <c r="Q134" s="109" t="s">
        <v>2702</v>
      </c>
    </row>
    <row r="135" spans="1:22" ht="18" x14ac:dyDescent="0.25">
      <c r="A135" s="116" t="str">
        <f>VLOOKUP(E135,'LISTADO ATM'!$A$2:$C$898,3,0)</f>
        <v>DISTRITO NACIONAL</v>
      </c>
      <c r="B135" s="137">
        <v>3335933423</v>
      </c>
      <c r="C135" s="110">
        <v>44373.585266203707</v>
      </c>
      <c r="D135" s="110" t="s">
        <v>2449</v>
      </c>
      <c r="E135" s="133">
        <v>39</v>
      </c>
      <c r="F135" s="116" t="str">
        <f>VLOOKUP(E135,VIP!$A$2:$O13972,2,0)</f>
        <v>DRBR039</v>
      </c>
      <c r="G135" s="116" t="str">
        <f>VLOOKUP(E135,'LISTADO ATM'!$A$2:$B$897,2,0)</f>
        <v xml:space="preserve">ATM Oficina Ovando </v>
      </c>
      <c r="H135" s="116" t="str">
        <f>VLOOKUP(E135,VIP!$A$2:$O18933,7,FALSE)</f>
        <v>Si</v>
      </c>
      <c r="I135" s="116" t="str">
        <f>VLOOKUP(E135,VIP!$A$2:$O10898,8,FALSE)</f>
        <v>No</v>
      </c>
      <c r="J135" s="116" t="str">
        <f>VLOOKUP(E135,VIP!$A$2:$O10848,8,FALSE)</f>
        <v>No</v>
      </c>
      <c r="K135" s="116" t="str">
        <f>VLOOKUP(E135,VIP!$A$2:$O14422,6,0)</f>
        <v>NO</v>
      </c>
      <c r="L135" s="140" t="s">
        <v>2566</v>
      </c>
      <c r="M135" s="109" t="s">
        <v>2446</v>
      </c>
      <c r="N135" s="109" t="s">
        <v>2453</v>
      </c>
      <c r="O135" s="116" t="s">
        <v>2454</v>
      </c>
      <c r="P135" s="116"/>
      <c r="Q135" s="109" t="s">
        <v>2566</v>
      </c>
      <c r="R135" s="117"/>
      <c r="S135" s="117"/>
      <c r="T135" s="117"/>
      <c r="U135" s="89"/>
      <c r="V135" s="75"/>
    </row>
    <row r="136" spans="1:22" ht="18" x14ac:dyDescent="0.25">
      <c r="A136" s="116" t="str">
        <f>VLOOKUP(E136,'LISTADO ATM'!$A$2:$C$898,3,0)</f>
        <v>NORTE</v>
      </c>
      <c r="B136" s="137" t="s">
        <v>2692</v>
      </c>
      <c r="C136" s="110">
        <v>44375.895636574074</v>
      </c>
      <c r="D136" s="110" t="s">
        <v>2470</v>
      </c>
      <c r="E136" s="133">
        <v>97</v>
      </c>
      <c r="F136" s="116" t="str">
        <f>VLOOKUP(E136,VIP!$A$2:$O13981,2,0)</f>
        <v>DRBR097</v>
      </c>
      <c r="G136" s="116" t="str">
        <f>VLOOKUP(E136,'LISTADO ATM'!$A$2:$B$897,2,0)</f>
        <v xml:space="preserve">ATM Oficina Villa Riva </v>
      </c>
      <c r="H136" s="116" t="str">
        <f>VLOOKUP(E136,VIP!$A$2:$O18942,7,FALSE)</f>
        <v>Si</v>
      </c>
      <c r="I136" s="116" t="str">
        <f>VLOOKUP(E136,VIP!$A$2:$O10907,8,FALSE)</f>
        <v>Si</v>
      </c>
      <c r="J136" s="116" t="str">
        <f>VLOOKUP(E136,VIP!$A$2:$O10857,8,FALSE)</f>
        <v>Si</v>
      </c>
      <c r="K136" s="116" t="str">
        <f>VLOOKUP(E136,VIP!$A$2:$O14431,6,0)</f>
        <v>NO</v>
      </c>
      <c r="L136" s="140" t="s">
        <v>2566</v>
      </c>
      <c r="M136" s="109" t="s">
        <v>2446</v>
      </c>
      <c r="N136" s="109" t="s">
        <v>2453</v>
      </c>
      <c r="O136" s="116" t="s">
        <v>2471</v>
      </c>
      <c r="P136" s="116"/>
      <c r="Q136" s="109" t="s">
        <v>2566</v>
      </c>
      <c r="R136" s="117"/>
      <c r="S136" s="117"/>
      <c r="T136" s="117"/>
      <c r="U136" s="89"/>
      <c r="V136" s="75"/>
    </row>
    <row r="137" spans="1:22" ht="18" x14ac:dyDescent="0.25">
      <c r="A137" s="116" t="str">
        <f>VLOOKUP(E137,'LISTADO ATM'!$A$2:$C$898,3,0)</f>
        <v>DISTRITO NACIONAL</v>
      </c>
      <c r="B137" s="137" t="s">
        <v>2703</v>
      </c>
      <c r="C137" s="110">
        <v>44375.812858796293</v>
      </c>
      <c r="D137" s="110" t="s">
        <v>2449</v>
      </c>
      <c r="E137" s="133">
        <v>698</v>
      </c>
      <c r="F137" s="116" t="str">
        <f>VLOOKUP(E137,VIP!$A$2:$O13990,2,0)</f>
        <v>DRBR698</v>
      </c>
      <c r="G137" s="116" t="str">
        <f>VLOOKUP(E137,'LISTADO ATM'!$A$2:$B$897,2,0)</f>
        <v>ATM Parador Bellamar</v>
      </c>
      <c r="H137" s="116" t="str">
        <f>VLOOKUP(E137,VIP!$A$2:$O18951,7,FALSE)</f>
        <v>Si</v>
      </c>
      <c r="I137" s="116" t="str">
        <f>VLOOKUP(E137,VIP!$A$2:$O10916,8,FALSE)</f>
        <v>Si</v>
      </c>
      <c r="J137" s="116" t="str">
        <f>VLOOKUP(E137,VIP!$A$2:$O10866,8,FALSE)</f>
        <v>Si</v>
      </c>
      <c r="K137" s="116" t="str">
        <f>VLOOKUP(E137,VIP!$A$2:$O14440,6,0)</f>
        <v>NO</v>
      </c>
      <c r="L137" s="140" t="s">
        <v>2566</v>
      </c>
      <c r="M137" s="109" t="s">
        <v>2446</v>
      </c>
      <c r="N137" s="109" t="s">
        <v>2453</v>
      </c>
      <c r="O137" s="116" t="s">
        <v>2454</v>
      </c>
      <c r="P137" s="116"/>
      <c r="Q137" s="109" t="s">
        <v>2566</v>
      </c>
      <c r="R137" s="117"/>
      <c r="S137" s="117"/>
      <c r="T137" s="117"/>
      <c r="U137" s="89"/>
      <c r="V137" s="75"/>
    </row>
    <row r="138" spans="1:22" ht="18" x14ac:dyDescent="0.25">
      <c r="A138" s="116" t="str">
        <f>VLOOKUP(E138,'LISTADO ATM'!$A$2:$C$898,3,0)</f>
        <v>SUR</v>
      </c>
      <c r="B138" s="137" t="s">
        <v>2690</v>
      </c>
      <c r="C138" s="110">
        <v>44375.904305555552</v>
      </c>
      <c r="D138" s="110" t="s">
        <v>2449</v>
      </c>
      <c r="E138" s="133">
        <v>780</v>
      </c>
      <c r="F138" s="116" t="str">
        <f>VLOOKUP(E138,VIP!$A$2:$O13979,2,0)</f>
        <v>DRBR041</v>
      </c>
      <c r="G138" s="116" t="str">
        <f>VLOOKUP(E138,'LISTADO ATM'!$A$2:$B$897,2,0)</f>
        <v xml:space="preserve">ATM Oficina Barahona I </v>
      </c>
      <c r="H138" s="116" t="str">
        <f>VLOOKUP(E138,VIP!$A$2:$O18940,7,FALSE)</f>
        <v>Si</v>
      </c>
      <c r="I138" s="116" t="str">
        <f>VLOOKUP(E138,VIP!$A$2:$O10905,8,FALSE)</f>
        <v>Si</v>
      </c>
      <c r="J138" s="116" t="str">
        <f>VLOOKUP(E138,VIP!$A$2:$O10855,8,FALSE)</f>
        <v>Si</v>
      </c>
      <c r="K138" s="116" t="str">
        <f>VLOOKUP(E138,VIP!$A$2:$O14429,6,0)</f>
        <v>SI</v>
      </c>
      <c r="L138" s="140" t="s">
        <v>2566</v>
      </c>
      <c r="M138" s="109" t="s">
        <v>2446</v>
      </c>
      <c r="N138" s="109" t="s">
        <v>2453</v>
      </c>
      <c r="O138" s="116" t="s">
        <v>2454</v>
      </c>
      <c r="P138" s="116"/>
      <c r="Q138" s="109" t="s">
        <v>2566</v>
      </c>
      <c r="R138" s="117"/>
      <c r="S138" s="117"/>
      <c r="T138" s="117"/>
      <c r="U138" s="89"/>
      <c r="V138" s="75"/>
    </row>
    <row r="139" spans="1:22" ht="18" x14ac:dyDescent="0.25">
      <c r="A139" s="116" t="str">
        <f>VLOOKUP(E139,'LISTADO ATM'!$A$2:$C$898,3,0)</f>
        <v>SUR</v>
      </c>
      <c r="B139" s="137" t="s">
        <v>2704</v>
      </c>
      <c r="C139" s="110">
        <v>44375.810983796298</v>
      </c>
      <c r="D139" s="110" t="s">
        <v>2470</v>
      </c>
      <c r="E139" s="133">
        <v>885</v>
      </c>
      <c r="F139" s="116" t="str">
        <f>VLOOKUP(E139,VIP!$A$2:$O13991,2,0)</f>
        <v>DRBR885</v>
      </c>
      <c r="G139" s="116" t="str">
        <f>VLOOKUP(E139,'LISTADO ATM'!$A$2:$B$897,2,0)</f>
        <v xml:space="preserve">ATM UNP Rancho Arriba </v>
      </c>
      <c r="H139" s="116" t="str">
        <f>VLOOKUP(E139,VIP!$A$2:$O18952,7,FALSE)</f>
        <v>Si</v>
      </c>
      <c r="I139" s="116" t="str">
        <f>VLOOKUP(E139,VIP!$A$2:$O10917,8,FALSE)</f>
        <v>Si</v>
      </c>
      <c r="J139" s="116" t="str">
        <f>VLOOKUP(E139,VIP!$A$2:$O10867,8,FALSE)</f>
        <v>Si</v>
      </c>
      <c r="K139" s="116" t="str">
        <f>VLOOKUP(E139,VIP!$A$2:$O14441,6,0)</f>
        <v>NO</v>
      </c>
      <c r="L139" s="140" t="s">
        <v>2595</v>
      </c>
      <c r="M139" s="109" t="s">
        <v>2446</v>
      </c>
      <c r="N139" s="109" t="s">
        <v>2453</v>
      </c>
      <c r="O139" s="116" t="s">
        <v>2471</v>
      </c>
      <c r="P139" s="116"/>
      <c r="Q139" s="109" t="s">
        <v>2595</v>
      </c>
      <c r="R139" s="117"/>
      <c r="S139" s="117"/>
      <c r="T139" s="117"/>
      <c r="U139" s="89"/>
      <c r="V139" s="75"/>
    </row>
    <row r="140" spans="1:22" ht="18" x14ac:dyDescent="0.25">
      <c r="A140" s="116" t="str">
        <f>VLOOKUP(E140,'LISTADO ATM'!$A$2:$C$898,3,0)</f>
        <v>ESTE</v>
      </c>
      <c r="B140" s="137" t="s">
        <v>2647</v>
      </c>
      <c r="C140" s="110">
        <v>44375.711006944446</v>
      </c>
      <c r="D140" s="110" t="s">
        <v>2470</v>
      </c>
      <c r="E140" s="133">
        <v>188</v>
      </c>
      <c r="F140" s="116" t="str">
        <f>VLOOKUP(E140,VIP!$A$2:$O13992,2,0)</f>
        <v>DRBR188</v>
      </c>
      <c r="G140" s="116" t="str">
        <f>VLOOKUP(E140,'LISTADO ATM'!$A$2:$B$897,2,0)</f>
        <v xml:space="preserve">ATM UNP Miches </v>
      </c>
      <c r="H140" s="116" t="str">
        <f>VLOOKUP(E140,VIP!$A$2:$O18953,7,FALSE)</f>
        <v>Si</v>
      </c>
      <c r="I140" s="116" t="str">
        <f>VLOOKUP(E140,VIP!$A$2:$O10918,8,FALSE)</f>
        <v>Si</v>
      </c>
      <c r="J140" s="116" t="str">
        <f>VLOOKUP(E140,VIP!$A$2:$O10868,8,FALSE)</f>
        <v>Si</v>
      </c>
      <c r="K140" s="116" t="str">
        <f>VLOOKUP(E140,VIP!$A$2:$O14442,6,0)</f>
        <v>NO</v>
      </c>
      <c r="L140" s="140" t="s">
        <v>2442</v>
      </c>
      <c r="M140" s="109" t="s">
        <v>2446</v>
      </c>
      <c r="N140" s="109" t="s">
        <v>2453</v>
      </c>
      <c r="O140" s="116" t="s">
        <v>2471</v>
      </c>
      <c r="P140" s="116"/>
      <c r="Q140" s="109" t="s">
        <v>2442</v>
      </c>
      <c r="R140" s="117"/>
      <c r="S140" s="117"/>
      <c r="T140" s="117"/>
      <c r="U140" s="89"/>
      <c r="V140" s="75"/>
    </row>
    <row r="141" spans="1:22" ht="18" x14ac:dyDescent="0.25">
      <c r="A141" s="116" t="str">
        <f>VLOOKUP(E141,'LISTADO ATM'!$A$2:$C$898,3,0)</f>
        <v>DISTRITO NACIONAL</v>
      </c>
      <c r="B141" s="137" t="s">
        <v>2651</v>
      </c>
      <c r="C141" s="110">
        <v>44375.667013888888</v>
      </c>
      <c r="D141" s="110" t="s">
        <v>2449</v>
      </c>
      <c r="E141" s="133">
        <v>476</v>
      </c>
      <c r="F141" s="116" t="str">
        <f>VLOOKUP(E141,VIP!$A$2:$O13996,2,0)</f>
        <v>DRBR476</v>
      </c>
      <c r="G141" s="116" t="str">
        <f>VLOOKUP(E141,'LISTADO ATM'!$A$2:$B$897,2,0)</f>
        <v xml:space="preserve">ATM Multicentro La Sirena Las Caobas </v>
      </c>
      <c r="H141" s="116" t="str">
        <f>VLOOKUP(E141,VIP!$A$2:$O18957,7,FALSE)</f>
        <v>Si</v>
      </c>
      <c r="I141" s="116" t="str">
        <f>VLOOKUP(E141,VIP!$A$2:$O10922,8,FALSE)</f>
        <v>Si</v>
      </c>
      <c r="J141" s="116" t="str">
        <f>VLOOKUP(E141,VIP!$A$2:$O10872,8,FALSE)</f>
        <v>Si</v>
      </c>
      <c r="K141" s="116" t="str">
        <f>VLOOKUP(E141,VIP!$A$2:$O14446,6,0)</f>
        <v>SI</v>
      </c>
      <c r="L141" s="140" t="s">
        <v>2442</v>
      </c>
      <c r="M141" s="109" t="s">
        <v>2446</v>
      </c>
      <c r="N141" s="109" t="s">
        <v>2453</v>
      </c>
      <c r="O141" s="116" t="s">
        <v>2454</v>
      </c>
      <c r="P141" s="116"/>
      <c r="Q141" s="109" t="s">
        <v>2442</v>
      </c>
      <c r="R141" s="117"/>
      <c r="S141" s="117"/>
      <c r="T141" s="117"/>
      <c r="U141" s="89"/>
      <c r="V141" s="75"/>
    </row>
    <row r="142" spans="1:22" ht="18" x14ac:dyDescent="0.25">
      <c r="A142" s="116" t="str">
        <f>VLOOKUP(E142,'LISTADO ATM'!$A$2:$C$898,3,0)</f>
        <v>DISTRITO NACIONAL</v>
      </c>
      <c r="B142" s="137">
        <v>3335933560</v>
      </c>
      <c r="C142" s="110">
        <v>44374.643483796295</v>
      </c>
      <c r="D142" s="110" t="s">
        <v>2449</v>
      </c>
      <c r="E142" s="133">
        <v>557</v>
      </c>
      <c r="F142" s="116" t="str">
        <f>VLOOKUP(E142,VIP!$A$2:$O13941,2,0)</f>
        <v>DRBR022</v>
      </c>
      <c r="G142" s="116" t="str">
        <f>VLOOKUP(E142,'LISTADO ATM'!$A$2:$B$897,2,0)</f>
        <v xml:space="preserve">ATM Multicentro La Sirena Ave. Mella </v>
      </c>
      <c r="H142" s="116" t="str">
        <f>VLOOKUP(E142,VIP!$A$2:$O18824,7,FALSE)</f>
        <v>Si</v>
      </c>
      <c r="I142" s="116" t="str">
        <f>VLOOKUP(E142,VIP!$A$2:$O10789,8,FALSE)</f>
        <v>Si</v>
      </c>
      <c r="J142" s="116" t="str">
        <f>VLOOKUP(E142,VIP!$A$2:$O10739,8,FALSE)</f>
        <v>Si</v>
      </c>
      <c r="K142" s="116" t="str">
        <f>VLOOKUP(E142,VIP!$A$2:$O14313,6,0)</f>
        <v>SI</v>
      </c>
      <c r="L142" s="140" t="s">
        <v>2442</v>
      </c>
      <c r="M142" s="109" t="s">
        <v>2446</v>
      </c>
      <c r="N142" s="109" t="s">
        <v>2453</v>
      </c>
      <c r="O142" s="116" t="s">
        <v>2454</v>
      </c>
      <c r="P142" s="116"/>
      <c r="Q142" s="109" t="s">
        <v>2442</v>
      </c>
      <c r="R142" s="117"/>
      <c r="S142" s="117"/>
      <c r="T142" s="117"/>
      <c r="U142" s="89"/>
      <c r="V142" s="75"/>
    </row>
    <row r="143" spans="1:22" ht="18" x14ac:dyDescent="0.25">
      <c r="A143" s="116" t="str">
        <f>VLOOKUP(E143,'LISTADO ATM'!$A$2:$C$898,3,0)</f>
        <v>DISTRITO NACIONAL</v>
      </c>
      <c r="B143" s="137">
        <v>3335933618</v>
      </c>
      <c r="C143" s="110">
        <v>44375.002187500002</v>
      </c>
      <c r="D143" s="110" t="s">
        <v>2449</v>
      </c>
      <c r="E143" s="133">
        <v>577</v>
      </c>
      <c r="F143" s="116" t="str">
        <f>VLOOKUP(E143,VIP!$A$2:$O13940,2,0)</f>
        <v>DRBR173</v>
      </c>
      <c r="G143" s="116" t="str">
        <f>VLOOKUP(E143,'LISTADO ATM'!$A$2:$B$897,2,0)</f>
        <v xml:space="preserve">ATM Olé Ave. Duarte </v>
      </c>
      <c r="H143" s="116" t="str">
        <f>VLOOKUP(E143,VIP!$A$2:$O18823,7,FALSE)</f>
        <v>Si</v>
      </c>
      <c r="I143" s="116" t="str">
        <f>VLOOKUP(E143,VIP!$A$2:$O10788,8,FALSE)</f>
        <v>Si</v>
      </c>
      <c r="J143" s="116" t="str">
        <f>VLOOKUP(E143,VIP!$A$2:$O10738,8,FALSE)</f>
        <v>Si</v>
      </c>
      <c r="K143" s="116" t="str">
        <f>VLOOKUP(E143,VIP!$A$2:$O14312,6,0)</f>
        <v>SI</v>
      </c>
      <c r="L143" s="140" t="s">
        <v>2442</v>
      </c>
      <c r="M143" s="109" t="s">
        <v>2446</v>
      </c>
      <c r="N143" s="109" t="s">
        <v>2453</v>
      </c>
      <c r="O143" s="116" t="s">
        <v>2454</v>
      </c>
      <c r="P143" s="116"/>
      <c r="Q143" s="109" t="s">
        <v>2442</v>
      </c>
      <c r="R143" s="117"/>
      <c r="S143" s="117"/>
      <c r="T143" s="117"/>
      <c r="U143" s="89"/>
      <c r="V143" s="75"/>
    </row>
    <row r="144" spans="1:22" ht="18" x14ac:dyDescent="0.25">
      <c r="A144" s="116" t="str">
        <f>VLOOKUP(E144,'LISTADO ATM'!$A$2:$C$898,3,0)</f>
        <v>ESTE</v>
      </c>
      <c r="B144" s="137">
        <v>3335933501</v>
      </c>
      <c r="C144" s="110">
        <v>44374.048634259256</v>
      </c>
      <c r="D144" s="110" t="s">
        <v>2449</v>
      </c>
      <c r="E144" s="133">
        <v>844</v>
      </c>
      <c r="F144" s="116" t="str">
        <f>VLOOKUP(E144,VIP!$A$2:$O13931,2,0)</f>
        <v>DRBR844</v>
      </c>
      <c r="G144" s="116" t="str">
        <f>VLOOKUP(E144,'LISTADO ATM'!$A$2:$B$897,2,0)</f>
        <v xml:space="preserve">ATM San Juan Shopping Center (Bávaro) </v>
      </c>
      <c r="H144" s="116" t="str">
        <f>VLOOKUP(E144,VIP!$A$2:$O18814,7,FALSE)</f>
        <v>Si</v>
      </c>
      <c r="I144" s="116" t="str">
        <f>VLOOKUP(E144,VIP!$A$2:$O10779,8,FALSE)</f>
        <v>Si</v>
      </c>
      <c r="J144" s="116" t="str">
        <f>VLOOKUP(E144,VIP!$A$2:$O10729,8,FALSE)</f>
        <v>Si</v>
      </c>
      <c r="K144" s="116" t="str">
        <f>VLOOKUP(E144,VIP!$A$2:$O14303,6,0)</f>
        <v>NO</v>
      </c>
      <c r="L144" s="140" t="s">
        <v>2442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2442</v>
      </c>
      <c r="R144" s="117"/>
      <c r="S144" s="117"/>
      <c r="T144" s="117"/>
      <c r="U144" s="89"/>
      <c r="V144" s="75"/>
    </row>
    <row r="145" spans="1:22" ht="18" x14ac:dyDescent="0.25">
      <c r="A145" s="116" t="str">
        <f>VLOOKUP(E145,'LISTADO ATM'!$A$2:$C$898,3,0)</f>
        <v>DISTRITO NACIONAL</v>
      </c>
      <c r="B145" s="137" t="s">
        <v>2652</v>
      </c>
      <c r="C145" s="110">
        <v>44375.660057870373</v>
      </c>
      <c r="D145" s="110" t="s">
        <v>2449</v>
      </c>
      <c r="E145" s="133">
        <v>917</v>
      </c>
      <c r="F145" s="116" t="str">
        <f>VLOOKUP(E145,VIP!$A$2:$O13997,2,0)</f>
        <v>DRBR01B</v>
      </c>
      <c r="G145" s="116" t="str">
        <f>VLOOKUP(E145,'LISTADO ATM'!$A$2:$B$897,2,0)</f>
        <v xml:space="preserve">ATM Oficina Los Mina </v>
      </c>
      <c r="H145" s="116" t="str">
        <f>VLOOKUP(E145,VIP!$A$2:$O18958,7,FALSE)</f>
        <v>Si</v>
      </c>
      <c r="I145" s="116" t="str">
        <f>VLOOKUP(E145,VIP!$A$2:$O10923,8,FALSE)</f>
        <v>Si</v>
      </c>
      <c r="J145" s="116" t="str">
        <f>VLOOKUP(E145,VIP!$A$2:$O10873,8,FALSE)</f>
        <v>Si</v>
      </c>
      <c r="K145" s="116" t="str">
        <f>VLOOKUP(E145,VIP!$A$2:$O14447,6,0)</f>
        <v>NO</v>
      </c>
      <c r="L145" s="140" t="s">
        <v>2442</v>
      </c>
      <c r="M145" s="109" t="s">
        <v>2446</v>
      </c>
      <c r="N145" s="109" t="s">
        <v>2453</v>
      </c>
      <c r="O145" s="116" t="s">
        <v>2454</v>
      </c>
      <c r="P145" s="116"/>
      <c r="Q145" s="109" t="s">
        <v>2442</v>
      </c>
      <c r="R145" s="117"/>
      <c r="S145" s="117"/>
      <c r="T145" s="117"/>
      <c r="U145" s="89"/>
      <c r="V145" s="75"/>
    </row>
    <row r="146" spans="1:22" ht="18" x14ac:dyDescent="0.25">
      <c r="A146" s="116" t="str">
        <f>VLOOKUP(E146,'LISTADO ATM'!$A$2:$C$898,3,0)</f>
        <v>DISTRITO NACIONAL</v>
      </c>
      <c r="B146" s="137" t="s">
        <v>2653</v>
      </c>
      <c r="C146" s="110">
        <v>44375.656944444447</v>
      </c>
      <c r="D146" s="110" t="s">
        <v>2449</v>
      </c>
      <c r="E146" s="133">
        <v>943</v>
      </c>
      <c r="F146" s="116" t="str">
        <f>VLOOKUP(E146,VIP!$A$2:$O13998,2,0)</f>
        <v>DRBR16K</v>
      </c>
      <c r="G146" s="116" t="str">
        <f>VLOOKUP(E146,'LISTADO ATM'!$A$2:$B$897,2,0)</f>
        <v xml:space="preserve">ATM Oficina Tránsito Terreste </v>
      </c>
      <c r="H146" s="116" t="str">
        <f>VLOOKUP(E146,VIP!$A$2:$O18959,7,FALSE)</f>
        <v>Si</v>
      </c>
      <c r="I146" s="116" t="str">
        <f>VLOOKUP(E146,VIP!$A$2:$O10924,8,FALSE)</f>
        <v>Si</v>
      </c>
      <c r="J146" s="116" t="str">
        <f>VLOOKUP(E146,VIP!$A$2:$O10874,8,FALSE)</f>
        <v>Si</v>
      </c>
      <c r="K146" s="116" t="str">
        <f>VLOOKUP(E146,VIP!$A$2:$O14448,6,0)</f>
        <v>NO</v>
      </c>
      <c r="L146" s="140" t="s">
        <v>2442</v>
      </c>
      <c r="M146" s="109" t="s">
        <v>2446</v>
      </c>
      <c r="N146" s="109" t="s">
        <v>2453</v>
      </c>
      <c r="O146" s="116" t="s">
        <v>2454</v>
      </c>
      <c r="P146" s="116"/>
      <c r="Q146" s="109" t="s">
        <v>2442</v>
      </c>
      <c r="R146" s="117"/>
      <c r="S146" s="117"/>
      <c r="T146" s="117"/>
      <c r="U146" s="89"/>
      <c r="V146" s="75"/>
    </row>
    <row r="147" spans="1:22" ht="18" x14ac:dyDescent="0.25">
      <c r="A147" s="116" t="str">
        <f>VLOOKUP(E147,'LISTADO ATM'!$A$2:$C$898,3,0)</f>
        <v>SUR</v>
      </c>
      <c r="B147" s="137" t="s">
        <v>2649</v>
      </c>
      <c r="C147" s="110">
        <v>44375.707511574074</v>
      </c>
      <c r="D147" s="110" t="s">
        <v>2449</v>
      </c>
      <c r="E147" s="133">
        <v>995</v>
      </c>
      <c r="F147" s="116" t="str">
        <f>VLOOKUP(E147,VIP!$A$2:$O13994,2,0)</f>
        <v>DRBR545</v>
      </c>
      <c r="G147" s="116" t="str">
        <f>VLOOKUP(E147,'LISTADO ATM'!$A$2:$B$897,2,0)</f>
        <v xml:space="preserve">ATM Oficina San Cristobal III (Lobby) </v>
      </c>
      <c r="H147" s="116" t="str">
        <f>VLOOKUP(E147,VIP!$A$2:$O18955,7,FALSE)</f>
        <v>Si</v>
      </c>
      <c r="I147" s="116" t="str">
        <f>VLOOKUP(E147,VIP!$A$2:$O10920,8,FALSE)</f>
        <v>No</v>
      </c>
      <c r="J147" s="116" t="str">
        <f>VLOOKUP(E147,VIP!$A$2:$O10870,8,FALSE)</f>
        <v>No</v>
      </c>
      <c r="K147" s="116" t="str">
        <f>VLOOKUP(E147,VIP!$A$2:$O14444,6,0)</f>
        <v>NO</v>
      </c>
      <c r="L147" s="140" t="s">
        <v>2442</v>
      </c>
      <c r="M147" s="109" t="s">
        <v>2446</v>
      </c>
      <c r="N147" s="109" t="s">
        <v>2453</v>
      </c>
      <c r="O147" s="116" t="s">
        <v>2454</v>
      </c>
      <c r="P147" s="116"/>
      <c r="Q147" s="109" t="s">
        <v>2442</v>
      </c>
      <c r="R147" s="117"/>
      <c r="S147" s="117"/>
      <c r="T147" s="117"/>
      <c r="U147" s="89"/>
      <c r="V147" s="75"/>
    </row>
    <row r="148" spans="1:22" ht="18" x14ac:dyDescent="0.25">
      <c r="A148" s="116" t="str">
        <f>VLOOKUP(E148,'LISTADO ATM'!$A$2:$C$898,3,0)</f>
        <v>NORTE</v>
      </c>
      <c r="B148" s="137" t="s">
        <v>2658</v>
      </c>
      <c r="C148" s="110">
        <v>44375.611631944441</v>
      </c>
      <c r="D148" s="110" t="s">
        <v>2181</v>
      </c>
      <c r="E148" s="133">
        <v>944</v>
      </c>
      <c r="F148" s="116" t="str">
        <f>VLOOKUP(E148,VIP!$A$2:$O14001,2,0)</f>
        <v>DRBR944</v>
      </c>
      <c r="G148" s="116" t="str">
        <f>VLOOKUP(E148,'LISTADO ATM'!$A$2:$B$897,2,0)</f>
        <v xml:space="preserve">ATM UNP Mao </v>
      </c>
      <c r="H148" s="116" t="str">
        <f>VLOOKUP(E148,VIP!$A$2:$O18962,7,FALSE)</f>
        <v>Si</v>
      </c>
      <c r="I148" s="116" t="str">
        <f>VLOOKUP(E148,VIP!$A$2:$O10927,8,FALSE)</f>
        <v>Si</v>
      </c>
      <c r="J148" s="116" t="str">
        <f>VLOOKUP(E148,VIP!$A$2:$O10877,8,FALSE)</f>
        <v>Si</v>
      </c>
      <c r="K148" s="116" t="str">
        <f>VLOOKUP(E148,VIP!$A$2:$O14451,6,0)</f>
        <v>NO</v>
      </c>
      <c r="L148" s="140" t="s">
        <v>2591</v>
      </c>
      <c r="M148" s="109" t="s">
        <v>2446</v>
      </c>
      <c r="N148" s="109" t="s">
        <v>2453</v>
      </c>
      <c r="O148" s="116" t="s">
        <v>2567</v>
      </c>
      <c r="P148" s="116"/>
      <c r="Q148" s="109" t="s">
        <v>2591</v>
      </c>
      <c r="R148" s="117"/>
      <c r="S148" s="117"/>
      <c r="T148" s="117"/>
      <c r="U148" s="89"/>
      <c r="V148" s="75"/>
    </row>
    <row r="149" spans="1:22" ht="18" x14ac:dyDescent="0.25">
      <c r="A149" s="116" t="str">
        <f>VLOOKUP(E149,'LISTADO ATM'!$A$2:$C$898,3,0)</f>
        <v>DISTRITO NACIONAL</v>
      </c>
      <c r="B149" s="137" t="s">
        <v>2698</v>
      </c>
      <c r="C149" s="110">
        <v>44375.822962962964</v>
      </c>
      <c r="D149" s="110" t="s">
        <v>2470</v>
      </c>
      <c r="E149" s="133">
        <v>194</v>
      </c>
      <c r="F149" s="116" t="str">
        <f>VLOOKUP(E149,VIP!$A$2:$O13987,2,0)</f>
        <v>DRBR194</v>
      </c>
      <c r="G149" s="116" t="str">
        <f>VLOOKUP(E149,'LISTADO ATM'!$A$2:$B$897,2,0)</f>
        <v xml:space="preserve">ATM UNP Pantoja </v>
      </c>
      <c r="H149" s="116" t="str">
        <f>VLOOKUP(E149,VIP!$A$2:$O18948,7,FALSE)</f>
        <v>Si</v>
      </c>
      <c r="I149" s="116" t="str">
        <f>VLOOKUP(E149,VIP!$A$2:$O10913,8,FALSE)</f>
        <v>No</v>
      </c>
      <c r="J149" s="116" t="str">
        <f>VLOOKUP(E149,VIP!$A$2:$O10863,8,FALSE)</f>
        <v>No</v>
      </c>
      <c r="K149" s="116" t="str">
        <f>VLOOKUP(E149,VIP!$A$2:$O14437,6,0)</f>
        <v>NO</v>
      </c>
      <c r="L149" s="140" t="s">
        <v>2418</v>
      </c>
      <c r="M149" s="109" t="s">
        <v>2446</v>
      </c>
      <c r="N149" s="109" t="s">
        <v>2453</v>
      </c>
      <c r="O149" s="116" t="s">
        <v>2471</v>
      </c>
      <c r="P149" s="116"/>
      <c r="Q149" s="109" t="s">
        <v>2418</v>
      </c>
      <c r="R149" s="117"/>
      <c r="S149" s="117"/>
      <c r="T149" s="117"/>
      <c r="U149" s="89"/>
      <c r="V149" s="75"/>
    </row>
    <row r="150" spans="1:22" ht="18" x14ac:dyDescent="0.25">
      <c r="A150" s="116" t="str">
        <f>VLOOKUP(E150,'LISTADO ATM'!$A$2:$C$898,3,0)</f>
        <v>ESTE</v>
      </c>
      <c r="B150" s="137" t="s">
        <v>2694</v>
      </c>
      <c r="C150" s="110">
        <v>44375.879849537036</v>
      </c>
      <c r="D150" s="110" t="s">
        <v>2470</v>
      </c>
      <c r="E150" s="133">
        <v>268</v>
      </c>
      <c r="F150" s="116" t="str">
        <f>VLOOKUP(E150,VIP!$A$2:$O13983,2,0)</f>
        <v>DRBR268</v>
      </c>
      <c r="G150" s="116" t="str">
        <f>VLOOKUP(E150,'LISTADO ATM'!$A$2:$B$897,2,0)</f>
        <v xml:space="preserve">ATM Autobanco La Altagracia (Higuey) </v>
      </c>
      <c r="H150" s="116" t="str">
        <f>VLOOKUP(E150,VIP!$A$2:$O18944,7,FALSE)</f>
        <v>Si</v>
      </c>
      <c r="I150" s="116" t="str">
        <f>VLOOKUP(E150,VIP!$A$2:$O10909,8,FALSE)</f>
        <v>Si</v>
      </c>
      <c r="J150" s="116" t="str">
        <f>VLOOKUP(E150,VIP!$A$2:$O10859,8,FALSE)</f>
        <v>Si</v>
      </c>
      <c r="K150" s="116" t="str">
        <f>VLOOKUP(E150,VIP!$A$2:$O14433,6,0)</f>
        <v>NO</v>
      </c>
      <c r="L150" s="140" t="s">
        <v>2418</v>
      </c>
      <c r="M150" s="109" t="s">
        <v>2446</v>
      </c>
      <c r="N150" s="109" t="s">
        <v>2453</v>
      </c>
      <c r="O150" s="116" t="s">
        <v>2471</v>
      </c>
      <c r="P150" s="116"/>
      <c r="Q150" s="109" t="s">
        <v>2418</v>
      </c>
      <c r="R150" s="117"/>
      <c r="S150" s="117"/>
      <c r="T150" s="117"/>
      <c r="U150" s="89"/>
      <c r="V150" s="75"/>
    </row>
    <row r="151" spans="1:22" ht="18" x14ac:dyDescent="0.25">
      <c r="A151" s="116" t="str">
        <f>VLOOKUP(E151,'LISTADO ATM'!$A$2:$C$898,3,0)</f>
        <v>ESTE</v>
      </c>
      <c r="B151" s="137" t="s">
        <v>2648</v>
      </c>
      <c r="C151" s="110">
        <v>44375.708993055552</v>
      </c>
      <c r="D151" s="110" t="s">
        <v>2470</v>
      </c>
      <c r="E151" s="133">
        <v>293</v>
      </c>
      <c r="F151" s="116" t="str">
        <f>VLOOKUP(E151,VIP!$A$2:$O13993,2,0)</f>
        <v>DRBR293</v>
      </c>
      <c r="G151" s="116" t="str">
        <f>VLOOKUP(E151,'LISTADO ATM'!$A$2:$B$897,2,0)</f>
        <v xml:space="preserve">ATM S/M Nueva Visión (San Pedro) </v>
      </c>
      <c r="H151" s="116" t="str">
        <f>VLOOKUP(E151,VIP!$A$2:$O18954,7,FALSE)</f>
        <v>Si</v>
      </c>
      <c r="I151" s="116" t="str">
        <f>VLOOKUP(E151,VIP!$A$2:$O10919,8,FALSE)</f>
        <v>Si</v>
      </c>
      <c r="J151" s="116" t="str">
        <f>VLOOKUP(E151,VIP!$A$2:$O10869,8,FALSE)</f>
        <v>Si</v>
      </c>
      <c r="K151" s="116" t="str">
        <f>VLOOKUP(E151,VIP!$A$2:$O14443,6,0)</f>
        <v>NO</v>
      </c>
      <c r="L151" s="140" t="s">
        <v>2418</v>
      </c>
      <c r="M151" s="109" t="s">
        <v>2446</v>
      </c>
      <c r="N151" s="109" t="s">
        <v>2453</v>
      </c>
      <c r="O151" s="116" t="s">
        <v>2471</v>
      </c>
      <c r="P151" s="116"/>
      <c r="Q151" s="109" t="s">
        <v>2418</v>
      </c>
      <c r="R151" s="117"/>
      <c r="S151" s="117"/>
      <c r="T151" s="117"/>
      <c r="U151" s="89"/>
      <c r="V151" s="75"/>
    </row>
    <row r="152" spans="1:22" ht="18" x14ac:dyDescent="0.25">
      <c r="A152" s="116" t="str">
        <f>VLOOKUP(E152,'LISTADO ATM'!$A$2:$C$898,3,0)</f>
        <v>DISTRITO NACIONAL</v>
      </c>
      <c r="B152" s="137" t="s">
        <v>2602</v>
      </c>
      <c r="C152" s="110">
        <v>44375.406018518515</v>
      </c>
      <c r="D152" s="110" t="s">
        <v>2470</v>
      </c>
      <c r="E152" s="133">
        <v>527</v>
      </c>
      <c r="F152" s="116" t="str">
        <f>VLOOKUP(E152,VIP!$A$2:$O13963,2,0)</f>
        <v>DRBR527</v>
      </c>
      <c r="G152" s="116" t="str">
        <f>VLOOKUP(E152,'LISTADO ATM'!$A$2:$B$897,2,0)</f>
        <v>ATM Oficina Zona Oriental II</v>
      </c>
      <c r="H152" s="116" t="str">
        <f>VLOOKUP(E152,VIP!$A$2:$O18924,7,FALSE)</f>
        <v>Si</v>
      </c>
      <c r="I152" s="116" t="str">
        <f>VLOOKUP(E152,VIP!$A$2:$O10889,8,FALSE)</f>
        <v>Si</v>
      </c>
      <c r="J152" s="116" t="str">
        <f>VLOOKUP(E152,VIP!$A$2:$O10839,8,FALSE)</f>
        <v>Si</v>
      </c>
      <c r="K152" s="116" t="str">
        <f>VLOOKUP(E152,VIP!$A$2:$O14413,6,0)</f>
        <v>SI</v>
      </c>
      <c r="L152" s="140" t="s">
        <v>2418</v>
      </c>
      <c r="M152" s="109" t="s">
        <v>2446</v>
      </c>
      <c r="N152" s="109" t="s">
        <v>2453</v>
      </c>
      <c r="O152" s="116" t="s">
        <v>2471</v>
      </c>
      <c r="P152" s="116"/>
      <c r="Q152" s="109" t="s">
        <v>2418</v>
      </c>
      <c r="R152" s="117"/>
      <c r="S152" s="117"/>
      <c r="T152" s="117"/>
      <c r="U152" s="89"/>
      <c r="V152" s="75"/>
    </row>
    <row r="153" spans="1:22" ht="18" x14ac:dyDescent="0.25">
      <c r="A153" s="116" t="str">
        <f>VLOOKUP(E153,'LISTADO ATM'!$A$2:$C$898,3,0)</f>
        <v>ESTE</v>
      </c>
      <c r="B153" s="137" t="s">
        <v>2650</v>
      </c>
      <c r="C153" s="110">
        <v>44375.692430555559</v>
      </c>
      <c r="D153" s="110" t="s">
        <v>2470</v>
      </c>
      <c r="E153" s="133">
        <v>609</v>
      </c>
      <c r="F153" s="116" t="str">
        <f>VLOOKUP(E153,VIP!$A$2:$O13995,2,0)</f>
        <v>DRBR120</v>
      </c>
      <c r="G153" s="116" t="str">
        <f>VLOOKUP(E153,'LISTADO ATM'!$A$2:$B$897,2,0)</f>
        <v xml:space="preserve">ATM S/M Jumbo (San Pedro) </v>
      </c>
      <c r="H153" s="116" t="str">
        <f>VLOOKUP(E153,VIP!$A$2:$O18956,7,FALSE)</f>
        <v>Si</v>
      </c>
      <c r="I153" s="116" t="str">
        <f>VLOOKUP(E153,VIP!$A$2:$O10921,8,FALSE)</f>
        <v>Si</v>
      </c>
      <c r="J153" s="116" t="str">
        <f>VLOOKUP(E153,VIP!$A$2:$O10871,8,FALSE)</f>
        <v>Si</v>
      </c>
      <c r="K153" s="116" t="str">
        <f>VLOOKUP(E153,VIP!$A$2:$O14445,6,0)</f>
        <v>NO</v>
      </c>
      <c r="L153" s="140" t="s">
        <v>2418</v>
      </c>
      <c r="M153" s="109" t="s">
        <v>2446</v>
      </c>
      <c r="N153" s="109" t="s">
        <v>2453</v>
      </c>
      <c r="O153" s="116" t="s">
        <v>2471</v>
      </c>
      <c r="P153" s="116"/>
      <c r="Q153" s="109" t="s">
        <v>2418</v>
      </c>
      <c r="R153" s="117"/>
      <c r="S153" s="117"/>
      <c r="T153" s="117"/>
      <c r="U153" s="89"/>
      <c r="V153" s="75"/>
    </row>
    <row r="154" spans="1:22" ht="18" x14ac:dyDescent="0.25">
      <c r="A154" s="116" t="str">
        <f>VLOOKUP(E154,'LISTADO ATM'!$A$2:$C$898,3,0)</f>
        <v>DISTRITO NACIONAL</v>
      </c>
      <c r="B154" s="137">
        <v>3335933627</v>
      </c>
      <c r="C154" s="110">
        <v>44375.076666666668</v>
      </c>
      <c r="D154" s="110" t="s">
        <v>2449</v>
      </c>
      <c r="E154" s="133">
        <v>684</v>
      </c>
      <c r="F154" s="116" t="str">
        <f>VLOOKUP(E154,VIP!$A$2:$O13931,2,0)</f>
        <v>DRBR684</v>
      </c>
      <c r="G154" s="116" t="str">
        <f>VLOOKUP(E154,'LISTADO ATM'!$A$2:$B$897,2,0)</f>
        <v>ATM Estación Texaco Prolongación 27 Febrero</v>
      </c>
      <c r="H154" s="116" t="str">
        <f>VLOOKUP(E154,VIP!$A$2:$O18814,7,FALSE)</f>
        <v>NO</v>
      </c>
      <c r="I154" s="116" t="str">
        <f>VLOOKUP(E154,VIP!$A$2:$O10779,8,FALSE)</f>
        <v>NO</v>
      </c>
      <c r="J154" s="116" t="str">
        <f>VLOOKUP(E154,VIP!$A$2:$O10729,8,FALSE)</f>
        <v>NO</v>
      </c>
      <c r="K154" s="116" t="str">
        <f>VLOOKUP(E154,VIP!$A$2:$O14303,6,0)</f>
        <v>NO</v>
      </c>
      <c r="L154" s="140" t="s">
        <v>2418</v>
      </c>
      <c r="M154" s="109" t="s">
        <v>2446</v>
      </c>
      <c r="N154" s="109" t="s">
        <v>2453</v>
      </c>
      <c r="O154" s="116" t="s">
        <v>2454</v>
      </c>
      <c r="P154" s="116"/>
      <c r="Q154" s="109" t="s">
        <v>2418</v>
      </c>
      <c r="R154" s="117"/>
      <c r="S154" s="117"/>
      <c r="T154" s="117"/>
      <c r="U154" s="89"/>
      <c r="V154" s="75"/>
    </row>
    <row r="155" spans="1:22" ht="18" x14ac:dyDescent="0.25">
      <c r="A155" s="116" t="str">
        <f>VLOOKUP(E155,'LISTADO ATM'!$A$2:$C$898,3,0)</f>
        <v>NORTE</v>
      </c>
      <c r="B155" s="137" t="s">
        <v>2687</v>
      </c>
      <c r="C155" s="110">
        <v>44375.920914351853</v>
      </c>
      <c r="D155" s="110" t="s">
        <v>2470</v>
      </c>
      <c r="E155" s="133">
        <v>687</v>
      </c>
      <c r="F155" s="116" t="str">
        <f>VLOOKUP(E155,VIP!$A$2:$O13976,2,0)</f>
        <v>DRBR687</v>
      </c>
      <c r="G155" s="116" t="str">
        <f>VLOOKUP(E155,'LISTADO ATM'!$A$2:$B$897,2,0)</f>
        <v>ATM Oficina Monterrico II</v>
      </c>
      <c r="H155" s="116" t="str">
        <f>VLOOKUP(E155,VIP!$A$2:$O18937,7,FALSE)</f>
        <v>NO</v>
      </c>
      <c r="I155" s="116" t="str">
        <f>VLOOKUP(E155,VIP!$A$2:$O10902,8,FALSE)</f>
        <v>NO</v>
      </c>
      <c r="J155" s="116" t="str">
        <f>VLOOKUP(E155,VIP!$A$2:$O10852,8,FALSE)</f>
        <v>NO</v>
      </c>
      <c r="K155" s="116" t="str">
        <f>VLOOKUP(E155,VIP!$A$2:$O14426,6,0)</f>
        <v>SI</v>
      </c>
      <c r="L155" s="140" t="s">
        <v>2418</v>
      </c>
      <c r="M155" s="109" t="s">
        <v>2446</v>
      </c>
      <c r="N155" s="109" t="s">
        <v>2453</v>
      </c>
      <c r="O155" s="116" t="s">
        <v>2471</v>
      </c>
      <c r="P155" s="116"/>
      <c r="Q155" s="109" t="s">
        <v>2418</v>
      </c>
      <c r="R155" s="117"/>
      <c r="S155" s="117"/>
      <c r="T155" s="117"/>
      <c r="U155" s="89"/>
      <c r="V155" s="75"/>
    </row>
    <row r="156" spans="1:22" ht="18" x14ac:dyDescent="0.25">
      <c r="A156" s="116" t="str">
        <f>VLOOKUP(E156,'LISTADO ATM'!$A$2:$C$898,3,0)</f>
        <v>NORTE</v>
      </c>
      <c r="B156" s="137" t="s">
        <v>2697</v>
      </c>
      <c r="C156" s="110">
        <v>44375.872442129628</v>
      </c>
      <c r="D156" s="110" t="s">
        <v>2590</v>
      </c>
      <c r="E156" s="133">
        <v>728</v>
      </c>
      <c r="F156" s="116" t="str">
        <f>VLOOKUP(E156,VIP!$A$2:$O13986,2,0)</f>
        <v>DRBR051</v>
      </c>
      <c r="G156" s="116" t="str">
        <f>VLOOKUP(E156,'LISTADO ATM'!$A$2:$B$897,2,0)</f>
        <v xml:space="preserve">ATM UNP La Vega Oficina Regional Norcentral </v>
      </c>
      <c r="H156" s="116" t="str">
        <f>VLOOKUP(E156,VIP!$A$2:$O18947,7,FALSE)</f>
        <v>Si</v>
      </c>
      <c r="I156" s="116" t="str">
        <f>VLOOKUP(E156,VIP!$A$2:$O10912,8,FALSE)</f>
        <v>Si</v>
      </c>
      <c r="J156" s="116" t="str">
        <f>VLOOKUP(E156,VIP!$A$2:$O10862,8,FALSE)</f>
        <v>Si</v>
      </c>
      <c r="K156" s="116" t="str">
        <f>VLOOKUP(E156,VIP!$A$2:$O14436,6,0)</f>
        <v>SI</v>
      </c>
      <c r="L156" s="140" t="s">
        <v>2418</v>
      </c>
      <c r="M156" s="109" t="s">
        <v>2446</v>
      </c>
      <c r="N156" s="109" t="s">
        <v>2453</v>
      </c>
      <c r="O156" s="116" t="s">
        <v>2592</v>
      </c>
      <c r="P156" s="116"/>
      <c r="Q156" s="109" t="s">
        <v>2418</v>
      </c>
      <c r="R156" s="117"/>
      <c r="S156" s="117"/>
      <c r="T156" s="117"/>
      <c r="U156" s="89"/>
      <c r="V156" s="75"/>
    </row>
    <row r="157" spans="1:22" ht="18" x14ac:dyDescent="0.25">
      <c r="A157" s="116" t="str">
        <f>VLOOKUP(E157,'LISTADO ATM'!$A$2:$C$898,3,0)</f>
        <v>ESTE</v>
      </c>
      <c r="B157" s="137" t="s">
        <v>2695</v>
      </c>
      <c r="C157" s="110">
        <v>44375.878182870372</v>
      </c>
      <c r="D157" s="110" t="s">
        <v>2470</v>
      </c>
      <c r="E157" s="133">
        <v>824</v>
      </c>
      <c r="F157" s="116" t="str">
        <f>VLOOKUP(E157,VIP!$A$2:$O13984,2,0)</f>
        <v>DRBR824</v>
      </c>
      <c r="G157" s="116" t="str">
        <f>VLOOKUP(E157,'LISTADO ATM'!$A$2:$B$897,2,0)</f>
        <v xml:space="preserve">ATM Multiplaza (Higuey) </v>
      </c>
      <c r="H157" s="116" t="str">
        <f>VLOOKUP(E157,VIP!$A$2:$O18945,7,FALSE)</f>
        <v>Si</v>
      </c>
      <c r="I157" s="116" t="str">
        <f>VLOOKUP(E157,VIP!$A$2:$O10910,8,FALSE)</f>
        <v>Si</v>
      </c>
      <c r="J157" s="116" t="str">
        <f>VLOOKUP(E157,VIP!$A$2:$O10860,8,FALSE)</f>
        <v>Si</v>
      </c>
      <c r="K157" s="116" t="str">
        <f>VLOOKUP(E157,VIP!$A$2:$O14434,6,0)</f>
        <v>NO</v>
      </c>
      <c r="L157" s="140" t="s">
        <v>2418</v>
      </c>
      <c r="M157" s="109" t="s">
        <v>2446</v>
      </c>
      <c r="N157" s="109" t="s">
        <v>2453</v>
      </c>
      <c r="O157" s="116" t="s">
        <v>2471</v>
      </c>
      <c r="P157" s="116"/>
      <c r="Q157" s="109" t="s">
        <v>2418</v>
      </c>
      <c r="R157" s="117"/>
      <c r="S157" s="117"/>
      <c r="T157" s="117"/>
      <c r="U157" s="89"/>
      <c r="V157" s="75"/>
    </row>
    <row r="158" spans="1:22" ht="18" x14ac:dyDescent="0.25">
      <c r="A158" s="116" t="str">
        <f>VLOOKUP(E158,'LISTADO ATM'!$A$2:$C$898,3,0)</f>
        <v>DISTRITO NACIONAL</v>
      </c>
      <c r="B158" s="137">
        <v>3335933178</v>
      </c>
      <c r="C158" s="110">
        <v>44373.354421296295</v>
      </c>
      <c r="D158" s="110" t="s">
        <v>2449</v>
      </c>
      <c r="E158" s="133">
        <v>958</v>
      </c>
      <c r="F158" s="116" t="str">
        <f>VLOOKUP(E158,VIP!$A$2:$O13966,2,0)</f>
        <v>DRBR958</v>
      </c>
      <c r="G158" s="116" t="str">
        <f>VLOOKUP(E158,'LISTADO ATM'!$A$2:$B$897,2,0)</f>
        <v xml:space="preserve">ATM Olé Aut. San Isidro </v>
      </c>
      <c r="H158" s="116" t="str">
        <f>VLOOKUP(E158,VIP!$A$2:$O18927,7,FALSE)</f>
        <v>Si</v>
      </c>
      <c r="I158" s="116" t="str">
        <f>VLOOKUP(E158,VIP!$A$2:$O10892,8,FALSE)</f>
        <v>Si</v>
      </c>
      <c r="J158" s="116" t="str">
        <f>VLOOKUP(E158,VIP!$A$2:$O10842,8,FALSE)</f>
        <v>Si</v>
      </c>
      <c r="K158" s="116" t="str">
        <f>VLOOKUP(E158,VIP!$A$2:$O14416,6,0)</f>
        <v>NO</v>
      </c>
      <c r="L158" s="140" t="s">
        <v>2418</v>
      </c>
      <c r="M158" s="109" t="s">
        <v>2446</v>
      </c>
      <c r="N158" s="109" t="s">
        <v>2453</v>
      </c>
      <c r="O158" s="116" t="s">
        <v>2454</v>
      </c>
      <c r="P158" s="116"/>
      <c r="Q158" s="109" t="s">
        <v>2418</v>
      </c>
      <c r="R158" s="117"/>
      <c r="S158" s="117"/>
      <c r="T158" s="117"/>
      <c r="U158" s="89"/>
      <c r="V158" s="75"/>
    </row>
    <row r="159" spans="1:22" ht="18" x14ac:dyDescent="0.25">
      <c r="A159" s="116" t="str">
        <f>VLOOKUP(E159,'LISTADO ATM'!$A$2:$C$898,3,0)</f>
        <v>DISTRITO NACIONAL</v>
      </c>
      <c r="B159" s="137" t="s">
        <v>2629</v>
      </c>
      <c r="C159" s="110">
        <v>44375.773321759261</v>
      </c>
      <c r="D159" s="110" t="s">
        <v>2180</v>
      </c>
      <c r="E159" s="133">
        <v>85</v>
      </c>
      <c r="F159" s="116" t="str">
        <f>VLOOKUP(E159,VIP!$A$2:$O13977,2,0)</f>
        <v>DRBR085</v>
      </c>
      <c r="G159" s="116" t="str">
        <f>VLOOKUP(E159,'LISTADO ATM'!$A$2:$B$897,2,0)</f>
        <v xml:space="preserve">ATM Oficina San Isidro (Fuerza Aérea) </v>
      </c>
      <c r="H159" s="116" t="str">
        <f>VLOOKUP(E159,VIP!$A$2:$O18938,7,FALSE)</f>
        <v>Si</v>
      </c>
      <c r="I159" s="116" t="str">
        <f>VLOOKUP(E159,VIP!$A$2:$O10903,8,FALSE)</f>
        <v>Si</v>
      </c>
      <c r="J159" s="116" t="str">
        <f>VLOOKUP(E159,VIP!$A$2:$O10853,8,FALSE)</f>
        <v>Si</v>
      </c>
      <c r="K159" s="116" t="str">
        <f>VLOOKUP(E159,VIP!$A$2:$O14427,6,0)</f>
        <v>NO</v>
      </c>
      <c r="L159" s="140" t="s">
        <v>2466</v>
      </c>
      <c r="M159" s="109" t="s">
        <v>2446</v>
      </c>
      <c r="N159" s="109" t="s">
        <v>2453</v>
      </c>
      <c r="O159" s="116" t="s">
        <v>2455</v>
      </c>
      <c r="P159" s="116"/>
      <c r="Q159" s="109" t="s">
        <v>2466</v>
      </c>
      <c r="R159" s="117"/>
      <c r="S159" s="117"/>
      <c r="T159" s="117"/>
      <c r="U159" s="89"/>
      <c r="V159" s="75"/>
    </row>
    <row r="160" spans="1:22" ht="18" x14ac:dyDescent="0.25">
      <c r="A160" s="116" t="str">
        <f>VLOOKUP(E160,'LISTADO ATM'!$A$2:$C$898,3,0)</f>
        <v>DISTRITO NACIONAL</v>
      </c>
      <c r="B160" s="137" t="s">
        <v>2610</v>
      </c>
      <c r="C160" s="110">
        <v>44375.370995370373</v>
      </c>
      <c r="D160" s="110" t="s">
        <v>2180</v>
      </c>
      <c r="E160" s="133">
        <v>149</v>
      </c>
      <c r="F160" s="116" t="str">
        <f>VLOOKUP(E160,VIP!$A$2:$O13971,2,0)</f>
        <v>DRBR149</v>
      </c>
      <c r="G160" s="116" t="str">
        <f>VLOOKUP(E160,'LISTADO ATM'!$A$2:$B$897,2,0)</f>
        <v>ATM Estación Metro Concepción</v>
      </c>
      <c r="H160" s="116" t="str">
        <f>VLOOKUP(E160,VIP!$A$2:$O18932,7,FALSE)</f>
        <v>N/A</v>
      </c>
      <c r="I160" s="116" t="str">
        <f>VLOOKUP(E160,VIP!$A$2:$O10897,8,FALSE)</f>
        <v>N/A</v>
      </c>
      <c r="J160" s="116" t="str">
        <f>VLOOKUP(E160,VIP!$A$2:$O10847,8,FALSE)</f>
        <v>N/A</v>
      </c>
      <c r="K160" s="116" t="str">
        <f>VLOOKUP(E160,VIP!$A$2:$O14421,6,0)</f>
        <v>N/A</v>
      </c>
      <c r="L160" s="140" t="s">
        <v>2466</v>
      </c>
      <c r="M160" s="109" t="s">
        <v>2446</v>
      </c>
      <c r="N160" s="109" t="s">
        <v>2558</v>
      </c>
      <c r="O160" s="116" t="s">
        <v>2455</v>
      </c>
      <c r="P160" s="116"/>
      <c r="Q160" s="109" t="s">
        <v>2466</v>
      </c>
      <c r="R160" s="117"/>
      <c r="S160" s="117"/>
      <c r="T160" s="117"/>
      <c r="U160" s="89"/>
      <c r="V160" s="75"/>
    </row>
    <row r="161" spans="1:22" ht="18" x14ac:dyDescent="0.25">
      <c r="A161" s="116" t="str">
        <f>VLOOKUP(E161,'LISTADO ATM'!$A$2:$C$898,3,0)</f>
        <v>SUR</v>
      </c>
      <c r="B161" s="137" t="s">
        <v>2630</v>
      </c>
      <c r="C161" s="110">
        <v>44375.771678240744</v>
      </c>
      <c r="D161" s="110" t="s">
        <v>2180</v>
      </c>
      <c r="E161" s="133">
        <v>252</v>
      </c>
      <c r="F161" s="116" t="str">
        <f>VLOOKUP(E161,VIP!$A$2:$O13978,2,0)</f>
        <v>DRBR252</v>
      </c>
      <c r="G161" s="116" t="str">
        <f>VLOOKUP(E161,'LISTADO ATM'!$A$2:$B$897,2,0)</f>
        <v xml:space="preserve">ATM Banco Agrícola (Barahona) </v>
      </c>
      <c r="H161" s="116" t="str">
        <f>VLOOKUP(E161,VIP!$A$2:$O18939,7,FALSE)</f>
        <v>Si</v>
      </c>
      <c r="I161" s="116" t="str">
        <f>VLOOKUP(E161,VIP!$A$2:$O10904,8,FALSE)</f>
        <v>Si</v>
      </c>
      <c r="J161" s="116" t="str">
        <f>VLOOKUP(E161,VIP!$A$2:$O10854,8,FALSE)</f>
        <v>Si</v>
      </c>
      <c r="K161" s="116" t="str">
        <f>VLOOKUP(E161,VIP!$A$2:$O14428,6,0)</f>
        <v>NO</v>
      </c>
      <c r="L161" s="140" t="s">
        <v>2466</v>
      </c>
      <c r="M161" s="109" t="s">
        <v>2446</v>
      </c>
      <c r="N161" s="109" t="s">
        <v>2453</v>
      </c>
      <c r="O161" s="116" t="s">
        <v>2455</v>
      </c>
      <c r="P161" s="116"/>
      <c r="Q161" s="109" t="s">
        <v>2466</v>
      </c>
      <c r="R161" s="117"/>
      <c r="S161" s="117"/>
      <c r="T161" s="117"/>
      <c r="U161" s="89"/>
      <c r="V161" s="75"/>
    </row>
    <row r="162" spans="1:22" ht="18" x14ac:dyDescent="0.25">
      <c r="A162" s="116" t="str">
        <f>VLOOKUP(E162,'LISTADO ATM'!$A$2:$C$898,3,0)</f>
        <v>NORTE</v>
      </c>
      <c r="B162" s="137" t="s">
        <v>2632</v>
      </c>
      <c r="C162" s="110">
        <v>44375.769699074073</v>
      </c>
      <c r="D162" s="110" t="s">
        <v>2181</v>
      </c>
      <c r="E162" s="133">
        <v>351</v>
      </c>
      <c r="F162" s="116" t="str">
        <f>VLOOKUP(E162,VIP!$A$2:$O13980,2,0)</f>
        <v>DRBR351</v>
      </c>
      <c r="G162" s="116" t="str">
        <f>VLOOKUP(E162,'LISTADO ATM'!$A$2:$B$897,2,0)</f>
        <v xml:space="preserve">ATM S/M José Luís (Puerto Plata) </v>
      </c>
      <c r="H162" s="116" t="str">
        <f>VLOOKUP(E162,VIP!$A$2:$O18941,7,FALSE)</f>
        <v>Si</v>
      </c>
      <c r="I162" s="116" t="str">
        <f>VLOOKUP(E162,VIP!$A$2:$O10906,8,FALSE)</f>
        <v>Si</v>
      </c>
      <c r="J162" s="116" t="str">
        <f>VLOOKUP(E162,VIP!$A$2:$O10856,8,FALSE)</f>
        <v>Si</v>
      </c>
      <c r="K162" s="116" t="str">
        <f>VLOOKUP(E162,VIP!$A$2:$O14430,6,0)</f>
        <v>NO</v>
      </c>
      <c r="L162" s="140" t="s">
        <v>2466</v>
      </c>
      <c r="M162" s="109" t="s">
        <v>2446</v>
      </c>
      <c r="N162" s="109" t="s">
        <v>2453</v>
      </c>
      <c r="O162" s="116" t="s">
        <v>2567</v>
      </c>
      <c r="P162" s="116"/>
      <c r="Q162" s="109" t="s">
        <v>2466</v>
      </c>
      <c r="R162" s="117"/>
      <c r="S162" s="117"/>
      <c r="T162" s="117"/>
      <c r="U162" s="89"/>
      <c r="V162" s="75"/>
    </row>
    <row r="163" spans="1:22" ht="18" x14ac:dyDescent="0.25">
      <c r="A163" s="116" t="str">
        <f>VLOOKUP(E163,'LISTADO ATM'!$A$2:$C$898,3,0)</f>
        <v>DISTRITO NACIONAL</v>
      </c>
      <c r="B163" s="137">
        <v>3335933096</v>
      </c>
      <c r="C163" s="110">
        <v>44372.747569444444</v>
      </c>
      <c r="D163" s="110" t="s">
        <v>2180</v>
      </c>
      <c r="E163" s="133">
        <v>407</v>
      </c>
      <c r="F163" s="116" t="str">
        <f>VLOOKUP(E163,VIP!$A$2:$O13929,2,0)</f>
        <v>DRBR407</v>
      </c>
      <c r="G163" s="116" t="str">
        <f>VLOOKUP(E163,'LISTADO ATM'!$A$2:$B$897,2,0)</f>
        <v xml:space="preserve">ATM Multicentro La Sirena Villa Mella </v>
      </c>
      <c r="H163" s="116" t="str">
        <f>VLOOKUP(E163,VIP!$A$2:$O18890,7,FALSE)</f>
        <v>Si</v>
      </c>
      <c r="I163" s="116" t="str">
        <f>VLOOKUP(E163,VIP!$A$2:$O10855,8,FALSE)</f>
        <v>Si</v>
      </c>
      <c r="J163" s="116" t="str">
        <f>VLOOKUP(E163,VIP!$A$2:$O10805,8,FALSE)</f>
        <v>Si</v>
      </c>
      <c r="K163" s="116" t="str">
        <f>VLOOKUP(E163,VIP!$A$2:$O14379,6,0)</f>
        <v>NO</v>
      </c>
      <c r="L163" s="140" t="s">
        <v>2466</v>
      </c>
      <c r="M163" s="109" t="s">
        <v>2446</v>
      </c>
      <c r="N163" s="109" t="s">
        <v>2453</v>
      </c>
      <c r="O163" s="116" t="s">
        <v>2455</v>
      </c>
      <c r="P163" s="116"/>
      <c r="Q163" s="109" t="s">
        <v>2466</v>
      </c>
      <c r="R163" s="117"/>
      <c r="S163" s="117"/>
      <c r="T163" s="117"/>
      <c r="U163" s="89"/>
      <c r="V163" s="75"/>
    </row>
    <row r="164" spans="1:22" ht="18" x14ac:dyDescent="0.25">
      <c r="A164" s="116" t="str">
        <f>VLOOKUP(E164,'LISTADO ATM'!$A$2:$C$898,3,0)</f>
        <v>DISTRITO NACIONAL</v>
      </c>
      <c r="B164" s="137" t="s">
        <v>2623</v>
      </c>
      <c r="C164" s="110">
        <v>44375.800462962965</v>
      </c>
      <c r="D164" s="110" t="s">
        <v>2180</v>
      </c>
      <c r="E164" s="133">
        <v>624</v>
      </c>
      <c r="F164" s="116" t="str">
        <f>VLOOKUP(E164,VIP!$A$2:$O13993,2,0)</f>
        <v>DRBR624</v>
      </c>
      <c r="G164" s="116" t="str">
        <f>VLOOKUP(E164,'LISTADO ATM'!$A$2:$B$897,2,0)</f>
        <v xml:space="preserve">ATM Policía Nacional I </v>
      </c>
      <c r="H164" s="116" t="str">
        <f>VLOOKUP(E164,VIP!$A$2:$O18954,7,FALSE)</f>
        <v>Si</v>
      </c>
      <c r="I164" s="116" t="str">
        <f>VLOOKUP(E164,VIP!$A$2:$O10919,8,FALSE)</f>
        <v>Si</v>
      </c>
      <c r="J164" s="116" t="str">
        <f>VLOOKUP(E164,VIP!$A$2:$O10869,8,FALSE)</f>
        <v>Si</v>
      </c>
      <c r="K164" s="116" t="str">
        <f>VLOOKUP(E164,VIP!$A$2:$O14443,6,0)</f>
        <v>NO</v>
      </c>
      <c r="L164" s="140" t="s">
        <v>2466</v>
      </c>
      <c r="M164" s="109" t="s">
        <v>2446</v>
      </c>
      <c r="N164" s="109" t="s">
        <v>2453</v>
      </c>
      <c r="O164" s="116" t="s">
        <v>2455</v>
      </c>
      <c r="P164" s="116"/>
      <c r="Q164" s="109" t="s">
        <v>2466</v>
      </c>
      <c r="R164" s="117"/>
      <c r="S164" s="117"/>
      <c r="T164" s="117"/>
      <c r="U164" s="89"/>
      <c r="V164" s="75"/>
    </row>
    <row r="165" spans="1:22" ht="18" x14ac:dyDescent="0.25">
      <c r="A165" s="116" t="str">
        <f>VLOOKUP(E165,'LISTADO ATM'!$A$2:$C$898,3,0)</f>
        <v>NORTE</v>
      </c>
      <c r="B165" s="137" t="s">
        <v>2631</v>
      </c>
      <c r="C165" s="110">
        <v>44375.771053240744</v>
      </c>
      <c r="D165" s="110" t="s">
        <v>2181</v>
      </c>
      <c r="E165" s="133">
        <v>796</v>
      </c>
      <c r="F165" s="116" t="str">
        <f>VLOOKUP(E165,VIP!$A$2:$O13979,2,0)</f>
        <v>DRBR155</v>
      </c>
      <c r="G165" s="116" t="str">
        <f>VLOOKUP(E165,'LISTADO ATM'!$A$2:$B$897,2,0)</f>
        <v xml:space="preserve">ATM Oficina Plaza Ventura (Nagua) </v>
      </c>
      <c r="H165" s="116" t="str">
        <f>VLOOKUP(E165,VIP!$A$2:$O18940,7,FALSE)</f>
        <v>Si</v>
      </c>
      <c r="I165" s="116" t="str">
        <f>VLOOKUP(E165,VIP!$A$2:$O10905,8,FALSE)</f>
        <v>Si</v>
      </c>
      <c r="J165" s="116" t="str">
        <f>VLOOKUP(E165,VIP!$A$2:$O10855,8,FALSE)</f>
        <v>Si</v>
      </c>
      <c r="K165" s="116" t="str">
        <f>VLOOKUP(E165,VIP!$A$2:$O14429,6,0)</f>
        <v>SI</v>
      </c>
      <c r="L165" s="140" t="s">
        <v>2466</v>
      </c>
      <c r="M165" s="109" t="s">
        <v>2446</v>
      </c>
      <c r="N165" s="109" t="s">
        <v>2453</v>
      </c>
      <c r="O165" s="116" t="s">
        <v>2567</v>
      </c>
      <c r="P165" s="116"/>
      <c r="Q165" s="109" t="s">
        <v>2466</v>
      </c>
      <c r="R165" s="117"/>
      <c r="S165" s="117"/>
      <c r="T165" s="117"/>
      <c r="U165" s="89"/>
      <c r="V165" s="75"/>
    </row>
    <row r="166" spans="1:22" ht="18" x14ac:dyDescent="0.25">
      <c r="A166" s="116" t="str">
        <f>VLOOKUP(E166,'LISTADO ATM'!$A$2:$C$898,3,0)</f>
        <v>NORTE</v>
      </c>
      <c r="B166" s="137" t="s">
        <v>2627</v>
      </c>
      <c r="C166" s="110">
        <v>44375.782060185185</v>
      </c>
      <c r="D166" s="110" t="s">
        <v>2181</v>
      </c>
      <c r="E166" s="133">
        <v>878</v>
      </c>
      <c r="F166" s="116" t="str">
        <f>VLOOKUP(E166,VIP!$A$2:$O13975,2,0)</f>
        <v>DRBR878</v>
      </c>
      <c r="G166" s="116" t="str">
        <f>VLOOKUP(E166,'LISTADO ATM'!$A$2:$B$897,2,0)</f>
        <v>ATM UNP Cabral Y Baez</v>
      </c>
      <c r="H166" s="116" t="str">
        <f>VLOOKUP(E166,VIP!$A$2:$O18936,7,FALSE)</f>
        <v>N/A</v>
      </c>
      <c r="I166" s="116" t="str">
        <f>VLOOKUP(E166,VIP!$A$2:$O10901,8,FALSE)</f>
        <v>N/A</v>
      </c>
      <c r="J166" s="116" t="str">
        <f>VLOOKUP(E166,VIP!$A$2:$O10851,8,FALSE)</f>
        <v>N/A</v>
      </c>
      <c r="K166" s="116" t="str">
        <f>VLOOKUP(E166,VIP!$A$2:$O14425,6,0)</f>
        <v>N/A</v>
      </c>
      <c r="L166" s="140" t="s">
        <v>2466</v>
      </c>
      <c r="M166" s="109" t="s">
        <v>2446</v>
      </c>
      <c r="N166" s="109" t="s">
        <v>2453</v>
      </c>
      <c r="O166" s="116" t="s">
        <v>2567</v>
      </c>
      <c r="P166" s="116"/>
      <c r="Q166" s="109" t="s">
        <v>2466</v>
      </c>
      <c r="R166" s="117"/>
      <c r="S166" s="117"/>
      <c r="T166" s="117"/>
      <c r="U166" s="89"/>
      <c r="V166" s="75"/>
    </row>
    <row r="167" spans="1:22" x14ac:dyDescent="0.25">
      <c r="O167" s="89"/>
      <c r="P167" s="75"/>
      <c r="Q167" s="43"/>
    </row>
  </sheetData>
  <autoFilter ref="A4:Q166">
    <sortState ref="A5:Q166">
      <sortCondition ref="M4:M16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7:B1048576 B31:B43 B1:B10">
    <cfRule type="duplicateValues" dxfId="216" priority="131445"/>
  </conditionalFormatting>
  <conditionalFormatting sqref="B167:B1048576 B31:B43 B5:B10">
    <cfRule type="duplicateValues" dxfId="215" priority="131455"/>
  </conditionalFormatting>
  <conditionalFormatting sqref="B167:B1048576 B31:B43 B1:B10">
    <cfRule type="duplicateValues" dxfId="214" priority="871"/>
    <cfRule type="duplicateValues" dxfId="213" priority="872"/>
    <cfRule type="duplicateValues" dxfId="212" priority="873"/>
  </conditionalFormatting>
  <conditionalFormatting sqref="E167:E1048576 E1:E134">
    <cfRule type="duplicateValues" dxfId="211" priority="132476"/>
    <cfRule type="duplicateValues" dxfId="210" priority="132477"/>
  </conditionalFormatting>
  <conditionalFormatting sqref="E167:E1048576 E1:E134">
    <cfRule type="duplicateValues" dxfId="209" priority="132482"/>
    <cfRule type="duplicateValues" dxfId="208" priority="132483"/>
    <cfRule type="duplicateValues" dxfId="207" priority="132484"/>
  </conditionalFormatting>
  <conditionalFormatting sqref="E167:E1048576 E1:E134">
    <cfRule type="duplicateValues" dxfId="206" priority="132491"/>
  </conditionalFormatting>
  <conditionalFormatting sqref="E167:E1048576 E5:E134">
    <cfRule type="duplicateValues" dxfId="205" priority="132494"/>
  </conditionalFormatting>
  <conditionalFormatting sqref="E167:E1048576 E31:E43">
    <cfRule type="duplicateValues" dxfId="204" priority="671"/>
  </conditionalFormatting>
  <conditionalFormatting sqref="B167:B1048576 B31:B43">
    <cfRule type="duplicateValues" dxfId="203" priority="670"/>
  </conditionalFormatting>
  <conditionalFormatting sqref="B47:B55">
    <cfRule type="duplicateValues" dxfId="202" priority="133566"/>
  </conditionalFormatting>
  <conditionalFormatting sqref="B47:B55">
    <cfRule type="duplicateValues" dxfId="201" priority="133568"/>
    <cfRule type="duplicateValues" dxfId="200" priority="133569"/>
    <cfRule type="duplicateValues" dxfId="199" priority="133570"/>
  </conditionalFormatting>
  <conditionalFormatting sqref="E47:E55">
    <cfRule type="duplicateValues" dxfId="198" priority="133571"/>
    <cfRule type="duplicateValues" dxfId="197" priority="133572"/>
  </conditionalFormatting>
  <conditionalFormatting sqref="E47:E55">
    <cfRule type="duplicateValues" dxfId="196" priority="133573"/>
    <cfRule type="duplicateValues" dxfId="195" priority="133574"/>
    <cfRule type="duplicateValues" dxfId="194" priority="133575"/>
  </conditionalFormatting>
  <conditionalFormatting sqref="E47:E55">
    <cfRule type="duplicateValues" dxfId="193" priority="133576"/>
  </conditionalFormatting>
  <conditionalFormatting sqref="B46">
    <cfRule type="duplicateValues" dxfId="192" priority="133874"/>
  </conditionalFormatting>
  <conditionalFormatting sqref="B46">
    <cfRule type="duplicateValues" dxfId="191" priority="133876"/>
    <cfRule type="duplicateValues" dxfId="190" priority="133877"/>
    <cfRule type="duplicateValues" dxfId="189" priority="133878"/>
  </conditionalFormatting>
  <conditionalFormatting sqref="E46">
    <cfRule type="duplicateValues" dxfId="188" priority="133879"/>
    <cfRule type="duplicateValues" dxfId="187" priority="133880"/>
  </conditionalFormatting>
  <conditionalFormatting sqref="E46">
    <cfRule type="duplicateValues" dxfId="186" priority="133881"/>
    <cfRule type="duplicateValues" dxfId="185" priority="133882"/>
    <cfRule type="duplicateValues" dxfId="184" priority="133883"/>
  </conditionalFormatting>
  <conditionalFormatting sqref="E46">
    <cfRule type="duplicateValues" dxfId="183" priority="133884"/>
  </conditionalFormatting>
  <conditionalFormatting sqref="B167:B1048576 B1:B90">
    <cfRule type="duplicateValues" dxfId="182" priority="98"/>
  </conditionalFormatting>
  <conditionalFormatting sqref="B5:B10">
    <cfRule type="duplicateValues" dxfId="181" priority="136062"/>
  </conditionalFormatting>
  <conditionalFormatting sqref="B5:B10">
    <cfRule type="duplicateValues" dxfId="180" priority="136064"/>
    <cfRule type="duplicateValues" dxfId="179" priority="136065"/>
    <cfRule type="duplicateValues" dxfId="178" priority="136066"/>
  </conditionalFormatting>
  <conditionalFormatting sqref="B11:B23">
    <cfRule type="duplicateValues" dxfId="177" priority="136119"/>
  </conditionalFormatting>
  <conditionalFormatting sqref="B11:B23">
    <cfRule type="duplicateValues" dxfId="176" priority="136121"/>
    <cfRule type="duplicateValues" dxfId="175" priority="136122"/>
    <cfRule type="duplicateValues" dxfId="174" priority="136123"/>
  </conditionalFormatting>
  <conditionalFormatting sqref="E11:E23">
    <cfRule type="duplicateValues" dxfId="173" priority="136127"/>
    <cfRule type="duplicateValues" dxfId="172" priority="136128"/>
  </conditionalFormatting>
  <conditionalFormatting sqref="E11:E23">
    <cfRule type="duplicateValues" dxfId="171" priority="136131"/>
    <cfRule type="duplicateValues" dxfId="170" priority="136132"/>
    <cfRule type="duplicateValues" dxfId="169" priority="136133"/>
  </conditionalFormatting>
  <conditionalFormatting sqref="E11:E23">
    <cfRule type="duplicateValues" dxfId="168" priority="136137"/>
  </conditionalFormatting>
  <conditionalFormatting sqref="E31:E43">
    <cfRule type="duplicateValues" dxfId="167" priority="136199"/>
  </conditionalFormatting>
  <conditionalFormatting sqref="B31:B43">
    <cfRule type="duplicateValues" dxfId="166" priority="136201"/>
  </conditionalFormatting>
  <conditionalFormatting sqref="B24:B43">
    <cfRule type="duplicateValues" dxfId="165" priority="136203"/>
  </conditionalFormatting>
  <conditionalFormatting sqref="B24:B43">
    <cfRule type="duplicateValues" dxfId="164" priority="136205"/>
    <cfRule type="duplicateValues" dxfId="163" priority="136206"/>
    <cfRule type="duplicateValues" dxfId="162" priority="136207"/>
  </conditionalFormatting>
  <conditionalFormatting sqref="E24:E43">
    <cfRule type="duplicateValues" dxfId="161" priority="136211"/>
    <cfRule type="duplicateValues" dxfId="160" priority="136212"/>
  </conditionalFormatting>
  <conditionalFormatting sqref="E24:E43">
    <cfRule type="duplicateValues" dxfId="159" priority="136215"/>
    <cfRule type="duplicateValues" dxfId="158" priority="136216"/>
    <cfRule type="duplicateValues" dxfId="157" priority="136217"/>
  </conditionalFormatting>
  <conditionalFormatting sqref="E24:E43">
    <cfRule type="duplicateValues" dxfId="156" priority="136221"/>
  </conditionalFormatting>
  <conditionalFormatting sqref="B44:B45">
    <cfRule type="duplicateValues" dxfId="155" priority="136272"/>
  </conditionalFormatting>
  <conditionalFormatting sqref="B44:B45">
    <cfRule type="duplicateValues" dxfId="154" priority="136276"/>
    <cfRule type="duplicateValues" dxfId="153" priority="136277"/>
    <cfRule type="duplicateValues" dxfId="152" priority="136278"/>
  </conditionalFormatting>
  <conditionalFormatting sqref="E44:E45">
    <cfRule type="duplicateValues" dxfId="151" priority="136282"/>
    <cfRule type="duplicateValues" dxfId="150" priority="136283"/>
  </conditionalFormatting>
  <conditionalFormatting sqref="E44:E45">
    <cfRule type="duplicateValues" dxfId="149" priority="136286"/>
    <cfRule type="duplicateValues" dxfId="148" priority="136287"/>
    <cfRule type="duplicateValues" dxfId="147" priority="136288"/>
  </conditionalFormatting>
  <conditionalFormatting sqref="E44:E45">
    <cfRule type="duplicateValues" dxfId="146" priority="136292"/>
  </conditionalFormatting>
  <conditionalFormatting sqref="B56:B68">
    <cfRule type="duplicateValues" dxfId="145" priority="136494"/>
  </conditionalFormatting>
  <conditionalFormatting sqref="B56:B68">
    <cfRule type="duplicateValues" dxfId="144" priority="136496"/>
    <cfRule type="duplicateValues" dxfId="143" priority="136497"/>
    <cfRule type="duplicateValues" dxfId="142" priority="136498"/>
  </conditionalFormatting>
  <conditionalFormatting sqref="E56:E68">
    <cfRule type="duplicateValues" dxfId="141" priority="136502"/>
    <cfRule type="duplicateValues" dxfId="140" priority="136503"/>
  </conditionalFormatting>
  <conditionalFormatting sqref="E56:E68">
    <cfRule type="duplicateValues" dxfId="139" priority="136506"/>
    <cfRule type="duplicateValues" dxfId="138" priority="136507"/>
    <cfRule type="duplicateValues" dxfId="137" priority="136508"/>
  </conditionalFormatting>
  <conditionalFormatting sqref="E56:E68">
    <cfRule type="duplicateValues" dxfId="136" priority="136512"/>
  </conditionalFormatting>
  <conditionalFormatting sqref="B69:B77">
    <cfRule type="duplicateValues" dxfId="135" priority="136563"/>
  </conditionalFormatting>
  <conditionalFormatting sqref="B69:B77">
    <cfRule type="duplicateValues" dxfId="134" priority="136565"/>
    <cfRule type="duplicateValues" dxfId="133" priority="136566"/>
    <cfRule type="duplicateValues" dxfId="132" priority="136567"/>
  </conditionalFormatting>
  <conditionalFormatting sqref="E69:E77">
    <cfRule type="duplicateValues" dxfId="131" priority="136568"/>
    <cfRule type="duplicateValues" dxfId="130" priority="136569"/>
  </conditionalFormatting>
  <conditionalFormatting sqref="E69:E77">
    <cfRule type="duplicateValues" dxfId="129" priority="136570"/>
    <cfRule type="duplicateValues" dxfId="128" priority="136571"/>
    <cfRule type="duplicateValues" dxfId="127" priority="136572"/>
  </conditionalFormatting>
  <conditionalFormatting sqref="E69:E77">
    <cfRule type="duplicateValues" dxfId="126" priority="136573"/>
  </conditionalFormatting>
  <conditionalFormatting sqref="B78:B90">
    <cfRule type="duplicateValues" dxfId="125" priority="136676"/>
  </conditionalFormatting>
  <conditionalFormatting sqref="B78:B90">
    <cfRule type="duplicateValues" dxfId="124" priority="136678"/>
    <cfRule type="duplicateValues" dxfId="123" priority="136679"/>
    <cfRule type="duplicateValues" dxfId="122" priority="136680"/>
  </conditionalFormatting>
  <conditionalFormatting sqref="E78:E90">
    <cfRule type="duplicateValues" dxfId="121" priority="136684"/>
    <cfRule type="duplicateValues" dxfId="120" priority="136685"/>
  </conditionalFormatting>
  <conditionalFormatting sqref="E78:E90">
    <cfRule type="duplicateValues" dxfId="119" priority="136688"/>
    <cfRule type="duplicateValues" dxfId="118" priority="136689"/>
    <cfRule type="duplicateValues" dxfId="117" priority="136690"/>
  </conditionalFormatting>
  <conditionalFormatting sqref="E78:E90">
    <cfRule type="duplicateValues" dxfId="116" priority="136694"/>
  </conditionalFormatting>
  <conditionalFormatting sqref="B91:B105">
    <cfRule type="duplicateValues" dxfId="115" priority="136956"/>
  </conditionalFormatting>
  <conditionalFormatting sqref="B91:B105">
    <cfRule type="duplicateValues" dxfId="114" priority="136958"/>
    <cfRule type="duplicateValues" dxfId="113" priority="136959"/>
    <cfRule type="duplicateValues" dxfId="112" priority="136960"/>
  </conditionalFormatting>
  <conditionalFormatting sqref="E91:E105">
    <cfRule type="duplicateValues" dxfId="111" priority="136964"/>
    <cfRule type="duplicateValues" dxfId="110" priority="136965"/>
  </conditionalFormatting>
  <conditionalFormatting sqref="E91:E105">
    <cfRule type="duplicateValues" dxfId="109" priority="136968"/>
    <cfRule type="duplicateValues" dxfId="108" priority="136969"/>
    <cfRule type="duplicateValues" dxfId="107" priority="136970"/>
  </conditionalFormatting>
  <conditionalFormatting sqref="E91:E105">
    <cfRule type="duplicateValues" dxfId="106" priority="136974"/>
  </conditionalFormatting>
  <conditionalFormatting sqref="E106:E134">
    <cfRule type="duplicateValues" dxfId="105" priority="137096"/>
  </conditionalFormatting>
  <conditionalFormatting sqref="B106:B134">
    <cfRule type="duplicateValues" dxfId="104" priority="137098"/>
  </conditionalFormatting>
  <conditionalFormatting sqref="B106:B134">
    <cfRule type="duplicateValues" dxfId="103" priority="137100"/>
    <cfRule type="duplicateValues" dxfId="102" priority="137101"/>
    <cfRule type="duplicateValues" dxfId="101" priority="137102"/>
  </conditionalFormatting>
  <conditionalFormatting sqref="E106:E134">
    <cfRule type="duplicateValues" dxfId="100" priority="137106"/>
    <cfRule type="duplicateValues" dxfId="99" priority="137107"/>
  </conditionalFormatting>
  <conditionalFormatting sqref="E106:E134">
    <cfRule type="duplicateValues" dxfId="98" priority="137110"/>
    <cfRule type="duplicateValues" dxfId="97" priority="137111"/>
    <cfRule type="duplicateValues" dxfId="96" priority="137112"/>
  </conditionalFormatting>
  <conditionalFormatting sqref="E5:E134">
    <cfRule type="duplicateValues" dxfId="95" priority="137116"/>
    <cfRule type="duplicateValues" dxfId="94" priority="137117"/>
  </conditionalFormatting>
  <conditionalFormatting sqref="E5:E134">
    <cfRule type="duplicateValues" dxfId="93" priority="137120"/>
    <cfRule type="duplicateValues" dxfId="92" priority="137121"/>
    <cfRule type="duplicateValues" dxfId="91" priority="137122"/>
  </conditionalFormatting>
  <conditionalFormatting sqref="E5:E134">
    <cfRule type="duplicateValues" dxfId="90" priority="137126"/>
  </conditionalFormatting>
  <conditionalFormatting sqref="B135:B166">
    <cfRule type="duplicateValues" dxfId="10" priority="137198"/>
  </conditionalFormatting>
  <conditionalFormatting sqref="B135:B166">
    <cfRule type="duplicateValues" dxfId="9" priority="137200"/>
    <cfRule type="duplicateValues" dxfId="8" priority="137201"/>
    <cfRule type="duplicateValues" dxfId="7" priority="137202"/>
  </conditionalFormatting>
  <conditionalFormatting sqref="E5:E166">
    <cfRule type="duplicateValues" dxfId="6" priority="137206"/>
    <cfRule type="duplicateValues" dxfId="5" priority="137207"/>
  </conditionalFormatting>
  <conditionalFormatting sqref="E5:E166">
    <cfRule type="duplicateValues" dxfId="4" priority="137210"/>
    <cfRule type="duplicateValues" dxfId="3" priority="137211"/>
    <cfRule type="duplicateValues" dxfId="2" priority="137212"/>
  </conditionalFormatting>
  <conditionalFormatting sqref="E5:E166">
    <cfRule type="duplicateValues" dxfId="1" priority="137216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zoomScale="70" zoomScaleNormal="70" workbookViewId="0">
      <selection activeCell="N17" sqref="N1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9" t="s">
        <v>2150</v>
      </c>
      <c r="B1" s="180"/>
      <c r="C1" s="180"/>
      <c r="D1" s="180"/>
      <c r="E1" s="181"/>
      <c r="F1" s="174" t="s">
        <v>2555</v>
      </c>
      <c r="G1" s="175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82" t="s">
        <v>2451</v>
      </c>
      <c r="B2" s="183"/>
      <c r="C2" s="183"/>
      <c r="D2" s="183"/>
      <c r="E2" s="184"/>
      <c r="F2" s="114" t="s">
        <v>2554</v>
      </c>
      <c r="G2" s="113">
        <f>G3+G4</f>
        <v>163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70</v>
      </c>
      <c r="H3" s="114" t="s">
        <v>2561</v>
      </c>
      <c r="I3" s="113">
        <f>COUNTIF(A:E,"Gavetas Vacías + Gavetas Fallando")</f>
        <v>8</v>
      </c>
      <c r="J3" s="114" t="s">
        <v>2586</v>
      </c>
      <c r="K3" s="113">
        <f>COUNTIF(REPORTE!E:U,"CARGA FALLIDA")</f>
        <v>3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93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1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5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76" t="s">
        <v>2415</v>
      </c>
      <c r="B7" s="177"/>
      <c r="C7" s="177"/>
      <c r="D7" s="177"/>
      <c r="E7" s="178"/>
      <c r="F7" s="114" t="s">
        <v>2556</v>
      </c>
      <c r="G7" s="113">
        <f>COUNTIF(A:E,"Sin Efectivo")</f>
        <v>10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2685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2601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2604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2600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2603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2605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85"/>
      <c r="D58" s="186"/>
      <c r="E58" s="187"/>
    </row>
    <row r="59" spans="1:5" x14ac:dyDescent="0.25">
      <c r="A59" s="117"/>
      <c r="B59" s="122"/>
      <c r="C59" s="117"/>
      <c r="D59" s="117"/>
      <c r="E59" s="122"/>
    </row>
    <row r="60" spans="1:5" ht="18" customHeight="1" x14ac:dyDescent="0.25">
      <c r="A60" s="176" t="s">
        <v>2474</v>
      </c>
      <c r="B60" s="177"/>
      <c r="C60" s="177"/>
      <c r="D60" s="177"/>
      <c r="E60" s="178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2599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2607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85"/>
      <c r="D73" s="186"/>
      <c r="E73" s="187"/>
    </row>
    <row r="74" spans="1:6" ht="15.75" thickBot="1" x14ac:dyDescent="0.3">
      <c r="A74" s="117"/>
      <c r="B74" s="122"/>
      <c r="C74" s="117"/>
      <c r="D74" s="117"/>
      <c r="E74" s="122"/>
    </row>
    <row r="75" spans="1:6" ht="18.75" customHeight="1" thickBot="1" x14ac:dyDescent="0.3">
      <c r="A75" s="167" t="s">
        <v>2475</v>
      </c>
      <c r="B75" s="168"/>
      <c r="C75" s="168"/>
      <c r="D75" s="168"/>
      <c r="E75" s="169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2602</v>
      </c>
    </row>
    <row r="79" spans="1:6" ht="18" x14ac:dyDescent="0.25">
      <c r="A79" s="133" t="str">
        <f>VLOOKUP(B79,'[1]LISTADO ATM'!$A$2:$C$822,3,0)</f>
        <v>ESTE</v>
      </c>
      <c r="B79" s="133">
        <v>824</v>
      </c>
      <c r="C79" s="143" t="str">
        <f>VLOOKUP(B79,'[1]LISTADO ATM'!$A$2:$B$822,2,0)</f>
        <v xml:space="preserve">ATM Multiplaza (Higuey) </v>
      </c>
      <c r="D79" s="128" t="s">
        <v>2437</v>
      </c>
      <c r="E79" s="137">
        <v>3335935163</v>
      </c>
    </row>
    <row r="80" spans="1:6" ht="18.75" customHeight="1" x14ac:dyDescent="0.25">
      <c r="A80" s="133" t="str">
        <f>VLOOKUP(B80,'[1]LISTADO ATM'!$A$2:$C$822,3,0)</f>
        <v>ESTE</v>
      </c>
      <c r="B80" s="133">
        <v>211</v>
      </c>
      <c r="C80" s="143" t="str">
        <f>VLOOKUP(B80,'[1]LISTADO ATM'!$A$2:$B$822,2,0)</f>
        <v xml:space="preserve">ATM Oficina La Romana I </v>
      </c>
      <c r="D80" s="128" t="s">
        <v>2437</v>
      </c>
      <c r="E80" s="137">
        <v>3335934846</v>
      </c>
    </row>
    <row r="81" spans="1:5" ht="18" x14ac:dyDescent="0.25">
      <c r="A81" s="133" t="str">
        <f>VLOOKUP(B81,'[1]LISTADO ATM'!$A$2:$C$822,3,0)</f>
        <v>NORTE</v>
      </c>
      <c r="B81" s="133">
        <v>728</v>
      </c>
      <c r="C81" s="143" t="str">
        <f>VLOOKUP(B81,'[1]LISTADO ATM'!$A$2:$B$822,2,0)</f>
        <v xml:space="preserve">ATM UNP La Vega Oficina Regional Norcentral </v>
      </c>
      <c r="D81" s="128" t="s">
        <v>2437</v>
      </c>
      <c r="E81" s="137">
        <v>3335935160</v>
      </c>
    </row>
    <row r="82" spans="1:5" ht="18.75" customHeight="1" x14ac:dyDescent="0.25">
      <c r="A82" s="133" t="str">
        <f>VLOOKUP(B82,'[1]LISTADO ATM'!$A$2:$C$822,3,0)</f>
        <v>ESTE</v>
      </c>
      <c r="B82" s="133">
        <v>268</v>
      </c>
      <c r="C82" s="143" t="str">
        <f>VLOOKUP(B82,'[1]LISTADO ATM'!$A$2:$B$822,2,0)</f>
        <v xml:space="preserve">ATM Autobanco La Altagracia (Higuey) </v>
      </c>
      <c r="D82" s="128" t="s">
        <v>2437</v>
      </c>
      <c r="E82" s="137">
        <v>3335935164</v>
      </c>
    </row>
    <row r="83" spans="1:5" ht="18.75" customHeight="1" x14ac:dyDescent="0.25">
      <c r="A83" s="133" t="str">
        <f>VLOOKUP(B83,'[1]LISTADO ATM'!$A$2:$C$822,3,0)</f>
        <v>DISTRITO NACIONAL</v>
      </c>
      <c r="B83" s="133">
        <v>194</v>
      </c>
      <c r="C83" s="143" t="str">
        <f>VLOOKUP(B83,'[1]LISTADO ATM'!$A$2:$B$822,2,0)</f>
        <v xml:space="preserve">ATM UNP Pantoja </v>
      </c>
      <c r="D83" s="128" t="s">
        <v>2437</v>
      </c>
      <c r="E83" s="137">
        <v>3335935157</v>
      </c>
    </row>
    <row r="84" spans="1:5" ht="18" x14ac:dyDescent="0.25">
      <c r="A84" s="133" t="str">
        <f>VLOOKUP(B84,'[1]LISTADO ATM'!$A$2:$C$822,3,0)</f>
        <v>NORTE</v>
      </c>
      <c r="B84" s="133">
        <v>687</v>
      </c>
      <c r="C84" s="143" t="str">
        <f>VLOOKUP(B84,'[1]LISTADO ATM'!$A$2:$B$822,2,0)</f>
        <v>ATM Oficina Monterrico II</v>
      </c>
      <c r="D84" s="128" t="s">
        <v>2437</v>
      </c>
      <c r="E84" s="137">
        <v>3335935173</v>
      </c>
    </row>
    <row r="85" spans="1:5" ht="18.75" customHeight="1" x14ac:dyDescent="0.25">
      <c r="A85" s="133" t="str">
        <f>VLOOKUP(B85,'[1]LISTADO ATM'!$A$2:$C$822,3,0)</f>
        <v>ESTE</v>
      </c>
      <c r="B85" s="133">
        <v>609</v>
      </c>
      <c r="C85" s="143" t="str">
        <f>VLOOKUP(B85,'[1]LISTADO ATM'!$A$2:$B$822,2,0)</f>
        <v xml:space="preserve">ATM S/M Jumbo (San Pedro) </v>
      </c>
      <c r="D85" s="128" t="s">
        <v>2437</v>
      </c>
      <c r="E85" s="137">
        <v>3335934993</v>
      </c>
    </row>
    <row r="86" spans="1:5" ht="18" x14ac:dyDescent="0.25">
      <c r="A86" s="133" t="str">
        <f>VLOOKUP(B86,'[1]LISTADO ATM'!$A$2:$C$822,3,0)</f>
        <v>ESTE</v>
      </c>
      <c r="B86" s="133">
        <v>293</v>
      </c>
      <c r="C86" s="143" t="str">
        <f>VLOOKUP(B86,'[1]LISTADO ATM'!$A$2:$B$822,2,0)</f>
        <v xml:space="preserve">ATM S/M Nueva Visión (San Pedro) </v>
      </c>
      <c r="D86" s="128" t="s">
        <v>2437</v>
      </c>
      <c r="E86" s="137">
        <v>3335935046</v>
      </c>
    </row>
    <row r="87" spans="1:5" ht="18.75" thickBot="1" x14ac:dyDescent="0.3">
      <c r="A87" s="136"/>
      <c r="B87" s="148">
        <f>COUNT(B77:B86)</f>
        <v>10</v>
      </c>
      <c r="C87" s="127"/>
      <c r="D87" s="127"/>
      <c r="E87" s="127"/>
    </row>
    <row r="88" spans="1:5" ht="18.75" customHeight="1" thickBot="1" x14ac:dyDescent="0.3">
      <c r="A88" s="117"/>
      <c r="B88" s="122"/>
      <c r="C88" s="117"/>
      <c r="D88" s="117"/>
      <c r="E88" s="122"/>
    </row>
    <row r="89" spans="1:5" ht="18.75" thickBot="1" x14ac:dyDescent="0.3">
      <c r="A89" s="167" t="s">
        <v>2535</v>
      </c>
      <c r="B89" s="168"/>
      <c r="C89" s="168"/>
      <c r="D89" s="168"/>
      <c r="E89" s="169"/>
    </row>
    <row r="90" spans="1:5" ht="18" x14ac:dyDescent="0.25">
      <c r="A90" s="119" t="s">
        <v>15</v>
      </c>
      <c r="B90" s="123" t="s">
        <v>2416</v>
      </c>
      <c r="C90" s="119" t="s">
        <v>46</v>
      </c>
      <c r="D90" s="119" t="s">
        <v>2419</v>
      </c>
      <c r="E90" s="119" t="s">
        <v>2417</v>
      </c>
    </row>
    <row r="91" spans="1:5" ht="18.75" customHeight="1" x14ac:dyDescent="0.25">
      <c r="A91" s="138" t="str">
        <f>VLOOKUP(B91,'[1]LISTADO ATM'!$A$2:$C$822,3,0)</f>
        <v>ESTE</v>
      </c>
      <c r="B91" s="133">
        <v>844</v>
      </c>
      <c r="C91" s="143" t="str">
        <f>VLOOKUP(B91,'[1]LISTADO ATM'!$A$2:$B$822,2,0)</f>
        <v xml:space="preserve">ATM San Juan Shopping Center (Bávaro) </v>
      </c>
      <c r="D91" s="133" t="s">
        <v>2482</v>
      </c>
      <c r="E91" s="137">
        <v>3335933501</v>
      </c>
    </row>
    <row r="92" spans="1:5" ht="18" x14ac:dyDescent="0.25">
      <c r="A92" s="138" t="str">
        <f>VLOOKUP(B92,'[1]LISTADO ATM'!$A$2:$C$822,3,0)</f>
        <v>SUR</v>
      </c>
      <c r="B92" s="133">
        <v>537</v>
      </c>
      <c r="C92" s="143" t="str">
        <f>VLOOKUP(B92,'[1]LISTADO ATM'!$A$2:$B$822,2,0)</f>
        <v xml:space="preserve">ATM Estación Texaco Enriquillo (Barahona) </v>
      </c>
      <c r="D92" s="133" t="s">
        <v>2482</v>
      </c>
      <c r="E92" s="137">
        <v>3335934393</v>
      </c>
    </row>
    <row r="93" spans="1:5" ht="18" x14ac:dyDescent="0.25">
      <c r="A93" s="138" t="str">
        <f>VLOOKUP(B93,'[1]LISTADO ATM'!$A$2:$C$822,3,0)</f>
        <v>DISTRITO NACIONAL</v>
      </c>
      <c r="B93" s="133">
        <v>577</v>
      </c>
      <c r="C93" s="143" t="str">
        <f>VLOOKUP(B93,'[1]LISTADO ATM'!$A$2:$B$822,2,0)</f>
        <v xml:space="preserve">ATM Olé Ave. Duarte </v>
      </c>
      <c r="D93" s="133" t="s">
        <v>2482</v>
      </c>
      <c r="E93" s="137">
        <v>3335933618</v>
      </c>
    </row>
    <row r="94" spans="1:5" ht="18" x14ac:dyDescent="0.25">
      <c r="A94" s="138" t="str">
        <f>VLOOKUP(B94,'[1]LISTADO ATM'!$A$2:$C$822,3,0)</f>
        <v>NORTE</v>
      </c>
      <c r="B94" s="133">
        <v>431</v>
      </c>
      <c r="C94" s="143" t="str">
        <f>VLOOKUP(B94,'[1]LISTADO ATM'!$A$2:$B$822,2,0)</f>
        <v xml:space="preserve">ATM Autoservicio Sol (Santiago) </v>
      </c>
      <c r="D94" s="133" t="s">
        <v>2482</v>
      </c>
      <c r="E94" s="137">
        <v>3335935165</v>
      </c>
    </row>
    <row r="95" spans="1:5" ht="18" x14ac:dyDescent="0.25">
      <c r="A95" s="138" t="str">
        <f>VLOOKUP(B95,'[1]LISTADO ATM'!$A$2:$C$822,3,0)</f>
        <v>DISTRITO NACIONAL</v>
      </c>
      <c r="B95" s="133">
        <v>943</v>
      </c>
      <c r="C95" s="143" t="str">
        <f>VLOOKUP(B95,'[1]LISTADO ATM'!$A$2:$B$822,2,0)</f>
        <v xml:space="preserve">ATM Oficina Tránsito Terreste </v>
      </c>
      <c r="D95" s="133" t="s">
        <v>2482</v>
      </c>
      <c r="E95" s="137">
        <v>3335934900</v>
      </c>
    </row>
    <row r="96" spans="1:5" ht="18" customHeight="1" x14ac:dyDescent="0.25">
      <c r="A96" s="138" t="str">
        <f>VLOOKUP(B96,'[1]LISTADO ATM'!$A$2:$C$822,3,0)</f>
        <v>DISTRITO NACIONAL</v>
      </c>
      <c r="B96" s="133">
        <v>476</v>
      </c>
      <c r="C96" s="143" t="str">
        <f>VLOOKUP(B96,'[1]LISTADO ATM'!$A$2:$B$822,2,0)</f>
        <v xml:space="preserve">ATM Multicentro La Sirena Las Caobas </v>
      </c>
      <c r="D96" s="133" t="s">
        <v>2482</v>
      </c>
      <c r="E96" s="137">
        <v>3335934930</v>
      </c>
    </row>
    <row r="97" spans="1:5" ht="18" customHeight="1" x14ac:dyDescent="0.25">
      <c r="A97" s="138" t="str">
        <f>VLOOKUP(B97,'[1]LISTADO ATM'!$A$2:$C$822,3,0)</f>
        <v>SUR</v>
      </c>
      <c r="B97" s="133">
        <v>995</v>
      </c>
      <c r="C97" s="143" t="str">
        <f>VLOOKUP(B97,'[1]LISTADO ATM'!$A$2:$B$822,2,0)</f>
        <v xml:space="preserve">ATM Oficina San Cristobal III (Lobby) </v>
      </c>
      <c r="D97" s="133" t="s">
        <v>2482</v>
      </c>
      <c r="E97" s="137">
        <v>3335935041</v>
      </c>
    </row>
    <row r="98" spans="1:5" ht="18" x14ac:dyDescent="0.25">
      <c r="A98" s="138" t="str">
        <f>VLOOKUP(B98,'[1]LISTADO ATM'!$A$2:$C$822,3,0)</f>
        <v>ESTE</v>
      </c>
      <c r="B98" s="133">
        <v>188</v>
      </c>
      <c r="C98" s="143" t="str">
        <f>VLOOKUP(B98,'[1]LISTADO ATM'!$A$2:$B$822,2,0)</f>
        <v xml:space="preserve">ATM UNP Miches </v>
      </c>
      <c r="D98" s="133" t="s">
        <v>2482</v>
      </c>
      <c r="E98" s="137">
        <v>3335935055</v>
      </c>
    </row>
    <row r="99" spans="1:5" ht="18" x14ac:dyDescent="0.25">
      <c r="A99" s="136" t="s">
        <v>2473</v>
      </c>
      <c r="B99" s="147">
        <f>COUNT(B91:B98)</f>
        <v>8</v>
      </c>
      <c r="C99" s="127"/>
      <c r="D99" s="127"/>
      <c r="E99" s="127"/>
    </row>
    <row r="100" spans="1:5" ht="15.75" thickBot="1" x14ac:dyDescent="0.3">
      <c r="A100" s="117"/>
      <c r="B100" s="122"/>
      <c r="C100" s="117"/>
      <c r="D100" s="117"/>
      <c r="E100" s="122"/>
    </row>
    <row r="101" spans="1:5" ht="18" x14ac:dyDescent="0.25">
      <c r="A101" s="162" t="s">
        <v>2476</v>
      </c>
      <c r="B101" s="163"/>
      <c r="C101" s="163"/>
      <c r="D101" s="163"/>
      <c r="E101" s="164"/>
    </row>
    <row r="102" spans="1:5" ht="18" x14ac:dyDescent="0.25">
      <c r="A102" s="119" t="s">
        <v>15</v>
      </c>
      <c r="B102" s="123" t="s">
        <v>2416</v>
      </c>
      <c r="C102" s="121" t="s">
        <v>46</v>
      </c>
      <c r="D102" s="131" t="s">
        <v>2419</v>
      </c>
      <c r="E102" s="131" t="s">
        <v>2417</v>
      </c>
    </row>
    <row r="103" spans="1:5" ht="18" x14ac:dyDescent="0.25">
      <c r="A103" s="132" t="str">
        <f>VLOOKUP(B103,'[1]LISTADO ATM'!$A$2:$C$822,3,0)</f>
        <v>NORTE</v>
      </c>
      <c r="B103" s="133">
        <v>97</v>
      </c>
      <c r="C103" s="143" t="str">
        <f>VLOOKUP(B103,'[1]LISTADO ATM'!$A$2:$B$822,2,0)</f>
        <v xml:space="preserve">ATM Oficina Villa Riva </v>
      </c>
      <c r="D103" s="140" t="s">
        <v>2568</v>
      </c>
      <c r="E103" s="137">
        <v>3335933495</v>
      </c>
    </row>
    <row r="104" spans="1:5" ht="18" x14ac:dyDescent="0.25">
      <c r="A104" s="132" t="str">
        <f>VLOOKUP(B104,'[1]LISTADO ATM'!$A$2:$C$822,3,0)</f>
        <v>DISTRITO NACIONAL</v>
      </c>
      <c r="B104" s="133">
        <v>925</v>
      </c>
      <c r="C104" s="143" t="str">
        <f>VLOOKUP(B104,'[1]LISTADO ATM'!$A$2:$B$822,2,0)</f>
        <v xml:space="preserve">ATM Oficina Plaza Lama Av. 27 de Febrero </v>
      </c>
      <c r="D104" s="140" t="s">
        <v>2568</v>
      </c>
      <c r="E104" s="137">
        <v>3335933479</v>
      </c>
    </row>
    <row r="105" spans="1:5" ht="18" x14ac:dyDescent="0.25">
      <c r="A105" s="132" t="str">
        <f>VLOOKUP(B105,'[1]LISTADO ATM'!$A$2:$C$822,3,0)</f>
        <v>NORTE</v>
      </c>
      <c r="B105" s="133">
        <v>307</v>
      </c>
      <c r="C105" s="143" t="str">
        <f>VLOOKUP(B105,'[1]LISTADO ATM'!$A$2:$B$822,2,0)</f>
        <v>ATM Oficina Nagua II</v>
      </c>
      <c r="D105" s="140" t="s">
        <v>2568</v>
      </c>
      <c r="E105" s="137">
        <v>3335933463</v>
      </c>
    </row>
    <row r="106" spans="1:5" ht="18" x14ac:dyDescent="0.25">
      <c r="A106" s="132" t="str">
        <f>VLOOKUP(B106,'[1]LISTADO ATM'!$A$2:$C$822,3,0)</f>
        <v>DISTRITO NACIONAL</v>
      </c>
      <c r="B106" s="133">
        <v>698</v>
      </c>
      <c r="C106" s="143" t="str">
        <f>VLOOKUP(B106,'[1]LISTADO ATM'!$A$2:$B$822,2,0)</f>
        <v>ATM Parador Bellamar</v>
      </c>
      <c r="D106" s="140" t="s">
        <v>2568</v>
      </c>
      <c r="E106" s="137">
        <v>3335935153</v>
      </c>
    </row>
    <row r="107" spans="1:5" ht="18" x14ac:dyDescent="0.25">
      <c r="A107" s="132" t="str">
        <f>VLOOKUP(B107,'[1]LISTADO ATM'!$A$2:$C$822,3,0)</f>
        <v>NORTE</v>
      </c>
      <c r="B107" s="133">
        <v>388</v>
      </c>
      <c r="C107" s="143" t="str">
        <f>VLOOKUP(B107,'[1]LISTADO ATM'!$A$2:$B$822,2,0)</f>
        <v xml:space="preserve">ATM Multicentro La Sirena Puerto Plata </v>
      </c>
      <c r="D107" s="140" t="s">
        <v>2568</v>
      </c>
      <c r="E107" s="137">
        <v>3335935155</v>
      </c>
    </row>
    <row r="108" spans="1:5" ht="18" x14ac:dyDescent="0.25">
      <c r="A108" s="132" t="str">
        <f>VLOOKUP(B108,'[1]LISTADO ATM'!$A$2:$C$822,3,0)</f>
        <v>SUR</v>
      </c>
      <c r="B108" s="133">
        <v>885</v>
      </c>
      <c r="C108" s="143" t="str">
        <f>VLOOKUP(B108,'[1]LISTADO ATM'!$A$2:$B$822,2,0)</f>
        <v xml:space="preserve">ATM UNP Rancho Arriba </v>
      </c>
      <c r="D108" s="140" t="s">
        <v>2568</v>
      </c>
      <c r="E108" s="137">
        <v>3335935152</v>
      </c>
    </row>
    <row r="109" spans="1:5" ht="18" x14ac:dyDescent="0.25">
      <c r="A109" s="132" t="str">
        <f>VLOOKUP(B109,'[1]LISTADO ATM'!$A$2:$C$822,3,0)</f>
        <v>DISTRITO NACIONAL</v>
      </c>
      <c r="B109" s="133">
        <v>231</v>
      </c>
      <c r="C109" s="143" t="str">
        <f>VLOOKUP(B109,'[1]LISTADO ATM'!$A$2:$B$822,2,0)</f>
        <v xml:space="preserve">ATM Oficina Zona Oriental </v>
      </c>
      <c r="D109" s="140" t="s">
        <v>2568</v>
      </c>
      <c r="E109" s="137" t="s">
        <v>2606</v>
      </c>
    </row>
    <row r="110" spans="1:5" ht="18.75" customHeight="1" x14ac:dyDescent="0.25">
      <c r="A110" s="132" t="str">
        <f>VLOOKUP(B110,'[1]LISTADO ATM'!$A$2:$C$822,3,0)</f>
        <v>SUR</v>
      </c>
      <c r="B110" s="133">
        <v>880</v>
      </c>
      <c r="C110" s="143" t="str">
        <f>VLOOKUP(B110,'[1]LISTADO ATM'!$A$2:$B$822,2,0)</f>
        <v xml:space="preserve">ATM Autoservicio Barahona II </v>
      </c>
      <c r="D110" s="140" t="s">
        <v>2568</v>
      </c>
      <c r="E110" s="137">
        <v>3335935151</v>
      </c>
    </row>
    <row r="111" spans="1:5" ht="18" x14ac:dyDescent="0.25">
      <c r="A111" s="132" t="str">
        <f>VLOOKUP(B111,'[1]LISTADO ATM'!$A$2:$C$822,3,0)</f>
        <v>NORTE</v>
      </c>
      <c r="B111" s="133">
        <v>8</v>
      </c>
      <c r="C111" s="143" t="str">
        <f>VLOOKUP(B111,'[1]LISTADO ATM'!$A$2:$B$822,2,0)</f>
        <v>ATM Autoservicio Yaque</v>
      </c>
      <c r="D111" s="140" t="s">
        <v>2568</v>
      </c>
      <c r="E111" s="137" t="s">
        <v>2608</v>
      </c>
    </row>
    <row r="112" spans="1:5" ht="18" x14ac:dyDescent="0.25">
      <c r="A112" s="132" t="str">
        <f>VLOOKUP(B112,'[1]LISTADO ATM'!$A$2:$C$822,3,0)</f>
        <v>DISTRITO NACIONAL</v>
      </c>
      <c r="B112" s="133">
        <v>39</v>
      </c>
      <c r="C112" s="143" t="str">
        <f>VLOOKUP(B112,'[1]LISTADO ATM'!$A$2:$B$822,2,0)</f>
        <v xml:space="preserve">ATM Oficina Ovando </v>
      </c>
      <c r="D112" s="152" t="s">
        <v>2566</v>
      </c>
      <c r="E112" s="137">
        <v>3335933423</v>
      </c>
    </row>
    <row r="113" spans="1:5" ht="18.75" customHeight="1" x14ac:dyDescent="0.25">
      <c r="A113" s="136" t="s">
        <v>2473</v>
      </c>
      <c r="B113" s="147">
        <f>COUNT(B103:B112)</f>
        <v>10</v>
      </c>
      <c r="C113" s="127"/>
      <c r="D113" s="130"/>
      <c r="E113" s="130"/>
    </row>
    <row r="114" spans="1:5" ht="15.75" thickBot="1" x14ac:dyDescent="0.3">
      <c r="A114" s="117"/>
      <c r="B114" s="122"/>
      <c r="C114" s="117"/>
      <c r="D114" s="117"/>
      <c r="E114" s="122"/>
    </row>
    <row r="115" spans="1:5" ht="18.75" thickBot="1" x14ac:dyDescent="0.3">
      <c r="A115" s="165" t="s">
        <v>2477</v>
      </c>
      <c r="B115" s="166"/>
      <c r="C115" s="117" t="s">
        <v>2412</v>
      </c>
      <c r="D115" s="122"/>
      <c r="E115" s="122"/>
    </row>
    <row r="116" spans="1:5" ht="18.75" customHeight="1" thickBot="1" x14ac:dyDescent="0.3">
      <c r="A116" s="139">
        <f>+B87+B99+B113</f>
        <v>28</v>
      </c>
      <c r="B116" s="149"/>
      <c r="C116" s="117"/>
      <c r="D116" s="117"/>
      <c r="E116" s="117"/>
    </row>
    <row r="117" spans="1:5" ht="15.75" thickBot="1" x14ac:dyDescent="0.3">
      <c r="A117" s="117"/>
      <c r="B117" s="122"/>
      <c r="C117" s="117"/>
      <c r="D117" s="117"/>
      <c r="E117" s="122"/>
    </row>
    <row r="118" spans="1:5" ht="18.75" thickBot="1" x14ac:dyDescent="0.3">
      <c r="A118" s="167" t="s">
        <v>2478</v>
      </c>
      <c r="B118" s="168"/>
      <c r="C118" s="168"/>
      <c r="D118" s="168"/>
      <c r="E118" s="169"/>
    </row>
    <row r="119" spans="1:5" ht="18" x14ac:dyDescent="0.25">
      <c r="A119" s="123" t="s">
        <v>15</v>
      </c>
      <c r="B119" s="123" t="s">
        <v>2416</v>
      </c>
      <c r="C119" s="121" t="s">
        <v>46</v>
      </c>
      <c r="D119" s="170" t="s">
        <v>2419</v>
      </c>
      <c r="E119" s="171"/>
    </row>
    <row r="120" spans="1:5" ht="18" x14ac:dyDescent="0.25">
      <c r="A120" s="133" t="str">
        <f>VLOOKUP(B120,'[1]LISTADO ATM'!$A$2:$C$822,3,0)</f>
        <v>ESTE</v>
      </c>
      <c r="B120" s="116">
        <v>634</v>
      </c>
      <c r="C120" s="133" t="str">
        <f>VLOOKUP(B120,'[1]LISTADO ATM'!$A$2:$B$822,2,0)</f>
        <v xml:space="preserve">ATM Ayuntamiento Los Llanos (SPM) </v>
      </c>
      <c r="D120" s="172" t="s">
        <v>2549</v>
      </c>
      <c r="E120" s="173"/>
    </row>
    <row r="121" spans="1:5" ht="18" x14ac:dyDescent="0.25">
      <c r="A121" s="133" t="str">
        <f>VLOOKUP(B121,'[1]LISTADO ATM'!$A$2:$C$822,3,0)</f>
        <v>NORTE</v>
      </c>
      <c r="B121" s="116">
        <v>649</v>
      </c>
      <c r="C121" s="133" t="str">
        <f>VLOOKUP(B121,'[1]LISTADO ATM'!$A$2:$B$822,2,0)</f>
        <v xml:space="preserve">ATM Oficina Galería 56 (San Francisco de Macorís) </v>
      </c>
      <c r="D121" s="172" t="s">
        <v>2549</v>
      </c>
      <c r="E121" s="173"/>
    </row>
    <row r="122" spans="1:5" ht="18" x14ac:dyDescent="0.25">
      <c r="A122" s="133" t="str">
        <f>VLOOKUP(B122,'[1]LISTADO ATM'!$A$2:$C$822,3,0)</f>
        <v>NORTE</v>
      </c>
      <c r="B122" s="116">
        <v>275</v>
      </c>
      <c r="C122" s="133" t="str">
        <f>VLOOKUP(B122,'[1]LISTADO ATM'!$A$2:$B$822,2,0)</f>
        <v xml:space="preserve">ATM Autobanco Duarte Stgo. II </v>
      </c>
      <c r="D122" s="172" t="s">
        <v>2686</v>
      </c>
      <c r="E122" s="173"/>
    </row>
    <row r="123" spans="1:5" ht="18" x14ac:dyDescent="0.25">
      <c r="A123" s="133" t="str">
        <f>VLOOKUP(B123,'[1]LISTADO ATM'!$A$2:$C$822,3,0)</f>
        <v>ESTE</v>
      </c>
      <c r="B123" s="116">
        <v>353</v>
      </c>
      <c r="C123" s="133" t="str">
        <f>VLOOKUP(B123,'[1]LISTADO ATM'!$A$2:$B$822,2,0)</f>
        <v xml:space="preserve">ATM Estación Boulevard Juan Dolio </v>
      </c>
      <c r="D123" s="172" t="s">
        <v>2549</v>
      </c>
      <c r="E123" s="173"/>
    </row>
    <row r="124" spans="1:5" ht="18" x14ac:dyDescent="0.25">
      <c r="A124" s="133" t="str">
        <f>VLOOKUP(B124,'[1]LISTADO ATM'!$A$2:$C$822,3,0)</f>
        <v>NORTE</v>
      </c>
      <c r="B124" s="116">
        <v>538</v>
      </c>
      <c r="C124" s="133" t="str">
        <f>VLOOKUP(B124,'[1]LISTADO ATM'!$A$2:$B$822,2,0)</f>
        <v>ATM  Autoservicio San Fco. Macorís</v>
      </c>
      <c r="D124" s="172" t="s">
        <v>2549</v>
      </c>
      <c r="E124" s="173"/>
    </row>
    <row r="125" spans="1:5" ht="18" x14ac:dyDescent="0.25">
      <c r="A125" s="133" t="str">
        <f>VLOOKUP(B125,'[1]LISTADO ATM'!$A$2:$C$822,3,0)</f>
        <v>DISTRITO NACIONAL</v>
      </c>
      <c r="B125" s="116">
        <v>596</v>
      </c>
      <c r="C125" s="133" t="str">
        <f>VLOOKUP(B125,'[1]LISTADO ATM'!$A$2:$B$822,2,0)</f>
        <v xml:space="preserve">ATM Autobanco Malecón Center </v>
      </c>
      <c r="D125" s="172" t="s">
        <v>2549</v>
      </c>
      <c r="E125" s="173"/>
    </row>
    <row r="126" spans="1:5" ht="18" x14ac:dyDescent="0.25">
      <c r="A126" s="133" t="str">
        <f>VLOOKUP(B126,'[1]LISTADO ATM'!$A$2:$C$822,3,0)</f>
        <v>NORTE</v>
      </c>
      <c r="B126" s="116">
        <v>888</v>
      </c>
      <c r="C126" s="133" t="str">
        <f>VLOOKUP(B126,'[1]LISTADO ATM'!$A$2:$B$822,2,0)</f>
        <v>ATM Oficina galeria 56 II (SFM)</v>
      </c>
      <c r="D126" s="172" t="s">
        <v>2686</v>
      </c>
      <c r="E126" s="173"/>
    </row>
    <row r="127" spans="1:5" ht="18" x14ac:dyDescent="0.25">
      <c r="A127" s="133" t="str">
        <f>VLOOKUP(B127,'[1]LISTADO ATM'!$A$2:$C$822,3,0)</f>
        <v>NORTE</v>
      </c>
      <c r="B127" s="116">
        <v>950</v>
      </c>
      <c r="C127" s="133" t="str">
        <f>VLOOKUP(B127,'[1]LISTADO ATM'!$A$2:$B$822,2,0)</f>
        <v xml:space="preserve">ATM Oficina Monterrico </v>
      </c>
      <c r="D127" s="172" t="s">
        <v>2549</v>
      </c>
      <c r="E127" s="173"/>
    </row>
    <row r="128" spans="1:5" ht="18" x14ac:dyDescent="0.25">
      <c r="A128" s="133" t="str">
        <f>VLOOKUP(B128,'[1]LISTADO ATM'!$A$2:$C$822,3,0)</f>
        <v>NORTE</v>
      </c>
      <c r="B128" s="116">
        <v>306</v>
      </c>
      <c r="C128" s="133" t="str">
        <f>VLOOKUP(B128,'[1]LISTADO ATM'!$A$2:$B$822,2,0)</f>
        <v>ATM Hospital Dr. Toribio</v>
      </c>
      <c r="D128" s="172" t="s">
        <v>2549</v>
      </c>
      <c r="E128" s="173"/>
    </row>
    <row r="129" spans="1:5" ht="18.75" thickBot="1" x14ac:dyDescent="0.3">
      <c r="A129" s="136" t="s">
        <v>2473</v>
      </c>
      <c r="B129" s="148">
        <f>COUNT(B120:B128)</f>
        <v>9</v>
      </c>
      <c r="C129" s="134"/>
      <c r="D129" s="134"/>
      <c r="E129" s="135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D124:E124"/>
    <mergeCell ref="D125:E125"/>
    <mergeCell ref="D126:E126"/>
    <mergeCell ref="D127:E127"/>
    <mergeCell ref="D128:E128"/>
    <mergeCell ref="D121:E121"/>
    <mergeCell ref="D122:E122"/>
    <mergeCell ref="D123:E123"/>
    <mergeCell ref="D119:E119"/>
    <mergeCell ref="A118:E118"/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9:E89"/>
    <mergeCell ref="A101:E101"/>
    <mergeCell ref="A115:B115"/>
  </mergeCells>
  <phoneticPr fontId="46" type="noConversion"/>
  <conditionalFormatting sqref="E136:E1048576">
    <cfRule type="duplicateValues" dxfId="89" priority="1156"/>
  </conditionalFormatting>
  <conditionalFormatting sqref="B136:B1048576">
    <cfRule type="duplicateValues" dxfId="88" priority="851"/>
  </conditionalFormatting>
  <conditionalFormatting sqref="B135">
    <cfRule type="duplicateValues" dxfId="87" priority="2"/>
  </conditionalFormatting>
  <conditionalFormatting sqref="B1:B13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6" priority="5"/>
  </conditionalFormatting>
  <conditionalFormatting sqref="A827">
    <cfRule type="duplicateValues" dxfId="85" priority="4"/>
  </conditionalFormatting>
  <conditionalFormatting sqref="A828">
    <cfRule type="duplicateValues" dxfId="84" priority="3"/>
  </conditionalFormatting>
  <conditionalFormatting sqref="A829">
    <cfRule type="duplicateValues" dxfId="83" priority="2"/>
  </conditionalFormatting>
  <conditionalFormatting sqref="A830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2021-06-29T03:36:15Z</dcterms:modified>
</cp:coreProperties>
</file>