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29\"/>
    </mc:Choice>
  </mc:AlternateContent>
  <bookViews>
    <workbookView xWindow="0" yWindow="0" windowWidth="28800" windowHeight="120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REPORTE!$A$4:$Q$56</definedName>
    <definedName name="_xlnm._FilterDatabase" localSheetId="8" hidden="1">'Sin Efectivo'!#REF!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8" i="1" l="1"/>
  <c r="G68" i="1"/>
  <c r="H68" i="1"/>
  <c r="I68" i="1"/>
  <c r="J68" i="1"/>
  <c r="K68" i="1"/>
  <c r="A68" i="1"/>
  <c r="F114" i="1"/>
  <c r="G114" i="1"/>
  <c r="H114" i="1"/>
  <c r="I114" i="1"/>
  <c r="J114" i="1"/>
  <c r="K114" i="1"/>
  <c r="F115" i="1"/>
  <c r="G115" i="1"/>
  <c r="H115" i="1"/>
  <c r="I115" i="1"/>
  <c r="J115" i="1"/>
  <c r="K115" i="1"/>
  <c r="F116" i="1"/>
  <c r="G116" i="1"/>
  <c r="H116" i="1"/>
  <c r="I116" i="1"/>
  <c r="J116" i="1"/>
  <c r="K116" i="1"/>
  <c r="F117" i="1"/>
  <c r="G117" i="1"/>
  <c r="H117" i="1"/>
  <c r="I117" i="1"/>
  <c r="J117" i="1"/>
  <c r="K117" i="1"/>
  <c r="F118" i="1"/>
  <c r="G118" i="1"/>
  <c r="H118" i="1"/>
  <c r="I118" i="1"/>
  <c r="J118" i="1"/>
  <c r="K118" i="1"/>
  <c r="F119" i="1"/>
  <c r="G119" i="1"/>
  <c r="H119" i="1"/>
  <c r="I119" i="1"/>
  <c r="J119" i="1"/>
  <c r="K119" i="1"/>
  <c r="F120" i="1"/>
  <c r="G120" i="1"/>
  <c r="H120" i="1"/>
  <c r="I120" i="1"/>
  <c r="J120" i="1"/>
  <c r="K120" i="1"/>
  <c r="F121" i="1"/>
  <c r="G121" i="1"/>
  <c r="H121" i="1"/>
  <c r="I121" i="1"/>
  <c r="J121" i="1"/>
  <c r="K121" i="1"/>
  <c r="F122" i="1"/>
  <c r="G122" i="1"/>
  <c r="H122" i="1"/>
  <c r="I122" i="1"/>
  <c r="J122" i="1"/>
  <c r="K122" i="1"/>
  <c r="F123" i="1"/>
  <c r="G123" i="1"/>
  <c r="H123" i="1"/>
  <c r="I123" i="1"/>
  <c r="J123" i="1"/>
  <c r="K123" i="1"/>
  <c r="F124" i="1"/>
  <c r="G124" i="1"/>
  <c r="H124" i="1"/>
  <c r="I124" i="1"/>
  <c r="J124" i="1"/>
  <c r="K124" i="1"/>
  <c r="F125" i="1"/>
  <c r="G125" i="1"/>
  <c r="H125" i="1"/>
  <c r="I125" i="1"/>
  <c r="J125" i="1"/>
  <c r="K125" i="1"/>
  <c r="F126" i="1"/>
  <c r="G126" i="1"/>
  <c r="H126" i="1"/>
  <c r="I126" i="1"/>
  <c r="J126" i="1"/>
  <c r="K126" i="1"/>
  <c r="F127" i="1"/>
  <c r="G127" i="1"/>
  <c r="H127" i="1"/>
  <c r="I127" i="1"/>
  <c r="J127" i="1"/>
  <c r="K127" i="1"/>
  <c r="F128" i="1"/>
  <c r="G128" i="1"/>
  <c r="H128" i="1"/>
  <c r="I128" i="1"/>
  <c r="J128" i="1"/>
  <c r="K128" i="1"/>
  <c r="F129" i="1"/>
  <c r="G129" i="1"/>
  <c r="H129" i="1"/>
  <c r="I129" i="1"/>
  <c r="J129" i="1"/>
  <c r="K129" i="1"/>
  <c r="F130" i="1"/>
  <c r="G130" i="1"/>
  <c r="H130" i="1"/>
  <c r="I130" i="1"/>
  <c r="J130" i="1"/>
  <c r="K130" i="1"/>
  <c r="F131" i="1"/>
  <c r="G131" i="1"/>
  <c r="H131" i="1"/>
  <c r="I131" i="1"/>
  <c r="J131" i="1"/>
  <c r="K131" i="1"/>
  <c r="F132" i="1"/>
  <c r="G132" i="1"/>
  <c r="H132" i="1"/>
  <c r="I132" i="1"/>
  <c r="J132" i="1"/>
  <c r="K132" i="1"/>
  <c r="F133" i="1"/>
  <c r="G133" i="1"/>
  <c r="H133" i="1"/>
  <c r="I133" i="1"/>
  <c r="J133" i="1"/>
  <c r="K13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50" i="1"/>
  <c r="G50" i="1"/>
  <c r="H50" i="1"/>
  <c r="I50" i="1"/>
  <c r="J50" i="1"/>
  <c r="K50" i="1"/>
  <c r="A66" i="1"/>
  <c r="A65" i="1"/>
  <c r="A64" i="1"/>
  <c r="A63" i="1"/>
  <c r="A50" i="1"/>
  <c r="F113" i="1"/>
  <c r="G113" i="1"/>
  <c r="H113" i="1"/>
  <c r="I113" i="1"/>
  <c r="J113" i="1"/>
  <c r="K113" i="1"/>
  <c r="F67" i="1"/>
  <c r="G67" i="1"/>
  <c r="H67" i="1"/>
  <c r="I67" i="1"/>
  <c r="J67" i="1"/>
  <c r="K67" i="1"/>
  <c r="F62" i="1"/>
  <c r="G62" i="1"/>
  <c r="H62" i="1"/>
  <c r="I62" i="1"/>
  <c r="J62" i="1"/>
  <c r="K62" i="1"/>
  <c r="F112" i="1"/>
  <c r="G112" i="1"/>
  <c r="H112" i="1"/>
  <c r="I112" i="1"/>
  <c r="J112" i="1"/>
  <c r="K11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111" i="1"/>
  <c r="G111" i="1"/>
  <c r="H111" i="1"/>
  <c r="I111" i="1"/>
  <c r="J111" i="1"/>
  <c r="K111" i="1"/>
  <c r="F56" i="1"/>
  <c r="G56" i="1"/>
  <c r="H56" i="1"/>
  <c r="I56" i="1"/>
  <c r="J56" i="1"/>
  <c r="K56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55" i="1"/>
  <c r="G55" i="1"/>
  <c r="H55" i="1"/>
  <c r="I55" i="1"/>
  <c r="J55" i="1"/>
  <c r="K55" i="1"/>
  <c r="F54" i="1"/>
  <c r="G54" i="1"/>
  <c r="H54" i="1"/>
  <c r="I54" i="1"/>
  <c r="J54" i="1"/>
  <c r="K54" i="1"/>
  <c r="F107" i="1"/>
  <c r="G107" i="1"/>
  <c r="H107" i="1"/>
  <c r="I107" i="1"/>
  <c r="J107" i="1"/>
  <c r="K107" i="1"/>
  <c r="F53" i="1"/>
  <c r="G53" i="1"/>
  <c r="H53" i="1"/>
  <c r="I53" i="1"/>
  <c r="J53" i="1"/>
  <c r="K53" i="1"/>
  <c r="F52" i="1"/>
  <c r="G52" i="1"/>
  <c r="H52" i="1"/>
  <c r="I52" i="1"/>
  <c r="J52" i="1"/>
  <c r="K52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51" i="1"/>
  <c r="G51" i="1"/>
  <c r="H51" i="1"/>
  <c r="I51" i="1"/>
  <c r="J51" i="1"/>
  <c r="K51" i="1"/>
  <c r="F104" i="1"/>
  <c r="G104" i="1"/>
  <c r="H104" i="1"/>
  <c r="I104" i="1"/>
  <c r="J104" i="1"/>
  <c r="K104" i="1"/>
  <c r="F49" i="1"/>
  <c r="G49" i="1"/>
  <c r="H49" i="1"/>
  <c r="I49" i="1"/>
  <c r="J49" i="1"/>
  <c r="K49" i="1"/>
  <c r="F48" i="1"/>
  <c r="G48" i="1"/>
  <c r="H48" i="1"/>
  <c r="I48" i="1"/>
  <c r="J48" i="1"/>
  <c r="K48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A113" i="1"/>
  <c r="A67" i="1"/>
  <c r="A62" i="1"/>
  <c r="A112" i="1"/>
  <c r="A61" i="1"/>
  <c r="A60" i="1"/>
  <c r="A59" i="1"/>
  <c r="A58" i="1"/>
  <c r="A57" i="1"/>
  <c r="A111" i="1"/>
  <c r="A56" i="1"/>
  <c r="A110" i="1"/>
  <c r="A109" i="1"/>
  <c r="A108" i="1"/>
  <c r="A55" i="1"/>
  <c r="A54" i="1"/>
  <c r="A107" i="1"/>
  <c r="A53" i="1"/>
  <c r="A52" i="1"/>
  <c r="A106" i="1"/>
  <c r="A105" i="1"/>
  <c r="A51" i="1"/>
  <c r="A104" i="1"/>
  <c r="A49" i="1"/>
  <c r="A48" i="1"/>
  <c r="A103" i="1"/>
  <c r="A102" i="1"/>
  <c r="A101" i="1" l="1"/>
  <c r="A47" i="1"/>
  <c r="F101" i="1"/>
  <c r="G101" i="1"/>
  <c r="H101" i="1"/>
  <c r="I101" i="1"/>
  <c r="J101" i="1"/>
  <c r="K101" i="1"/>
  <c r="F47" i="1"/>
  <c r="G47" i="1"/>
  <c r="H47" i="1"/>
  <c r="I47" i="1"/>
  <c r="J47" i="1"/>
  <c r="K47" i="1"/>
  <c r="A46" i="1"/>
  <c r="A45" i="1"/>
  <c r="A100" i="1"/>
  <c r="A44" i="1"/>
  <c r="A99" i="1"/>
  <c r="A43" i="1"/>
  <c r="A42" i="1"/>
  <c r="A98" i="1"/>
  <c r="A41" i="1"/>
  <c r="A40" i="1"/>
  <c r="A39" i="1"/>
  <c r="A38" i="1"/>
  <c r="A37" i="1"/>
  <c r="A36" i="1"/>
  <c r="A35" i="1"/>
  <c r="A34" i="1"/>
  <c r="A33" i="1"/>
  <c r="A97" i="1"/>
  <c r="A32" i="1"/>
  <c r="A31" i="1"/>
  <c r="A96" i="1"/>
  <c r="A30" i="1"/>
  <c r="A29" i="1"/>
  <c r="F46" i="1"/>
  <c r="G46" i="1"/>
  <c r="H46" i="1"/>
  <c r="I46" i="1"/>
  <c r="J46" i="1"/>
  <c r="K46" i="1"/>
  <c r="F45" i="1"/>
  <c r="G45" i="1"/>
  <c r="H45" i="1"/>
  <c r="I45" i="1"/>
  <c r="J45" i="1"/>
  <c r="K45" i="1"/>
  <c r="F100" i="1"/>
  <c r="G100" i="1"/>
  <c r="H100" i="1"/>
  <c r="I100" i="1"/>
  <c r="J100" i="1"/>
  <c r="K100" i="1"/>
  <c r="F44" i="1"/>
  <c r="G44" i="1"/>
  <c r="H44" i="1"/>
  <c r="I44" i="1"/>
  <c r="J44" i="1"/>
  <c r="K44" i="1"/>
  <c r="F99" i="1"/>
  <c r="G99" i="1"/>
  <c r="H99" i="1"/>
  <c r="I99" i="1"/>
  <c r="J99" i="1"/>
  <c r="K99" i="1"/>
  <c r="F43" i="1"/>
  <c r="G43" i="1"/>
  <c r="H43" i="1"/>
  <c r="I43" i="1"/>
  <c r="J43" i="1"/>
  <c r="K43" i="1"/>
  <c r="F42" i="1"/>
  <c r="G42" i="1"/>
  <c r="H42" i="1"/>
  <c r="I42" i="1"/>
  <c r="J42" i="1"/>
  <c r="K42" i="1"/>
  <c r="F98" i="1"/>
  <c r="G98" i="1"/>
  <c r="H98" i="1"/>
  <c r="I98" i="1"/>
  <c r="J98" i="1"/>
  <c r="K98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97" i="1"/>
  <c r="G97" i="1"/>
  <c r="H97" i="1"/>
  <c r="I97" i="1"/>
  <c r="J97" i="1"/>
  <c r="K97" i="1"/>
  <c r="F32" i="1"/>
  <c r="G32" i="1"/>
  <c r="H32" i="1"/>
  <c r="I32" i="1"/>
  <c r="J32" i="1"/>
  <c r="K32" i="1"/>
  <c r="F31" i="1"/>
  <c r="G31" i="1"/>
  <c r="H31" i="1"/>
  <c r="I31" i="1"/>
  <c r="J31" i="1"/>
  <c r="K31" i="1"/>
  <c r="F96" i="1"/>
  <c r="G96" i="1"/>
  <c r="H96" i="1"/>
  <c r="I96" i="1"/>
  <c r="J96" i="1"/>
  <c r="K96" i="1"/>
  <c r="F30" i="1"/>
  <c r="G30" i="1"/>
  <c r="H30" i="1"/>
  <c r="I30" i="1"/>
  <c r="J30" i="1"/>
  <c r="K30" i="1"/>
  <c r="F29" i="1"/>
  <c r="G29" i="1"/>
  <c r="H29" i="1"/>
  <c r="I29" i="1"/>
  <c r="J29" i="1"/>
  <c r="K29" i="1"/>
  <c r="B124" i="16" l="1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A111" i="16"/>
  <c r="B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B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B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B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B58" i="16"/>
  <c r="C57" i="16"/>
  <c r="A57" i="16"/>
  <c r="C56" i="16"/>
  <c r="A56" i="16"/>
  <c r="C55" i="16"/>
  <c r="A55" i="16"/>
  <c r="C54" i="16"/>
  <c r="A54" i="16"/>
  <c r="C53" i="16"/>
  <c r="A53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28" i="1" l="1"/>
  <c r="G28" i="1"/>
  <c r="H28" i="1"/>
  <c r="I28" i="1"/>
  <c r="J28" i="1"/>
  <c r="K28" i="1"/>
  <c r="F95" i="1"/>
  <c r="G95" i="1"/>
  <c r="H95" i="1"/>
  <c r="I95" i="1"/>
  <c r="J95" i="1"/>
  <c r="K95" i="1"/>
  <c r="F94" i="1"/>
  <c r="G94" i="1"/>
  <c r="H94" i="1"/>
  <c r="I94" i="1"/>
  <c r="J94" i="1"/>
  <c r="K94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A28" i="1"/>
  <c r="A95" i="1"/>
  <c r="A94" i="1"/>
  <c r="A27" i="1"/>
  <c r="A26" i="1"/>
  <c r="A25" i="1"/>
  <c r="A24" i="1"/>
  <c r="A23" i="1"/>
  <c r="A22" i="1"/>
  <c r="A93" i="1"/>
  <c r="A92" i="1"/>
  <c r="A91" i="1"/>
  <c r="A90" i="1"/>
  <c r="A89" i="1"/>
  <c r="A88" i="1"/>
  <c r="A87" i="1"/>
  <c r="A86" i="1"/>
  <c r="A21" i="1"/>
  <c r="A20" i="1"/>
  <c r="A19" i="1"/>
  <c r="A18" i="1"/>
  <c r="A17" i="1"/>
  <c r="A16" i="1"/>
  <c r="A85" i="1"/>
  <c r="A84" i="1"/>
  <c r="A83" i="1"/>
  <c r="A82" i="1" l="1"/>
  <c r="F82" i="1"/>
  <c r="G82" i="1"/>
  <c r="H82" i="1"/>
  <c r="I82" i="1"/>
  <c r="J82" i="1"/>
  <c r="K82" i="1"/>
  <c r="A81" i="1"/>
  <c r="F81" i="1"/>
  <c r="G81" i="1"/>
  <c r="H81" i="1"/>
  <c r="I81" i="1"/>
  <c r="J81" i="1"/>
  <c r="K81" i="1"/>
  <c r="A15" i="1"/>
  <c r="F15" i="1"/>
  <c r="G15" i="1"/>
  <c r="H15" i="1"/>
  <c r="I15" i="1"/>
  <c r="J15" i="1"/>
  <c r="K15" i="1"/>
  <c r="A14" i="1"/>
  <c r="F14" i="1"/>
  <c r="G14" i="1"/>
  <c r="H14" i="1"/>
  <c r="I14" i="1"/>
  <c r="J14" i="1"/>
  <c r="K14" i="1"/>
  <c r="A13" i="1"/>
  <c r="F13" i="1"/>
  <c r="G13" i="1"/>
  <c r="H13" i="1"/>
  <c r="I13" i="1"/>
  <c r="J13" i="1"/>
  <c r="K13" i="1"/>
  <c r="A12" i="1"/>
  <c r="F12" i="1"/>
  <c r="G12" i="1"/>
  <c r="H12" i="1"/>
  <c r="I12" i="1"/>
  <c r="J12" i="1"/>
  <c r="K12" i="1"/>
  <c r="A80" i="1"/>
  <c r="F80" i="1"/>
  <c r="G80" i="1"/>
  <c r="H80" i="1"/>
  <c r="I80" i="1"/>
  <c r="J80" i="1"/>
  <c r="K80" i="1"/>
  <c r="A78" i="1" l="1"/>
  <c r="F78" i="1"/>
  <c r="G78" i="1"/>
  <c r="H78" i="1"/>
  <c r="I78" i="1"/>
  <c r="J78" i="1"/>
  <c r="K78" i="1"/>
  <c r="F77" i="1" l="1"/>
  <c r="G77" i="1"/>
  <c r="H77" i="1"/>
  <c r="I77" i="1"/>
  <c r="J77" i="1"/>
  <c r="K77" i="1"/>
  <c r="F76" i="1"/>
  <c r="G76" i="1"/>
  <c r="H76" i="1"/>
  <c r="I76" i="1"/>
  <c r="J76" i="1"/>
  <c r="K76" i="1"/>
  <c r="F11" i="1"/>
  <c r="G11" i="1"/>
  <c r="H11" i="1"/>
  <c r="I11" i="1"/>
  <c r="J11" i="1"/>
  <c r="K11" i="1"/>
  <c r="A77" i="1"/>
  <c r="A76" i="1"/>
  <c r="A11" i="1"/>
  <c r="A69" i="1" l="1"/>
  <c r="F69" i="1"/>
  <c r="G69" i="1"/>
  <c r="H69" i="1"/>
  <c r="I69" i="1"/>
  <c r="J69" i="1"/>
  <c r="K69" i="1"/>
  <c r="A70" i="1"/>
  <c r="F70" i="1"/>
  <c r="G70" i="1"/>
  <c r="H70" i="1"/>
  <c r="I70" i="1"/>
  <c r="J70" i="1"/>
  <c r="K70" i="1"/>
  <c r="A71" i="1"/>
  <c r="F71" i="1"/>
  <c r="G71" i="1"/>
  <c r="H71" i="1"/>
  <c r="I71" i="1"/>
  <c r="J71" i="1"/>
  <c r="K71" i="1"/>
  <c r="A79" i="1"/>
  <c r="F79" i="1"/>
  <c r="G79" i="1"/>
  <c r="H79" i="1"/>
  <c r="I79" i="1"/>
  <c r="J79" i="1"/>
  <c r="K79" i="1"/>
  <c r="A6" i="1"/>
  <c r="F6" i="1"/>
  <c r="G6" i="1"/>
  <c r="H6" i="1"/>
  <c r="I6" i="1"/>
  <c r="J6" i="1"/>
  <c r="K6" i="1"/>
  <c r="A73" i="1"/>
  <c r="F73" i="1"/>
  <c r="G73" i="1"/>
  <c r="H73" i="1"/>
  <c r="I73" i="1"/>
  <c r="J73" i="1"/>
  <c r="K73" i="1"/>
  <c r="A72" i="1"/>
  <c r="F72" i="1"/>
  <c r="G72" i="1"/>
  <c r="H72" i="1"/>
  <c r="I72" i="1"/>
  <c r="J72" i="1"/>
  <c r="K72" i="1"/>
  <c r="A75" i="1"/>
  <c r="F75" i="1"/>
  <c r="G75" i="1"/>
  <c r="H75" i="1"/>
  <c r="I75" i="1"/>
  <c r="J75" i="1"/>
  <c r="K75" i="1"/>
  <c r="A8" i="1"/>
  <c r="F8" i="1"/>
  <c r="G8" i="1"/>
  <c r="H8" i="1"/>
  <c r="I8" i="1"/>
  <c r="J8" i="1"/>
  <c r="K8" i="1"/>
  <c r="A9" i="1"/>
  <c r="F9" i="1"/>
  <c r="G9" i="1"/>
  <c r="H9" i="1"/>
  <c r="I9" i="1"/>
  <c r="J9" i="1"/>
  <c r="K9" i="1"/>
  <c r="A74" i="1"/>
  <c r="F74" i="1"/>
  <c r="G74" i="1"/>
  <c r="H74" i="1"/>
  <c r="I74" i="1"/>
  <c r="J74" i="1"/>
  <c r="K74" i="1"/>
  <c r="A10" i="1"/>
  <c r="F10" i="1"/>
  <c r="G10" i="1"/>
  <c r="H10" i="1"/>
  <c r="I10" i="1"/>
  <c r="J10" i="1"/>
  <c r="K10" i="1"/>
  <c r="A7" i="1"/>
  <c r="F7" i="1"/>
  <c r="G7" i="1"/>
  <c r="H7" i="1"/>
  <c r="I7" i="1"/>
  <c r="J7" i="1"/>
  <c r="K7" i="1"/>
  <c r="A5" i="1"/>
  <c r="F5" i="1"/>
  <c r="G5" i="1"/>
  <c r="H5" i="1"/>
  <c r="I5" i="1"/>
  <c r="J5" i="1"/>
  <c r="K5" i="1"/>
  <c r="K4" i="16" l="1"/>
  <c r="H1" i="16" l="1"/>
  <c r="J1" i="16"/>
  <c r="G4" i="3" l="1"/>
  <c r="F4" i="3"/>
  <c r="J4" i="3"/>
  <c r="I4" i="3"/>
  <c r="H4" i="3"/>
  <c r="K3" i="16" l="1"/>
  <c r="K2" i="16"/>
  <c r="I7" i="16" l="1"/>
  <c r="I2" i="16"/>
  <c r="I4" i="16"/>
  <c r="I6" i="16"/>
  <c r="I1" i="16" l="1"/>
  <c r="I5" i="16" s="1"/>
  <c r="I3" i="16"/>
  <c r="G7" i="16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<sst xmlns="http://schemas.openxmlformats.org/spreadsheetml/2006/main" count="13927" uniqueCount="2722">
  <si>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</si>
  <si>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</si>
  <si>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</si>
  <si>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</si>
  <si>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</si>
  <si>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</si>
  <si>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</si>
  <si>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</si>
  <si>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</si>
  <si>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</si>
  <si>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</si>
  <si>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</si>
  <si>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</si>
  <si>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</si>
  <si>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</si>
  <si>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</si>
  <si>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</si>
  <si>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</si>
  <si>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</si>
  <si>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</si>
  <si>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</si>
  <si>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</si>
  <si>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</si>
  <si>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</si>
  <si>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</si>
  <si>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</si>
  <si>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</si>
  <si>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</si>
  <si>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</si>
  <si>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</si>
  <si>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</si>
  <si>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</si>
  <si>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</si>
  <si>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</si>
  <si>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</si>
  <si>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</si>
  <si>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</si>
  <si>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</si>
  <si>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</si>
  <si>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</si>
  <si>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</si>
  <si>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</si>
  <si>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</si>
  <si>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</si>
  <si>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</si>
  <si>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</si>
  <si>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</si>
  <si>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</si>
  <si>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</si>
  <si>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</si>
  <si>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</si>
  <si>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</si>
  <si>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</si>
  <si>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</si>
  <si>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</si>
  <si>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</si>
  <si>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</si>
  <si>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</si>
  <si>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</si>
  <si>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</si>
  <si>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</si>
  <si>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</si>
  <si>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</si>
  <si>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</si>
  <si>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</si>
  <si>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</si>
  <si>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</si>
  <si>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</si>
  <si>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</si>
  <si>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</si>
  <si>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</si>
  <si>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</si>
  <si>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</si>
  <si>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</si>
  <si>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</si>
  <si>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</si>
  <si>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</si>
  <si>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</si>
  <si>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</si>
  <si>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</si>
  <si>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</si>
  <si>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</si>
  <si>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</si>
  <si>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</si>
  <si>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</si>
  <si>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</si>
  <si>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</si>
  <si>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</si>
  <si>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</si>
  <si>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</si>
  <si>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</si>
  <si>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</si>
  <si>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</si>
  <si>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</si>
  <si>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</si>
  <si>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</si>
  <si>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</si>
  <si>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</si>
  <si>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</si>
  <si>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</si>
  <si>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</si>
  <si>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</si>
  <si>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</si>
  <si>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</si>
  <si>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</si>
  <si>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</si>
  <si>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</si>
  <si>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</si>
  <si>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</si>
  <si>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</si>
  <si>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</si>
  <si>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</si>
  <si>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</si>
  <si>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</si>
  <si>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</si>
  <si>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</si>
  <si>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</si>
  <si>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</si>
  <si>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</si>
  <si>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</si>
  <si>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</si>
  <si>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</si>
  <si>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</si>
  <si>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</si>
  <si>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</si>
  <si>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</si>
  <si>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</si>
  <si>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</si>
  <si>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</si>
  <si>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</si>
  <si>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</si>
  <si>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</si>
  <si>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</si>
  <si>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</si>
  <si>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</si>
  <si>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</si>
  <si>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</si>
  <si>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</si>
  <si>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</si>
  <si>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</si>
  <si>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</si>
  <si>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</si>
  <si>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</si>
  <si>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</si>
  <si>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</si>
  <si>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</si>
  <si>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</si>
  <si>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</si>
  <si>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</si>
  <si>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</si>
  <si>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</si>
  <si>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</si>
  <si>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</si>
  <si>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</si>
  <si>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</si>
  <si>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</si>
  <si>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</si>
  <si>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</si>
  <si>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</si>
  <si>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</si>
  <si>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</si>
  <si>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</si>
  <si>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</si>
  <si>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</si>
  <si>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</si>
  <si>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</si>
  <si>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</si>
  <si>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</si>
  <si>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</si>
  <si>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</si>
  <si>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</si>
  <si>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</si>
  <si>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</si>
  <si>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</si>
  <si>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</si>
  <si>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</si>
  <si>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</si>
  <si>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</si>
  <si>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</si>
  <si>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</si>
  <si>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</si>
  <si>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</si>
  <si>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</si>
  <si>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</si>
  <si>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</si>
  <si>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</si>
  <si>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</si>
  <si>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</si>
  <si>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</si>
  <si>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</si>
  <si>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</si>
  <si>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</si>
  <si>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</si>
  <si>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</si>
  <si>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</si>
  <si>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</si>
  <si>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</si>
  <si>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</si>
  <si>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</si>
  <si>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</si>
  <si>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</si>
  <si>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</si>
  <si>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</si>
  <si>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</si>
  <si>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</si>
  <si>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</si>
  <si>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</si>
  <si>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</si>
  <si>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</si>
  <si>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</si>
  <si>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</si>
  <si>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</si>
  <si>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</si>
  <si>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</si>
  <si>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</si>
  <si>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</si>
  <si>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</si>
  <si>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</si>
  <si>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</si>
  <si>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</si>
  <si>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</si>
  <si>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</si>
  <si>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</si>
  <si>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</si>
  <si>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</si>
  <si>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</si>
  <si>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</si>
  <si>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</si>
  <si>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</si>
  <si>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</si>
  <si>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</si>
  <si>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</si>
  <si>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</si>
  <si>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</si>
  <si>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</si>
  <si>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</si>
  <si>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</si>
  <si>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</si>
  <si>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</si>
  <si>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</si>
  <si>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</si>
  <si>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</si>
  <si>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</si>
  <si>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</si>
  <si>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</si>
  <si>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</si>
  <si>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</si>
  <si>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</si>
  <si>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</si>
  <si>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</si>
  <si>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</si>
  <si>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</si>
  <si>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</si>
  <si>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</si>
  <si>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</si>
  <si>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</si>
  <si>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</si>
  <si>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</si>
  <si>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</si>
  <si>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</si>
  <si>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</si>
  <si>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</si>
  <si>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</si>
  <si>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</si>
  <si>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</si>
  <si>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</si>
  <si>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</si>
  <si>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</si>
  <si>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</si>
  <si>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</si>
  <si>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</si>
  <si>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</si>
  <si>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</si>
  <si>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</si>
  <si>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</si>
  <si>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</si>
  <si>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</si>
  <si>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</si>
  <si>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</si>
  <si>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</si>
  <si>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</si>
  <si>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</si>
  <si>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</si>
  <si>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</si>
  <si>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</si>
  <si>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</si>
  <si>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</si>
  <si>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</si>
  <si>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</si>
  <si>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</si>
  <si>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</si>
  <si>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</si>
  <si>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</si>
  <si>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</si>
  <si>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</si>
  <si>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</si>
  <si>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</si>
  <si>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</si>
  <si>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</si>
  <si>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</si>
  <si>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</si>
  <si>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</si>
  <si>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</si>
  <si>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</si>
  <si>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</si>
  <si>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</si>
  <si>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</si>
  <si>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</si>
  <si>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</si>
  <si>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</si>
  <si>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</si>
  <si>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</si>
  <si>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</si>
  <si>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</si>
  <si>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</si>
  <si>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</si>
  <si>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</si>
  <si>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</si>
  <si>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</si>
  <si>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</si>
  <si>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</si>
  <si>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</si>
  <si>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</si>
  <si>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</si>
  <si>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</si>
  <si>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</si>
  <si>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</si>
  <si>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</si>
  <si>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</si>
  <si>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</si>
  <si>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</si>
  <si>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</si>
  <si>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</si>
  <si>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</si>
  <si>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</si>
  <si>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</si>
  <si>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</si>
  <si>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</si>
  <si>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</si>
  <si>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</si>
  <si>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</si>
  <si>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</si>
  <si>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</si>
  <si>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</si>
  <si>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</si>
  <si>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</si>
  <si>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</si>
  <si>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</si>
  <si>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</si>
  <si>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</si>
  <si>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</si>
  <si>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</si>
  <si>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</si>
  <si>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</si>
  <si>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</si>
  <si>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</si>
  <si>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</si>
  <si>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</si>
  <si>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</si>
  <si>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</si>
  <si>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</si>
  <si>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</si>
  <si>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</si>
  <si>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</si>
  <si>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</si>
  <si>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</si>
  <si>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</si>
  <si>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</si>
  <si>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</si>
  <si>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</si>
  <si>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</si>
  <si>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</si>
  <si>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</si>
  <si>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</si>
  <si>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</si>
  <si>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</si>
  <si>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</si>
  <si>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</si>
  <si>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</si>
  <si>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</si>
  <si>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</si>
  <si>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</si>
  <si>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</si>
  <si>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</si>
  <si>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</si>
  <si>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</si>
  <si>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</si>
  <si>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</si>
  <si>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</si>
  <si>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</si>
  <si>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</si>
  <si>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</si>
  <si>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</si>
  <si>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</si>
  <si>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</si>
  <si>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</si>
  <si>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</si>
  <si>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</si>
  <si>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</si>
  <si>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</si>
  <si>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</si>
  <si>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</si>
  <si>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</si>
  <si>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</si>
  <si>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</si>
  <si>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</si>
  <si>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</si>
  <si>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</si>
  <si>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</si>
  <si>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</si>
  <si>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</si>
  <si>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</si>
  <si>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</si>
  <si>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</si>
  <si>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</si>
  <si>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</si>
  <si>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</si>
  <si>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</si>
  <si>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</si>
  <si>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</si>
  <si>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</si>
  <si>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</si>
  <si>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</si>
  <si>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</si>
  <si>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</si>
  <si>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</si>
  <si>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</si>
  <si>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</si>
  <si>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</si>
  <si>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</si>
  <si>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</si>
  <si>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</si>
  <si>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</si>
  <si>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</si>
  <si>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</si>
  <si>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</si>
  <si>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</si>
  <si>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</si>
  <si>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</si>
  <si>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</si>
  <si>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</si>
  <si>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</si>
  <si>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</si>
  <si>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</si>
  <si>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</si>
  <si>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</si>
  <si>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</si>
  <si>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</si>
  <si>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</si>
  <si>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</si>
  <si>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</si>
  <si>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</si>
  <si>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</si>
  <si>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</si>
  <si>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</si>
  <si>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</si>
  <si>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</si>
  <si>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</si>
  <si>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</si>
  <si>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</si>
  <si>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</si>
  <si>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</si>
  <si>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</si>
  <si>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</si>
  <si>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</si>
  <si>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</si>
  <si>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</si>
  <si>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</si>
  <si>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</si>
  <si>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</si>
  <si>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</si>
  <si>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</si>
  <si>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</si>
  <si>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</si>
  <si>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</si>
  <si>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</si>
  <si>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</si>
  <si>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</si>
  <si>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</si>
  <si>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</si>
  <si>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</si>
  <si>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</si>
  <si>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</si>
  <si>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</si>
  <si>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</si>
  <si>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</si>
  <si>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</si>
  <si>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</si>
  <si>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</si>
  <si>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</si>
  <si>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</si>
  <si>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</si>
  <si>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</si>
  <si>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</si>
  <si>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</si>
  <si>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</si>
  <si>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</si>
  <si>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</si>
  <si>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</si>
  <si>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</si>
  <si>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</si>
  <si>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</si>
  <si>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</si>
  <si>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</si>
  <si>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</si>
  <si>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</si>
  <si>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</si>
  <si>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</si>
  <si>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</si>
  <si>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</si>
  <si>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</si>
  <si>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</si>
  <si>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</si>
  <si>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</si>
  <si>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</si>
  <si>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</si>
  <si>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</si>
  <si>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</si>
  <si>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</si>
  <si>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</si>
  <si>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</si>
  <si>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</si>
  <si>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</si>
  <si>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</si>
  <si>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</si>
  <si>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</si>
  <si>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</si>
  <si>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</si>
  <si>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</si>
  <si>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</si>
  <si>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</si>
  <si>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</si>
  <si>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</si>
  <si>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</si>
  <si>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</si>
  <si>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</si>
  <si>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</si>
  <si>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</si>
  <si>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</si>
  <si>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</si>
  <si>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</si>
  <si>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</si>
  <si>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</si>
  <si>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</si>
  <si>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</si>
  <si>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</si>
  <si>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</si>
  <si>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</si>
  <si>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</si>
  <si>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</si>
  <si>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</si>
  <si>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</si>
  <si>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</si>
  <si>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</si>
  <si>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</si>
  <si>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</si>
  <si>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</si>
  <si>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</si>
  <si>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</si>
  <si>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</si>
  <si>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</si>
  <si>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</si>
  <si>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</si>
  <si>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</si>
  <si>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</si>
  <si>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</si>
  <si>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</si>
  <si>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</si>
  <si>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</si>
  <si>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</si>
  <si>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</si>
  <si>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</si>
  <si>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</si>
  <si>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</si>
  <si>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</si>
  <si>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</si>
  <si>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</si>
  <si>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</si>
  <si>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</si>
  <si>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</si>
  <si>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</si>
  <si>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</si>
  <si>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</si>
  <si>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</si>
  <si>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</si>
  <si>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</si>
  <si>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</si>
  <si>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</si>
  <si>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</si>
  <si>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</si>
  <si>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</si>
  <si>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</si>
  <si>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</si>
  <si>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</si>
  <si>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</si>
  <si>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</si>
  <si>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</si>
  <si>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</si>
  <si>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</si>
  <si>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</si>
  <si>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</si>
  <si>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</si>
  <si>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</si>
  <si>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</si>
  <si>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</si>
  <si>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</si>
  <si>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</si>
  <si>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</si>
  <si>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</si>
  <si>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</si>
  <si>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</si>
  <si>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</si>
  <si>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</si>
  <si>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</si>
  <si>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</si>
  <si>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</si>
  <si>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</si>
  <si>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</si>
  <si>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</si>
  <si>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</si>
  <si>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</si>
  <si>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</si>
  <si>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</si>
  <si>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</si>
  <si>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</si>
  <si>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</si>
  <si>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</si>
  <si>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</si>
  <si>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</si>
  <si>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</si>
  <si>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</si>
  <si>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</si>
  <si>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</si>
  <si>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</si>
  <si>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</si>
  <si>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</si>
  <si>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</si>
  <si>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</si>
  <si>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</si>
  <si>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</si>
  <si>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</si>
  <si>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</si>
  <si>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</si>
  <si>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</si>
  <si>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</si>
  <si>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</si>
  <si>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</si>
  <si>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</si>
  <si>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</si>
  <si>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</si>
  <si>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</si>
  <si>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</si>
  <si>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</si>
  <si>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</si>
  <si>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</si>
  <si>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</si>
  <si>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</si>
  <si>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</si>
  <si>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</si>
  <si>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</si>
  <si>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</si>
  <si>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</si>
  <si>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</si>
  <si>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</si>
  <si>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</si>
  <si>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</si>
  <si>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</si>
  <si>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</si>
  <si>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</si>
  <si>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</si>
  <si>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</si>
  <si>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</si>
  <si>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</si>
  <si>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</si>
  <si>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</si>
  <si>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</si>
  <si>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</si>
  <si>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</si>
  <si>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</si>
  <si>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</si>
  <si>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</si>
  <si>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</si>
  <si>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</si>
  <si>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</si>
  <si>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</si>
  <si>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</si>
  <si>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</si>
  <si>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</si>
  <si>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</si>
  <si>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</si>
  <si>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</si>
  <si>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</si>
  <si>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</si>
  <si>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</si>
  <si>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</si>
  <si>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</si>
  <si>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</si>
  <si>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</si>
  <si>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</si>
  <si>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</si>
  <si>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</si>
  <si>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</si>
  <si>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</si>
  <si>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</si>
  <si>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</si>
  <si>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</si>
  <si>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</si>
  <si>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</si>
  <si>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</si>
  <si>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</si>
  <si>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</si>
  <si>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</si>
  <si>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</si>
  <si>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</si>
  <si>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</si>
  <si>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</si>
  <si>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</si>
  <si>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</si>
  <si>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</si>
  <si>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</si>
  <si>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</si>
  <si>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</si>
  <si>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</si>
  <si>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</si>
  <si>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</si>
  <si>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</si>
  <si>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</si>
  <si>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</si>
  <si>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</si>
  <si>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</si>
  <si>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</si>
  <si>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</si>
  <si>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</si>
  <si>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</si>
  <si>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</si>
  <si>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</si>
  <si>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</si>
  <si>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</si>
  <si>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</si>
  <si>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</si>
  <si>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</si>
  <si>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</si>
  <si>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</si>
  <si>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</si>
  <si>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</si>
  <si>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</si>
  <si>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</si>
  <si>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</si>
  <si>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</si>
  <si>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</si>
  <si>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</si>
  <si>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</si>
  <si>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</si>
  <si>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</si>
  <si>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</si>
  <si>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</si>
  <si>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</si>
  <si>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</si>
  <si>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</si>
  <si>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</si>
  <si>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</si>
  <si>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</si>
  <si>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</si>
  <si>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</si>
  <si>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</si>
  <si>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</si>
  <si>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</si>
  <si>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</si>
  <si>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</si>
  <si>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</si>
  <si>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</si>
  <si>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</si>
  <si>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</si>
  <si>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</si>
  <si>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</si>
  <si>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</si>
  <si>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</si>
  <si>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</si>
  <si>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</si>
  <si>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</si>
  <si>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</si>
  <si>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</si>
  <si>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</si>
  <si>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</si>
  <si>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</si>
  <si>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</si>
  <si>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</si>
  <si>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</si>
  <si>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</si>
  <si>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</si>
  <si>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</si>
  <si>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</si>
  <si>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</si>
  <si>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</si>
  <si>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</si>
  <si>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</si>
  <si>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</si>
  <si>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</si>
  <si>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</si>
  <si>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</si>
  <si>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</si>
  <si>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</si>
  <si>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</si>
  <si>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</si>
  <si>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</si>
  <si>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</si>
  <si>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</si>
  <si>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</si>
  <si>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</si>
  <si>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</si>
  <si>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</si>
  <si>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</si>
  <si>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</si>
  <si>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</si>
  <si>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</si>
  <si>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</si>
  <si>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</si>
  <si>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</si>
  <si>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</si>
  <si>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</si>
  <si>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</si>
  <si>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</si>
  <si>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</si>
  <si>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</si>
  <si>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</si>
  <si>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</si>
  <si>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</si>
  <si>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</si>
  <si>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</si>
  <si>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</si>
  <si>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</si>
  <si>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</si>
  <si>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</si>
  <si>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</si>
  <si>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</si>
  <si>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</si>
  <si>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</si>
  <si>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</si>
  <si>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</si>
  <si>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</si>
  <si>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</si>
  <si>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</si>
  <si>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</si>
  <si>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</si>
  <si>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</si>
  <si>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</si>
  <si>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</si>
  <si>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</si>
  <si>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</si>
  <si>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</si>
  <si>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</si>
  <si>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</si>
  <si>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</si>
  <si>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</si>
  <si>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</si>
  <si>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</si>
  <si>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</si>
  <si>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</si>
  <si>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</si>
  <si>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</si>
  <si>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</si>
  <si>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</si>
  <si>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</si>
  <si>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</si>
  <si>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</si>
  <si>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</si>
  <si>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</si>
  <si>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</si>
  <si>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</si>
  <si>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</si>
  <si>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</si>
  <si>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</si>
  <si>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</si>
  <si>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</si>
  <si>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</si>
  <si>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</si>
  <si>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</si>
  <si>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</si>
  <si>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</si>
  <si>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</si>
  <si>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</si>
  <si>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</si>
  <si>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</si>
  <si>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</si>
  <si>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</si>
  <si>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</si>
  <si>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</si>
  <si>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</si>
  <si>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</si>
  <si>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</si>
  <si>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</si>
  <si>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</si>
  <si>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</si>
  <si>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</si>
  <si>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</si>
  <si>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</si>
  <si>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</si>
  <si>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</si>
  <si>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</si>
  <si>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</si>
  <si>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</si>
  <si>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</si>
  <si>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</si>
  <si>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</si>
  <si>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</si>
  <si>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</si>
  <si>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</si>
  <si>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</si>
  <si>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</si>
  <si>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</si>
  <si>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</si>
  <si>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</si>
  <si>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</si>
  <si>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</si>
  <si>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</si>
  <si>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</si>
  <si>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</si>
  <si>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</si>
  <si>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</si>
  <si>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</si>
  <si>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</si>
  <si>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</si>
  <si>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</si>
  <si>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</si>
  <si>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</si>
  <si>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</si>
  <si>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</si>
  <si>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</si>
  <si>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</si>
  <si>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</si>
  <si>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</si>
  <si>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</si>
  <si>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</si>
  <si>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</si>
  <si>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</si>
  <si>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</si>
  <si>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</si>
  <si>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</si>
  <si>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</si>
  <si>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</si>
  <si>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</si>
  <si>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</si>
  <si>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</si>
  <si>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</si>
  <si>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</si>
  <si>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</si>
  <si>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</si>
  <si>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</si>
  <si>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</si>
  <si>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</si>
  <si>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</si>
  <si>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</si>
  <si>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</si>
  <si>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</si>
  <si>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</si>
  <si>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</si>
  <si>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</si>
  <si>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</si>
  <si>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</si>
  <si>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</si>
  <si>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</si>
  <si>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</si>
  <si>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</si>
  <si>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</si>
  <si>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</si>
  <si>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</si>
  <si>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</si>
  <si>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</si>
  <si>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</si>
  <si>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</si>
  <si>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</si>
  <si>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</si>
  <si>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</si>
  <si>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</si>
  <si>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</si>
  <si>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</si>
  <si>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</si>
  <si>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</si>
  <si>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</si>
  <si>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</si>
  <si>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</si>
  <si>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</si>
  <si>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</si>
  <si>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</si>
  <si>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</si>
  <si>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</si>
  <si>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</si>
  <si>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</si>
  <si>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</si>
  <si>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</si>
  <si>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</si>
  <si>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</si>
  <si>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</si>
  <si>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</si>
  <si>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</si>
  <si>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</si>
  <si>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</si>
  <si>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</si>
  <si>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</si>
  <si>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</si>
  <si>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</si>
  <si>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</si>
  <si>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</si>
  <si>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</si>
  <si>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</si>
  <si>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</si>
  <si>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</si>
  <si>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</si>
  <si>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</si>
  <si>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</si>
  <si>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</si>
  <si>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</si>
  <si>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</si>
  <si>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</si>
  <si>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</si>
  <si>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</si>
  <si>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</si>
  <si>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</si>
  <si>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</si>
  <si>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</si>
  <si>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</si>
  <si>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</si>
  <si>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</si>
  <si>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</si>
  <si>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</si>
  <si>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</si>
  <si>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</si>
  <si>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</si>
  <si>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</si>
  <si>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</si>
  <si>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</si>
  <si>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</si>
  <si>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</si>
  <si>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</si>
  <si>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</si>
  <si>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</si>
  <si>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</si>
  <si>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</si>
  <si>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</si>
  <si>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</si>
  <si>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</si>
  <si>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</si>
  <si>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</si>
  <si>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</si>
  <si>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</si>
  <si>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</si>
  <si>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</si>
  <si>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</si>
  <si>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</si>
  <si>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</si>
  <si>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</si>
  <si>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</si>
  <si>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</si>
  <si>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</si>
  <si>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</si>
  <si>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</si>
  <si>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</si>
  <si>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</si>
  <si>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</si>
  <si>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</si>
  <si>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</si>
  <si>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</si>
  <si>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</si>
  <si>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</si>
  <si>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</si>
  <si>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</si>
  <si>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</si>
  <si>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</si>
  <si>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</si>
  <si>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</si>
  <si>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</si>
  <si>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</si>
  <si>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</si>
  <si>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</si>
  <si>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</si>
  <si>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</si>
  <si>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</si>
  <si>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</si>
  <si>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</si>
  <si>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</si>
  <si>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</si>
  <si>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</si>
  <si>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</si>
  <si>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</si>
  <si>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</si>
  <si>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</si>
  <si>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</si>
  <si>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</si>
  <si>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</si>
  <si>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</si>
  <si>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</si>
  <si>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</si>
  <si>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</si>
  <si>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</si>
  <si>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</si>
  <si>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</si>
  <si>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</si>
  <si>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</si>
  <si>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</si>
  <si>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</si>
  <si>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</si>
  <si>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</si>
  <si>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</si>
  <si>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</si>
  <si>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</si>
  <si>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</si>
  <si>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</si>
  <si>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</si>
  <si>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</si>
  <si>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</si>
  <si>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</si>
  <si>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</si>
  <si>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</si>
  <si>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</si>
  <si>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</si>
  <si>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</si>
  <si>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</si>
  <si>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</si>
  <si>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</si>
  <si>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</si>
  <si>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</si>
  <si>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</si>
  <si>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</si>
  <si>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</si>
  <si>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</si>
  <si>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</si>
  <si>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</si>
  <si>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</si>
  <si>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</si>
  <si>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</si>
  <si>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</si>
  <si>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</si>
  <si>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</si>
  <si>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</si>
  <si>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</si>
  <si>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</si>
  <si>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</si>
  <si>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</si>
  <si>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</si>
  <si>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</si>
  <si>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</si>
  <si>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</si>
  <si>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</si>
  <si>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</si>
  <si>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</si>
  <si>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</si>
  <si>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</si>
  <si>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</si>
  <si>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</si>
  <si>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</si>
  <si>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</si>
  <si>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</si>
  <si>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</si>
  <si>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</si>
  <si>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</si>
  <si>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</si>
  <si>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</si>
  <si>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</si>
  <si>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</si>
  <si>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</si>
  <si>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</si>
  <si>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</si>
  <si>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</si>
  <si>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</si>
  <si>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</si>
  <si>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</si>
  <si>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</si>
  <si>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</si>
  <si>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</si>
  <si>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</si>
  <si>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</si>
  <si>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</si>
  <si>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</si>
  <si>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</si>
  <si>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</si>
  <si>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</si>
  <si>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</si>
  <si>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</si>
  <si>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</si>
  <si>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</si>
  <si>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</si>
  <si>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</si>
  <si>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</si>
  <si>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</si>
  <si>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</si>
  <si>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</si>
  <si>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</si>
  <si>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</si>
  <si>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</si>
  <si>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</si>
  <si>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</si>
  <si>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</si>
  <si>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</si>
  <si>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</si>
  <si>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</si>
  <si>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</si>
  <si>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</si>
  <si>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</si>
  <si>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</si>
  <si>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</si>
  <si>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</si>
  <si>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</si>
  <si>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</si>
  <si>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</si>
  <si>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</si>
  <si>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</si>
  <si>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</si>
  <si>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</si>
  <si>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</si>
  <si>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</si>
  <si>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</si>
  <si>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</si>
  <si>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</si>
  <si>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</si>
  <si>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</si>
  <si>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</si>
  <si>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</si>
  <si>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</si>
  <si>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</si>
  <si>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</si>
  <si>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</si>
  <si>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</si>
  <si>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</si>
  <si>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</si>
  <si>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</si>
  <si>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</si>
  <si>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</si>
  <si>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</si>
  <si>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</si>
  <si>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</si>
  <si>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</si>
  <si>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</si>
  <si>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</si>
  <si>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</si>
  <si>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</si>
  <si>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</si>
  <si>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</si>
  <si>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</si>
  <si>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</si>
  <si>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</si>
  <si>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</si>
  <si>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</si>
  <si>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</si>
  <si>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</si>
  <si>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</si>
  <si>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</si>
  <si>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</si>
  <si>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</si>
  <si>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</si>
  <si>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</si>
  <si>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</si>
  <si>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</si>
  <si>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</si>
  <si>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</si>
  <si>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</si>
  <si>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</si>
  <si>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</si>
  <si>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</si>
  <si>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</si>
  <si>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</si>
  <si>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</si>
  <si>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</si>
  <si>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</si>
  <si>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</si>
  <si>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</si>
  <si>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</si>
  <si>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</si>
  <si>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</si>
  <si>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</si>
  <si>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</si>
  <si>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</si>
  <si>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</si>
  <si>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</si>
  <si>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</si>
  <si>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</si>
  <si>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</si>
  <si>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</si>
  <si>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</si>
  <si>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</si>
  <si>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</si>
  <si>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</si>
  <si>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</si>
  <si>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</si>
  <si>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</si>
  <si>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</si>
  <si>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</si>
  <si>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</si>
  <si>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</si>
  <si>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</si>
  <si>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</si>
  <si>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</si>
  <si>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</si>
  <si>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</si>
  <si>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</si>
  <si>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</si>
  <si>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</si>
  <si>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</si>
  <si>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</si>
  <si>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</si>
  <si>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</si>
  <si>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</si>
  <si>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</si>
  <si>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</si>
  <si>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</si>
  <si>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</si>
  <si>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</si>
  <si>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</si>
  <si>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</si>
  <si>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</si>
  <si>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</si>
  <si>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</si>
  <si>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</si>
  <si>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</si>
  <si>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</si>
  <si>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</si>
  <si>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</si>
  <si>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</si>
  <si>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</si>
  <si>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</si>
  <si>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</si>
  <si>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</si>
  <si>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</si>
  <si>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</si>
  <si>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</si>
  <si>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</si>
  <si>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</si>
  <si>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</si>
  <si>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</si>
  <si>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</si>
  <si>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</si>
  <si>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</si>
  <si>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</si>
  <si>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</si>
  <si>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</si>
  <si>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</si>
  <si>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</si>
  <si>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</si>
  <si>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</si>
  <si>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</si>
  <si>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</si>
  <si>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</si>
  <si>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</si>
  <si>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</si>
  <si>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</si>
  <si>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</si>
  <si>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</si>
  <si>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</si>
  <si>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</si>
  <si>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</si>
  <si>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</si>
  <si>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</si>
  <si>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</si>
  <si>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</si>
  <si>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</si>
  <si>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</si>
  <si>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</si>
  <si>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</si>
  <si>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</si>
  <si>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</si>
  <si>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</si>
  <si>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</si>
  <si>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</si>
  <si>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</si>
  <si>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</si>
  <si>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</si>
  <si>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</si>
  <si>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</si>
  <si>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</si>
  <si>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</si>
  <si>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</si>
  <si>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</si>
  <si>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</si>
  <si>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</si>
  <si>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</si>
  <si>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</si>
  <si>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</si>
  <si>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</si>
  <si>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</si>
  <si>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</si>
  <si>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</si>
  <si>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</si>
  <si>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</si>
  <si>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</si>
  <si>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</si>
  <si>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</si>
  <si>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</si>
  <si>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</si>
  <si>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</si>
  <si>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</si>
  <si>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</si>
  <si>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</si>
  <si>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</si>
  <si>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</si>
  <si>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</si>
  <si>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</si>
  <si>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</si>
  <si>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</si>
  <si>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</si>
  <si>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</si>
  <si>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</si>
  <si>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</si>
  <si>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</si>
  <si>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</si>
  <si>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</si>
  <si>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</si>
  <si>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</si>
  <si>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</si>
  <si>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</si>
  <si>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</si>
  <si>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</si>
  <si>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</si>
  <si>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</si>
  <si>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</si>
  <si>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</si>
  <si>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</si>
  <si>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</si>
  <si>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</si>
  <si>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</si>
  <si>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</si>
  <si>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</si>
  <si>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</si>
  <si>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</si>
  <si>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</si>
  <si>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</si>
  <si>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</si>
  <si>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</si>
  <si>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</si>
  <si>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</si>
  <si>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</si>
  <si>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</si>
  <si>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</si>
  <si>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</si>
  <si>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</si>
  <si>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</si>
  <si>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</si>
  <si>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</si>
  <si>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</si>
  <si>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</si>
  <si>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</si>
  <si>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</si>
  <si>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</si>
  <si>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</si>
  <si>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</si>
  <si>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</si>
  <si>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</si>
  <si>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</si>
  <si>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</si>
  <si>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</si>
  <si>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</si>
  <si>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</si>
  <si>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</si>
  <si>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</si>
  <si>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</si>
  <si>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</si>
  <si>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</si>
  <si>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</si>
  <si>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</si>
  <si>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</si>
  <si>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</si>
  <si>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</si>
  <si>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</si>
  <si>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</si>
  <si>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</si>
  <si>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</si>
  <si>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</si>
  <si>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</si>
  <si>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</si>
  <si>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</si>
  <si>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</si>
  <si>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</si>
  <si>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</si>
  <si>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</si>
  <si>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</si>
  <si>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</si>
  <si>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</si>
  <si>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</si>
  <si>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</si>
  <si>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</si>
  <si>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</si>
  <si>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</si>
  <si>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</si>
  <si>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</si>
  <si>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</si>
  <si>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</si>
  <si>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</si>
  <si>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</si>
  <si>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</si>
  <si>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</si>
  <si>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</si>
  <si>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</si>
  <si>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</si>
  <si>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</si>
  <si>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</si>
  <si>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</si>
  <si>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</si>
  <si>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</si>
  <si>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</si>
  <si>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</si>
  <si>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</si>
  <si>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</si>
  <si>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</si>
  <si>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</si>
  <si>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</si>
  <si>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</si>
  <si>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</si>
  <si>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</si>
  <si>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</si>
  <si>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</si>
  <si>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</si>
  <si>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</si>
  <si>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</si>
  <si>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</si>
  <si>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</si>
  <si>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</si>
  <si>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</si>
  <si>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</si>
  <si>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</si>
  <si>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</si>
  <si>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</si>
  <si>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</si>
  <si>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</si>
  <si>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</si>
  <si>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</si>
  <si>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</si>
  <si>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</si>
  <si>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</si>
  <si>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</si>
  <si>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</si>
  <si>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</si>
  <si>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</si>
  <si>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</si>
  <si>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</si>
  <si>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</si>
  <si>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</si>
  <si>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</si>
  <si>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</si>
  <si>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</si>
  <si>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</si>
  <si>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</si>
  <si>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</si>
  <si>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</si>
  <si>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</si>
  <si>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</si>
  <si>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</si>
  <si>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</si>
  <si>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</si>
  <si>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</si>
  <si>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</si>
  <si>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</si>
  <si>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</si>
  <si>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</si>
  <si>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</si>
  <si>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</si>
  <si>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</si>
  <si>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</si>
  <si>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</si>
  <si>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</si>
  <si>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</si>
  <si>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</si>
  <si>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</si>
  <si>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</si>
  <si>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</si>
  <si>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</si>
  <si>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</si>
  <si>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</si>
  <si>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</si>
  <si>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</si>
  <si>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</si>
  <si>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</si>
  <si>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</si>
  <si>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</si>
  <si>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</si>
  <si>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</si>
  <si>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</si>
  <si>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</si>
  <si>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</si>
  <si>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</si>
  <si>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</si>
  <si>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</si>
  <si>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</si>
  <si>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</si>
  <si>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</si>
  <si>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</si>
  <si>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</si>
  <si>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</si>
  <si>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</si>
  <si>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</si>
  <si>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</si>
  <si>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</si>
  <si>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</si>
  <si>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</si>
  <si>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</si>
  <si>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</si>
  <si>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</si>
  <si>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</si>
  <si>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</si>
  <si>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</si>
  <si>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</si>
  <si>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</si>
  <si>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</si>
  <si>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</si>
  <si>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</si>
  <si>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</si>
  <si>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</si>
  <si>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</si>
  <si>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</si>
  <si>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</si>
  <si>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</si>
  <si>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</si>
  <si>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</si>
  <si>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</si>
  <si>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</si>
  <si>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</si>
  <si>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</si>
  <si>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</si>
  <si>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</si>
  <si>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</si>
  <si>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</si>
  <si>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</si>
  <si>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</si>
  <si>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</si>
  <si>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</si>
  <si>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</si>
  <si>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</si>
  <si>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</si>
  <si>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</si>
  <si>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</si>
  <si>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</si>
  <si>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</si>
  <si>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</si>
  <si>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</si>
  <si>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</si>
  <si>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</si>
  <si>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</si>
  <si>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</si>
  <si>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</si>
  <si>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</si>
  <si>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</si>
  <si>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</si>
  <si>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</si>
  <si>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</si>
  <si>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</si>
  <si>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</si>
  <si>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</si>
  <si>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</si>
  <si>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</si>
  <si>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</si>
  <si>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</si>
  <si>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</si>
  <si>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</si>
  <si>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</si>
  <si>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</si>
  <si>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</si>
  <si>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</si>
  <si>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</si>
  <si>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</si>
  <si>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</si>
  <si>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</si>
  <si>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</si>
  <si>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</si>
  <si>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</si>
  <si>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</si>
  <si>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</si>
  <si>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</si>
  <si>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</si>
  <si>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</si>
  <si>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</si>
  <si>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</si>
  <si>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</si>
  <si>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</si>
  <si>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</si>
  <si>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</si>
  <si>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</si>
  <si>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</si>
  <si>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</si>
  <si>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</si>
  <si>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</si>
  <si>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</si>
  <si>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</si>
  <si>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</si>
  <si>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</si>
  <si>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</si>
  <si>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</si>
  <si>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</si>
  <si>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</si>
  <si>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</si>
  <si>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</si>
  <si>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</si>
  <si>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</si>
  <si>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</si>
  <si>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</si>
  <si>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</si>
  <si>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</si>
  <si>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</si>
  <si>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</si>
  <si>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</si>
  <si>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</si>
  <si>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</si>
  <si>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</si>
  <si>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</si>
  <si>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</si>
  <si>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</si>
  <si>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</si>
  <si>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</si>
  <si>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</si>
  <si>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</si>
  <si>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</si>
  <si>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</si>
  <si>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</si>
  <si>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</si>
  <si>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</si>
  <si>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</si>
  <si>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</si>
  <si>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</si>
  <si>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</si>
  <si>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</si>
  <si>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</si>
  <si>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</si>
  <si>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</si>
  <si>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</si>
  <si>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</si>
  <si>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</si>
  <si>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</si>
  <si>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</si>
  <si>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</si>
  <si>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</si>
  <si>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</si>
  <si>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</si>
  <si>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</si>
  <si>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</si>
  <si>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</si>
  <si>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</si>
  <si>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</si>
  <si>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</si>
  <si>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</si>
  <si>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</si>
  <si>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</si>
  <si>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</si>
  <si>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</si>
  <si>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</si>
  <si>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</si>
  <si>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</si>
  <si>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</si>
  <si>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</si>
  <si>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</si>
  <si>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</si>
  <si>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</si>
  <si>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</si>
  <si>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</si>
  <si>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</si>
  <si>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</si>
  <si>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</si>
  <si>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</si>
  <si>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</si>
  <si>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</si>
  <si>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</si>
  <si>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</si>
  <si>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</si>
  <si>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</si>
  <si>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</si>
  <si>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</si>
  <si>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</si>
  <si>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</si>
  <si>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</si>
  <si>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</si>
  <si>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</si>
  <si>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</si>
  <si>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</si>
  <si>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</si>
  <si>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</si>
  <si>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</si>
  <si>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</si>
  <si>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</si>
  <si>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</si>
  <si>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</si>
  <si>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</si>
  <si>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</si>
  <si>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</si>
  <si>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</si>
  <si>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</si>
  <si>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</si>
  <si>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</si>
  <si>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</si>
  <si>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</si>
  <si>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</si>
  <si>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</si>
  <si>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</si>
  <si>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</si>
  <si>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</si>
  <si>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</si>
  <si>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</si>
  <si>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</si>
  <si>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</si>
  <si>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</si>
  <si>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</si>
  <si>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</si>
  <si>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</si>
  <si>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</si>
  <si>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</si>
  <si>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</si>
  <si>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</si>
  <si>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</si>
  <si>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</si>
  <si>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</si>
  <si>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</si>
  <si>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</si>
  <si>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</si>
  <si>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</si>
  <si>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</si>
  <si>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</si>
  <si>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</si>
  <si>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</si>
  <si>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</si>
  <si>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</si>
  <si>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</si>
  <si>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</si>
  <si>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</si>
  <si>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</si>
  <si>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</si>
  <si>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</si>
  <si>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</si>
  <si>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</si>
  <si>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</si>
  <si>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</si>
  <si>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</si>
  <si>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</si>
  <si>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</si>
  <si>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</si>
  <si>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</si>
  <si>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</si>
  <si>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</si>
  <si>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</si>
  <si>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</si>
  <si>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</si>
  <si>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</si>
  <si>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</si>
  <si>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</si>
  <si>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</si>
  <si>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</si>
  <si>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</si>
  <si>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</si>
  <si>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</si>
  <si>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</si>
  <si>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</si>
  <si>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</si>
  <si>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</si>
  <si>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</si>
  <si>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</si>
  <si>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</si>
  <si>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</si>
  <si>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</si>
  <si>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</si>
  <si>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</si>
  <si>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</si>
  <si>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</si>
  <si>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</si>
  <si>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</si>
  <si>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</si>
  <si>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</si>
  <si>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</si>
  <si>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</si>
  <si>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</si>
  <si>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</si>
  <si>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</si>
  <si>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</si>
  <si>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</si>
  <si>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</si>
  <si>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</si>
  <si>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</si>
  <si>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</si>
  <si>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</si>
  <si>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</si>
  <si>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</si>
  <si>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</si>
  <si>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</si>
  <si>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</si>
  <si>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</si>
  <si>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</si>
  <si>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</si>
  <si>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</si>
  <si>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</si>
  <si>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</si>
  <si>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</si>
  <si>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</si>
  <si>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</si>
  <si>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</si>
  <si>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</si>
  <si>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</si>
  <si>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</si>
  <si>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</si>
  <si>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</si>
  <si>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</si>
  <si>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</si>
  <si>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</si>
  <si>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</si>
  <si>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</si>
  <si>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</si>
  <si>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</si>
  <si>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</si>
  <si>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</si>
  <si>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</si>
  <si>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</si>
  <si>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</si>
  <si>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</si>
  <si>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</si>
  <si>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</si>
  <si>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</si>
  <si>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</si>
  <si>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</si>
  <si>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</si>
  <si>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</si>
  <si>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</si>
  <si>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</si>
  <si>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</si>
  <si>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</si>
  <si>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</si>
  <si>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</si>
  <si>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</si>
  <si>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</si>
  <si>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</si>
  <si>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</si>
  <si>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</si>
  <si>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</si>
  <si>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</si>
  <si>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</si>
  <si>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</si>
  <si>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</si>
  <si>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</si>
  <si>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</si>
  <si>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</si>
  <si>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</si>
  <si>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</si>
  <si>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</si>
  <si>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</si>
  <si>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</si>
  <si>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</si>
  <si>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</si>
  <si>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</si>
  <si>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</si>
  <si>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</si>
  <si>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</si>
  <si>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</si>
  <si>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</si>
  <si>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</si>
  <si>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</si>
  <si>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</si>
  <si>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</si>
  <si>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</si>
  <si>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</si>
  <si>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</si>
  <si>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</si>
  <si>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</si>
  <si>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</si>
  <si>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</si>
  <si>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</si>
  <si>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</si>
  <si>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</si>
  <si>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</si>
  <si>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</si>
  <si>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</si>
  <si>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</si>
  <si>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</si>
  <si>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</si>
  <si>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</si>
  <si>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</si>
  <si>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</si>
  <si>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</si>
  <si>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</si>
  <si>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</si>
  <si>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</si>
  <si>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</si>
  <si>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</si>
  <si>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</si>
  <si>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</si>
  <si>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</si>
  <si>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</si>
  <si>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</si>
  <si>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</si>
  <si>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</si>
  <si>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</si>
  <si>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</si>
  <si>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</si>
  <si>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</si>
  <si>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</si>
  <si>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</si>
  <si>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</si>
  <si>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</si>
  <si>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</si>
  <si>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</si>
  <si>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</si>
  <si>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</si>
  <si>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</si>
  <si>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</si>
  <si>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</si>
  <si>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</si>
  <si>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</si>
  <si>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</si>
  <si>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</si>
  <si>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</si>
  <si>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</si>
  <si>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</si>
  <si>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</si>
  <si>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</si>
  <si>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</si>
  <si>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</si>
  <si>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</si>
  <si>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</si>
  <si>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</si>
  <si>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</si>
  <si>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</si>
  <si>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</si>
  <si>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</si>
  <si>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</si>
  <si>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</si>
  <si>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</si>
  <si>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</si>
  <si>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</si>
  <si>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</si>
  <si>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</si>
  <si>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</si>
  <si>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</si>
  <si>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</si>
  <si>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</si>
  <si>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</si>
  <si>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</si>
  <si>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</si>
  <si>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</si>
  <si>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</si>
  <si>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</si>
  <si>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</si>
  <si>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</si>
  <si>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</si>
  <si>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</si>
  <si>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</si>
  <si>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</si>
  <si>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</si>
  <si>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</si>
  <si>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</si>
  <si>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</si>
  <si>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</si>
  <si>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</si>
  <si>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</si>
  <si>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</si>
  <si>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</si>
  <si>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</si>
  <si>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</si>
  <si>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</si>
  <si>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</si>
  <si>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</si>
  <si>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</si>
  <si>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</si>
  <si>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</si>
  <si>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</si>
  <si>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</si>
  <si>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</si>
  <si>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</si>
  <si>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</si>
  <si>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</si>
  <si>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</si>
  <si>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</si>
  <si>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</si>
  <si>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</si>
  <si>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</si>
  <si>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</si>
  <si>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</si>
  <si>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</si>
  <si>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</si>
  <si>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</si>
  <si>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</si>
  <si>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</si>
  <si>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</si>
  <si>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</si>
  <si>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</si>
  <si>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</si>
  <si>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</si>
  <si>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</si>
  <si>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</si>
  <si>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</si>
  <si>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</si>
  <si>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</si>
  <si>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</si>
  <si>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</si>
  <si>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</si>
  <si>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</si>
  <si>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</si>
  <si>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</si>
  <si>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</si>
  <si>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</si>
  <si>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</si>
  <si>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</si>
  <si>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</si>
  <si>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</si>
  <si>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</si>
  <si>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</si>
  <si>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</si>
  <si>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</si>
  <si>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</si>
  <si>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</si>
  <si>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</si>
  <si>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</si>
  <si>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</si>
  <si>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</si>
  <si>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</si>
  <si>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</si>
  <si>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</si>
  <si>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</si>
  <si>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</si>
  <si>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</si>
  <si>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</si>
  <si>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</si>
  <si>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</si>
  <si>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</si>
  <si>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</si>
  <si>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</si>
  <si>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</si>
  <si>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</si>
  <si>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</si>
  <si>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</si>
  <si>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</si>
  <si>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</si>
  <si>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</si>
  <si>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</si>
  <si>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</si>
  <si>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</si>
  <si>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</si>
  <si>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</si>
  <si>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</si>
  <si>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</si>
  <si>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</si>
  <si>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</si>
  <si>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</si>
  <si>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</si>
  <si>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</si>
  <si>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</si>
  <si>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</si>
  <si>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</si>
  <si>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</si>
  <si>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</si>
  <si>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</si>
  <si>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</si>
  <si>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</si>
  <si>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</si>
  <si>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</si>
  <si>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</si>
  <si>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</si>
  <si>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</si>
  <si>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</si>
  <si>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</si>
  <si>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</si>
  <si>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</si>
  <si>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</si>
  <si>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</si>
  <si>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</si>
  <si>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</si>
  <si>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</si>
  <si>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</si>
  <si>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</si>
  <si>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</si>
  <si>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</si>
  <si>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</si>
  <si>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</si>
  <si>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</si>
  <si>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</si>
  <si>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</si>
  <si>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</si>
  <si>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</si>
  <si>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</si>
  <si>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</si>
  <si>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</si>
  <si>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</si>
  <si>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</si>
  <si>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</si>
  <si>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</si>
  <si>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</si>
  <si>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</si>
  <si>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</si>
  <si>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</si>
  <si>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</si>
  <si>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</si>
  <si>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</si>
  <si>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</si>
  <si>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</si>
  <si>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</si>
  <si>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</si>
  <si>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</si>
  <si>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</si>
  <si>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</si>
  <si>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</si>
  <si>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</si>
  <si>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</si>
  <si>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</si>
  <si>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</si>
  <si>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</si>
  <si>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</si>
  <si>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</si>
  <si>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</si>
  <si>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</si>
  <si>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</si>
  <si>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</si>
  <si>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</si>
  <si>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</si>
  <si>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</si>
  <si>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</si>
  <si>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</si>
  <si>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</si>
  <si>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</si>
  <si>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</si>
  <si>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</si>
  <si>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</si>
  <si>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</si>
  <si>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</si>
  <si>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</si>
  <si>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</si>
  <si>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</si>
  <si>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</si>
  <si>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</si>
  <si>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</si>
  <si>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</si>
  <si>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</si>
  <si>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</si>
  <si>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</si>
  <si>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</si>
  <si>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</si>
  <si>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</si>
  <si>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</si>
  <si>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</si>
  <si>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</si>
  <si>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</si>
  <si>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</si>
  <si>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</si>
  <si>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</si>
  <si>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</si>
  <si>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</si>
  <si>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</si>
  <si>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</si>
  <si>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</si>
  <si>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</si>
  <si>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</si>
  <si>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</si>
  <si>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</si>
  <si>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</si>
  <si>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</si>
  <si>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</si>
  <si>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</si>
  <si>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</si>
  <si>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</si>
  <si>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</si>
  <si>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</si>
  <si>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</si>
  <si>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</si>
  <si>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</si>
  <si>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</si>
  <si>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</si>
  <si>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</si>
  <si>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</si>
  <si>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</si>
  <si>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</si>
  <si>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</si>
  <si>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</si>
  <si>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</si>
  <si>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</si>
  <si>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</si>
  <si>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</si>
  <si>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</si>
  <si>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</si>
  <si>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</si>
  <si>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</si>
  <si>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</si>
  <si>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</si>
  <si>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</si>
  <si>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</si>
  <si>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</si>
  <si>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</si>
  <si>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</si>
  <si>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</si>
  <si>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</si>
  <si>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</si>
  <si>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</si>
  <si>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</si>
  <si>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</si>
  <si>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</si>
  <si>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</si>
  <si>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</si>
  <si>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</si>
  <si>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</si>
  <si>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</si>
  <si>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</si>
  <si>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</si>
  <si>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</si>
  <si>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</si>
  <si>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</si>
  <si>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</si>
  <si>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</si>
  <si>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</si>
  <si>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</si>
  <si>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</si>
  <si>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</si>
  <si>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</si>
  <si>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</si>
  <si>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</si>
  <si>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</si>
  <si>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</si>
  <si>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</si>
  <si>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</si>
  <si>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</si>
  <si>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</si>
  <si>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</si>
  <si>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</si>
  <si>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</si>
  <si>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</si>
  <si>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</si>
  <si>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</si>
  <si>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</si>
  <si>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</si>
  <si>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</si>
  <si>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</si>
  <si>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</si>
  <si>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</si>
  <si>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</si>
  <si>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</si>
  <si>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</si>
  <si>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</si>
  <si>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</si>
  <si>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</si>
  <si>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</si>
  <si>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</si>
  <si>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</si>
  <si>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</si>
  <si>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</si>
  <si>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</si>
  <si>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</si>
  <si>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</si>
  <si>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</si>
  <si>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</si>
  <si>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</si>
  <si>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</si>
  <si>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</si>
  <si>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</si>
  <si>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</si>
  <si>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</si>
  <si>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</si>
  <si>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</si>
  <si>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</si>
  <si>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</si>
  <si>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</si>
  <si>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</si>
  <si>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</si>
  <si>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</si>
  <si>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</si>
  <si>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</si>
  <si>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</si>
  <si>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</si>
  <si>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</si>
  <si>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</si>
  <si>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</si>
  <si>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</si>
  <si>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</si>
  <si>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</si>
  <si>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</si>
  <si>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</si>
  <si>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</si>
  <si>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</si>
  <si>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</si>
  <si>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</si>
  <si>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</si>
  <si>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</si>
  <si>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</si>
  <si>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</si>
  <si>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</si>
  <si>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</si>
  <si>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</si>
  <si>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</si>
  <si>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</si>
  <si>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</si>
  <si>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</si>
  <si>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</si>
  <si>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</si>
  <si>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</si>
  <si>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</si>
  <si>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</si>
  <si>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</si>
  <si>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</si>
  <si>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</si>
  <si>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</si>
  <si>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</si>
  <si>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</si>
  <si>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</si>
  <si>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</si>
  <si>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</si>
  <si>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</si>
  <si>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</si>
  <si>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</si>
  <si>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</si>
  <si>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</si>
  <si>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</si>
  <si>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</si>
  <si>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</si>
  <si>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</si>
  <si>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</si>
  <si>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</si>
  <si>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</si>
  <si>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</si>
  <si>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</si>
  <si>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</si>
  <si>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</si>
  <si>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</si>
  <si>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</si>
  <si>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</si>
  <si>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</si>
  <si>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</si>
  <si>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</si>
  <si>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</si>
  <si>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</si>
  <si>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</si>
  <si>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</si>
  <si>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</si>
  <si>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</si>
  <si>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</si>
  <si>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</si>
  <si>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</si>
  <si>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</si>
  <si>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</si>
  <si>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</si>
  <si>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</si>
  <si>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</si>
  <si>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</si>
  <si>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</si>
  <si>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</si>
  <si>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</si>
  <si>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</si>
  <si>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</si>
  <si>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</si>
  <si>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</si>
  <si>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</si>
  <si>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</si>
  <si>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</si>
  <si>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</si>
  <si>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</si>
  <si>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</si>
  <si>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</si>
  <si>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</si>
  <si>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</si>
  <si>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</si>
  <si>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</si>
  <si>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</si>
  <si>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</si>
  <si>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</si>
  <si>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</si>
  <si>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</si>
  <si>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</si>
  <si>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</si>
  <si>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</si>
  <si>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</si>
  <si>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</si>
  <si>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</si>
  <si>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</si>
  <si>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</si>
  <si>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</si>
  <si>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</si>
  <si>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</si>
  <si>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</si>
  <si>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</si>
  <si>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</si>
  <si>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</si>
  <si>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</si>
  <si>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</si>
  <si>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</si>
  <si>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</si>
  <si>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</si>
  <si>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</si>
  <si>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</si>
  <si>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</si>
  <si>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</si>
  <si>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</si>
  <si>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</si>
  <si>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</si>
  <si>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</si>
  <si>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</si>
  <si>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</si>
  <si>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</si>
  <si>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</si>
  <si>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</si>
  <si>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</si>
  <si>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</si>
  <si>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</si>
  <si>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</si>
  <si>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</si>
  <si>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</si>
  <si>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</si>
  <si>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</si>
  <si>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</si>
  <si>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</si>
  <si>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</si>
  <si>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</si>
  <si>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</si>
  <si>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</si>
  <si>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</si>
  <si>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</si>
  <si>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</si>
  <si>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</si>
  <si>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</si>
  <si>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</si>
  <si>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</si>
  <si>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</si>
  <si>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</si>
  <si>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</si>
  <si>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</si>
  <si>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</si>
  <si>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</si>
  <si>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</si>
  <si>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</si>
  <si>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</si>
  <si>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</si>
  <si>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</si>
  <si>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</si>
  <si>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</si>
  <si>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</si>
  <si>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</si>
  <si>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</si>
  <si>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</si>
  <si>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</si>
  <si>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</si>
  <si>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</si>
  <si>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</si>
  <si>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</si>
  <si>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</si>
  <si>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</si>
  <si>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</si>
  <si>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</si>
  <si>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</si>
  <si>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</si>
  <si>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</si>
  <si>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</si>
  <si>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</si>
  <si>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</si>
  <si>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</si>
  <si>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</si>
  <si>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</si>
  <si>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</si>
  <si>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</si>
  <si>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</si>
  <si>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</si>
  <si>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</si>
  <si>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</si>
  <si>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</si>
  <si>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</si>
  <si>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</si>
  <si>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</si>
  <si>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</si>
  <si>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</si>
  <si>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</si>
  <si>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</si>
  <si>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</si>
  <si>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</si>
  <si>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</si>
  <si>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</si>
  <si>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</si>
  <si>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</si>
  <si>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</si>
  <si>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</si>
  <si>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</si>
  <si>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</si>
  <si>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</si>
  <si>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</si>
  <si>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</si>
  <si>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</si>
  <si>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</si>
  <si>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</si>
  <si>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</si>
  <si>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</si>
  <si>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</si>
  <si>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</si>
  <si>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</si>
  <si>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</si>
  <si>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</si>
  <si>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</si>
  <si>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</si>
  <si>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</si>
  <si>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</si>
  <si>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</si>
  <si>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</si>
  <si>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</si>
  <si>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</si>
  <si>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</si>
  <si>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Acevedo Dominguez, Victor Leonardo</t>
  </si>
  <si>
    <t>Reinicio Fallido</t>
  </si>
  <si>
    <t>Carga Fallido</t>
  </si>
  <si>
    <t>Deposito Printer</t>
  </si>
  <si>
    <t>ATM AYUNTAMIENTO JIMA LA VEGA</t>
  </si>
  <si>
    <t>ReservaC Norte</t>
  </si>
  <si>
    <t>LECTOR</t>
  </si>
  <si>
    <t xml:space="preserve">De Leon Morillo, Nelson </t>
  </si>
  <si>
    <t>3335934182</t>
  </si>
  <si>
    <t>3335934123</t>
  </si>
  <si>
    <t>3335934114</t>
  </si>
  <si>
    <t>3335934105</t>
  </si>
  <si>
    <t>3335934092</t>
  </si>
  <si>
    <t>3335934080</t>
  </si>
  <si>
    <t>3335934071</t>
  </si>
  <si>
    <t>3335934029</t>
  </si>
  <si>
    <t>3335934004</t>
  </si>
  <si>
    <t>3335933985</t>
  </si>
  <si>
    <t>3335933904</t>
  </si>
  <si>
    <t>3335933738</t>
  </si>
  <si>
    <t>3335933635</t>
  </si>
  <si>
    <t>3335935150</t>
  </si>
  <si>
    <t>3335935149</t>
  </si>
  <si>
    <t>CARGA FALLIDA POR LECTOR</t>
  </si>
  <si>
    <t>3335935145</t>
  </si>
  <si>
    <t>3335935143</t>
  </si>
  <si>
    <t>3335935138</t>
  </si>
  <si>
    <t>3335935137</t>
  </si>
  <si>
    <t>3335935136</t>
  </si>
  <si>
    <t>3335935134</t>
  </si>
  <si>
    <t>3335935121</t>
  </si>
  <si>
    <t>3335935119</t>
  </si>
  <si>
    <t>3335935114</t>
  </si>
  <si>
    <t>3335935113</t>
  </si>
  <si>
    <t>3335935111</t>
  </si>
  <si>
    <t>3335935108</t>
  </si>
  <si>
    <t>3335935100</t>
  </si>
  <si>
    <t>DSPENSADOR</t>
  </si>
  <si>
    <t>3335935071</t>
  </si>
  <si>
    <t>3335935069</t>
  </si>
  <si>
    <t>3335935055</t>
  </si>
  <si>
    <t>3335935046</t>
  </si>
  <si>
    <t>3335935041</t>
  </si>
  <si>
    <t>3335934993</t>
  </si>
  <si>
    <t>3335934930</t>
  </si>
  <si>
    <t>3335934908</t>
  </si>
  <si>
    <t>3335934900</t>
  </si>
  <si>
    <t>3335934729</t>
  </si>
  <si>
    <t>3335934676</t>
  </si>
  <si>
    <t>CARGA FALLIDA</t>
  </si>
  <si>
    <t>3335933627</t>
  </si>
  <si>
    <t>2 Gavetas Vacias &amp; 1 Gavetas Fallando</t>
  </si>
  <si>
    <t>29 Junio de 2021</t>
  </si>
  <si>
    <t>3335935183</t>
  </si>
  <si>
    <t>3335935182</t>
  </si>
  <si>
    <t>3335935181</t>
  </si>
  <si>
    <t>3335935180</t>
  </si>
  <si>
    <t>3335935179</t>
  </si>
  <si>
    <t>3335935178</t>
  </si>
  <si>
    <t>3335935177</t>
  </si>
  <si>
    <t>3335935173</t>
  </si>
  <si>
    <t>3335935171</t>
  </si>
  <si>
    <t>3335935169</t>
  </si>
  <si>
    <t>3335935168</t>
  </si>
  <si>
    <t>3335935167</t>
  </si>
  <si>
    <t>3335935165</t>
  </si>
  <si>
    <t>3335935164</t>
  </si>
  <si>
    <t>3335935163</t>
  </si>
  <si>
    <t>3335935162</t>
  </si>
  <si>
    <t>3335935160</t>
  </si>
  <si>
    <t>3335935157</t>
  </si>
  <si>
    <t>3335935155</t>
  </si>
  <si>
    <t>3335935154</t>
  </si>
  <si>
    <t>3335935153</t>
  </si>
  <si>
    <t>3335935152</t>
  </si>
  <si>
    <t>3335935151</t>
  </si>
  <si>
    <t>GAVETA VACIAS + GAVETA FALLANDO</t>
  </si>
  <si>
    <t>GAVATAS VACIAS + GAVATAS FALLANDO</t>
  </si>
  <si>
    <t>3335935654</t>
  </si>
  <si>
    <t>3335935652</t>
  </si>
  <si>
    <t>3335935626</t>
  </si>
  <si>
    <t>3335935598</t>
  </si>
  <si>
    <t>3335935591</t>
  </si>
  <si>
    <t>3335935582</t>
  </si>
  <si>
    <t>3335935575</t>
  </si>
  <si>
    <t>3335935572</t>
  </si>
  <si>
    <t>3335935531</t>
  </si>
  <si>
    <t>3335935518</t>
  </si>
  <si>
    <t>3335935505</t>
  </si>
  <si>
    <t>3335935494</t>
  </si>
  <si>
    <t>3335935489</t>
  </si>
  <si>
    <t>3335935488</t>
  </si>
  <si>
    <t>3335935479</t>
  </si>
  <si>
    <t>3335935468</t>
  </si>
  <si>
    <t>3335935442</t>
  </si>
  <si>
    <t>3335935425</t>
  </si>
  <si>
    <t>3335935421</t>
  </si>
  <si>
    <t>3335935417</t>
  </si>
  <si>
    <t>3335935408</t>
  </si>
  <si>
    <t>3335935384</t>
  </si>
  <si>
    <t>3335935327</t>
  </si>
  <si>
    <t>3335935324</t>
  </si>
  <si>
    <t>3335935290</t>
  </si>
  <si>
    <t>3335935214</t>
  </si>
  <si>
    <t>3335935211</t>
  </si>
  <si>
    <t>3335935649</t>
  </si>
  <si>
    <t>3335935645</t>
  </si>
  <si>
    <t>3335935640</t>
  </si>
  <si>
    <t>3335935636</t>
  </si>
  <si>
    <t>3335935358</t>
  </si>
  <si>
    <t>FUERA DE SERVICIO</t>
  </si>
  <si>
    <t>INHIBIDO</t>
  </si>
  <si>
    <t>Closed</t>
  </si>
  <si>
    <t>Cuevas Peralta, Ivan Hanell</t>
  </si>
  <si>
    <t>Doñe Ramirez, Luis Manuel</t>
  </si>
  <si>
    <t>REINICIO EXITOSO</t>
  </si>
  <si>
    <t>CARGA EXITOSA</t>
  </si>
  <si>
    <t>3335936108</t>
  </si>
  <si>
    <t>3335936105</t>
  </si>
  <si>
    <t>3335936058</t>
  </si>
  <si>
    <t>3335936052</t>
  </si>
  <si>
    <t>3335936042</t>
  </si>
  <si>
    <t>3335936040</t>
  </si>
  <si>
    <t>3335935989</t>
  </si>
  <si>
    <t>3335935978</t>
  </si>
  <si>
    <t>3335935969</t>
  </si>
  <si>
    <t>3335935968</t>
  </si>
  <si>
    <t>3335935926</t>
  </si>
  <si>
    <t>3335935867</t>
  </si>
  <si>
    <t>3335935844</t>
  </si>
  <si>
    <t>3335935838</t>
  </si>
  <si>
    <t>3335935793</t>
  </si>
  <si>
    <t>3335935791</t>
  </si>
  <si>
    <t>3335935787</t>
  </si>
  <si>
    <t>3335935777</t>
  </si>
  <si>
    <t>3335935765</t>
  </si>
  <si>
    <t>3335935758</t>
  </si>
  <si>
    <t>3335936127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</si>
</sst>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19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1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6" fillId="5" borderId="67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1" fillId="39" borderId="6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/>
    </xf>
    <xf numFmtId="0" fontId="43" fillId="42" borderId="67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vertical="center"/>
    </xf>
    <xf numFmtId="0" fontId="4" fillId="5" borderId="67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4" fillId="5" borderId="67" xfId="0" applyNumberFormat="1" applyFont="1" applyFill="1" applyBorder="1" applyAlignment="1">
      <alignment horizontal="center" vertical="center"/>
    </xf>
    <xf numFmtId="0" fontId="54" fillId="5" borderId="67" xfId="0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9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98"/>
      <tableStyleElement type="headerRow" dxfId="197"/>
      <tableStyleElement type="totalRow" dxfId="196"/>
      <tableStyleElement type="firstColumn" dxfId="195"/>
      <tableStyleElement type="lastColumn" dxfId="194"/>
      <tableStyleElement type="firstRowStripe" dxfId="193"/>
      <tableStyleElement type="firstColumnStripe" dxfId="19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K5" sqref="K5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88" t="s">
        <v>58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51.8324421296275 días</v>
      </c>
      <c r="B3" s="108" t="s">
        <v>2547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25.3409722222204 días</v>
      </c>
      <c r="B4" s="137">
        <v>3335910002</v>
      </c>
      <c r="C4" s="110">
        <v>44351.65902777778</v>
      </c>
      <c r="D4" s="110" t="s">
        <v>2180</v>
      </c>
      <c r="E4" s="133">
        <v>744</v>
      </c>
      <c r="F4" s="112" t="str">
        <f>VLOOKUP(E4,'LISTADO ATM'!$A$2:$B$818,2,0)</f>
        <v xml:space="preserve">ATM Multicentro La Sirena Venezuela </v>
      </c>
      <c r="G4" s="112" t="str">
        <f>VLOOKUP(E4,VIP!$A$2:$O4513,6,0)</f>
        <v>SI</v>
      </c>
      <c r="H4" s="116" t="str">
        <f>VLOOKUP(E4,VIP!$A$2:$O18827,7,FALSE)</f>
        <v>Si</v>
      </c>
      <c r="I4" s="116" t="str">
        <f>VLOOKUP(E4,VIP!$A$2:$O10792,8,FALSE)</f>
        <v>Si</v>
      </c>
      <c r="J4" s="116" t="str">
        <f>VLOOKUP(E4,VIP!$A$2:$O10742,8,FALSE)</f>
        <v>Si</v>
      </c>
      <c r="K4" s="140" t="s">
        <v>2245</v>
      </c>
    </row>
    <row r="5" spans="1:11" ht="18" x14ac:dyDescent="0.25">
      <c r="A5" s="68" t="str">
        <f t="shared" ca="1" si="0"/>
        <v>14.4985879629603 días</v>
      </c>
      <c r="B5" s="137">
        <v>3335920777</v>
      </c>
      <c r="C5" s="110">
        <v>44362.50141203704</v>
      </c>
      <c r="D5" s="110" t="s">
        <v>2180</v>
      </c>
      <c r="E5" s="133">
        <v>909</v>
      </c>
      <c r="F5" s="112" t="str">
        <f>VLOOKUP(E5,'LISTADO ATM'!$A$2:$B$818,2,0)</f>
        <v xml:space="preserve">ATM UNP UASD </v>
      </c>
      <c r="G5" s="40" t="str">
        <f>VLOOKUP(E5,VIP!$A$2:$O4514,6,0)</f>
        <v>SI</v>
      </c>
      <c r="H5" s="40" t="str">
        <f>VLOOKUP(E5,VIP!$A$2:$O4546,7,FALSE)</f>
        <v>Si</v>
      </c>
      <c r="I5" s="40" t="str">
        <f>VLOOKUP(E5,VIP!$A$2:$O4423,8,FALSE)</f>
        <v>Si</v>
      </c>
      <c r="J5" s="40" t="str">
        <f>VLOOKUP(E5,VIP!$A$2:$O4352,8,FALSE)</f>
        <v>Si</v>
      </c>
      <c r="K5" s="140" t="s">
        <v>2245</v>
      </c>
    </row>
    <row r="6" spans="1:11" ht="18" x14ac:dyDescent="0.25">
      <c r="A6" s="68" t="str">
        <f t="shared" ca="1" si="0"/>
        <v>44377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44377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44377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44377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102" priority="99295"/>
  </conditionalFormatting>
  <conditionalFormatting sqref="B7">
    <cfRule type="duplicateValues" dxfId="101" priority="79"/>
    <cfRule type="duplicateValues" dxfId="100" priority="80"/>
    <cfRule type="duplicateValues" dxfId="99" priority="81"/>
  </conditionalFormatting>
  <conditionalFormatting sqref="B7">
    <cfRule type="duplicateValues" dxfId="98" priority="78"/>
  </conditionalFormatting>
  <conditionalFormatting sqref="B7">
    <cfRule type="duplicateValues" dxfId="97" priority="76"/>
    <cfRule type="duplicateValues" dxfId="96" priority="77"/>
  </conditionalFormatting>
  <conditionalFormatting sqref="B7">
    <cfRule type="duplicateValues" dxfId="95" priority="73"/>
    <cfRule type="duplicateValues" dxfId="94" priority="74"/>
    <cfRule type="duplicateValues" dxfId="93" priority="75"/>
  </conditionalFormatting>
  <conditionalFormatting sqref="B7">
    <cfRule type="duplicateValues" dxfId="92" priority="72"/>
  </conditionalFormatting>
  <conditionalFormatting sqref="B7">
    <cfRule type="duplicateValues" dxfId="91" priority="70"/>
    <cfRule type="duplicateValues" dxfId="90" priority="71"/>
  </conditionalFormatting>
  <conditionalFormatting sqref="B7">
    <cfRule type="duplicateValues" dxfId="89" priority="69"/>
  </conditionalFormatting>
  <conditionalFormatting sqref="B7">
    <cfRule type="duplicateValues" dxfId="88" priority="66"/>
    <cfRule type="duplicateValues" dxfId="87" priority="67"/>
    <cfRule type="duplicateValues" dxfId="86" priority="68"/>
  </conditionalFormatting>
  <conditionalFormatting sqref="B7">
    <cfRule type="duplicateValues" dxfId="85" priority="65"/>
  </conditionalFormatting>
  <conditionalFormatting sqref="B7">
    <cfRule type="duplicateValues" dxfId="84" priority="64"/>
  </conditionalFormatting>
  <conditionalFormatting sqref="B9">
    <cfRule type="duplicateValues" dxfId="83" priority="63"/>
  </conditionalFormatting>
  <conditionalFormatting sqref="B9">
    <cfRule type="duplicateValues" dxfId="82" priority="60"/>
    <cfRule type="duplicateValues" dxfId="81" priority="61"/>
    <cfRule type="duplicateValues" dxfId="80" priority="62"/>
  </conditionalFormatting>
  <conditionalFormatting sqref="B9">
    <cfRule type="duplicateValues" dxfId="79" priority="58"/>
    <cfRule type="duplicateValues" dxfId="78" priority="59"/>
  </conditionalFormatting>
  <conditionalFormatting sqref="B9">
    <cfRule type="duplicateValues" dxfId="77" priority="55"/>
    <cfRule type="duplicateValues" dxfId="76" priority="56"/>
    <cfRule type="duplicateValues" dxfId="75" priority="57"/>
  </conditionalFormatting>
  <conditionalFormatting sqref="B9">
    <cfRule type="duplicateValues" dxfId="74" priority="54"/>
  </conditionalFormatting>
  <conditionalFormatting sqref="B9">
    <cfRule type="duplicateValues" dxfId="73" priority="53"/>
  </conditionalFormatting>
  <conditionalFormatting sqref="B9">
    <cfRule type="duplicateValues" dxfId="72" priority="52"/>
  </conditionalFormatting>
  <conditionalFormatting sqref="B9">
    <cfRule type="duplicateValues" dxfId="71" priority="49"/>
    <cfRule type="duplicateValues" dxfId="70" priority="50"/>
    <cfRule type="duplicateValues" dxfId="69" priority="51"/>
  </conditionalFormatting>
  <conditionalFormatting sqref="B9">
    <cfRule type="duplicateValues" dxfId="68" priority="47"/>
    <cfRule type="duplicateValues" dxfId="67" priority="48"/>
  </conditionalFormatting>
  <conditionalFormatting sqref="C9">
    <cfRule type="duplicateValues" dxfId="66" priority="46"/>
  </conditionalFormatting>
  <conditionalFormatting sqref="E3">
    <cfRule type="duplicateValues" dxfId="65" priority="121658"/>
  </conditionalFormatting>
  <conditionalFormatting sqref="E3">
    <cfRule type="duplicateValues" dxfId="64" priority="121659"/>
    <cfRule type="duplicateValues" dxfId="63" priority="121660"/>
  </conditionalFormatting>
  <conditionalFormatting sqref="E3">
    <cfRule type="duplicateValues" dxfId="62" priority="121661"/>
    <cfRule type="duplicateValues" dxfId="61" priority="121662"/>
    <cfRule type="duplicateValues" dxfId="60" priority="121663"/>
    <cfRule type="duplicateValues" dxfId="59" priority="121664"/>
  </conditionalFormatting>
  <conditionalFormatting sqref="B3">
    <cfRule type="duplicateValues" dxfId="58" priority="121665"/>
  </conditionalFormatting>
  <conditionalFormatting sqref="E4">
    <cfRule type="duplicateValues" dxfId="57" priority="20"/>
  </conditionalFormatting>
  <conditionalFormatting sqref="E4">
    <cfRule type="duplicateValues" dxfId="56" priority="17"/>
    <cfRule type="duplicateValues" dxfId="55" priority="18"/>
    <cfRule type="duplicateValues" dxfId="54" priority="19"/>
  </conditionalFormatting>
  <conditionalFormatting sqref="E4">
    <cfRule type="duplicateValues" dxfId="53" priority="16"/>
  </conditionalFormatting>
  <conditionalFormatting sqref="E4">
    <cfRule type="duplicateValues" dxfId="52" priority="13"/>
    <cfRule type="duplicateValues" dxfId="51" priority="14"/>
    <cfRule type="duplicateValues" dxfId="50" priority="15"/>
  </conditionalFormatting>
  <conditionalFormatting sqref="B4">
    <cfRule type="duplicateValues" dxfId="49" priority="12"/>
  </conditionalFormatting>
  <conditionalFormatting sqref="E4">
    <cfRule type="duplicateValues" dxfId="48" priority="11"/>
  </conditionalFormatting>
  <conditionalFormatting sqref="E5">
    <cfRule type="duplicateValues" dxfId="47" priority="10"/>
  </conditionalFormatting>
  <conditionalFormatting sqref="E5">
    <cfRule type="duplicateValues" dxfId="46" priority="7"/>
    <cfRule type="duplicateValues" dxfId="45" priority="8"/>
    <cfRule type="duplicateValues" dxfId="44" priority="9"/>
  </conditionalFormatting>
  <conditionalFormatting sqref="E5">
    <cfRule type="duplicateValues" dxfId="43" priority="6"/>
  </conditionalFormatting>
  <conditionalFormatting sqref="E5">
    <cfRule type="duplicateValues" dxfId="42" priority="3"/>
    <cfRule type="duplicateValues" dxfId="41" priority="4"/>
    <cfRule type="duplicateValues" dxfId="40" priority="5"/>
  </conditionalFormatting>
  <conditionalFormatting sqref="B5">
    <cfRule type="duplicateValues" dxfId="39" priority="2"/>
  </conditionalFormatting>
  <conditionalFormatting sqref="E5">
    <cfRule type="duplicateValues" dxfId="38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2560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84">
        <v>348</v>
      </c>
      <c r="B810" s="111" t="s">
        <v>2570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19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37" priority="2"/>
  </conditionalFormatting>
  <conditionalFormatting sqref="B1:B1048576">
    <cfRule type="duplicateValues" dxfId="36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0" t="s">
        <v>0</v>
      </c>
      <c r="B1" s="19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2" t="s">
        <v>8</v>
      </c>
      <c r="B9" s="193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4" t="s">
        <v>9</v>
      </c>
      <c r="B14" s="19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Q133"/>
  <sheetViews>
    <sheetView tabSelected="1" topLeftCell="C1" zoomScale="70" zoomScaleNormal="70" workbookViewId="0">
      <pane ySplit="4" topLeftCell="A5" activePane="bottomLeft" state="frozen"/>
      <selection pane="bottomLeft" activeCell="M5" sqref="M5:M133"/>
    </sheetView>
  </sheetViews>
  <sheetFormatPr baseColWidth="10" defaultColWidth="6.85546875" defaultRowHeight="15" x14ac:dyDescent="0.25"/>
  <cols>
    <col min="1" max="1" width="25.7109375" style="117" bestFit="1" customWidth="1"/>
    <col min="2" max="2" width="21.140625" style="94" bestFit="1" customWidth="1"/>
    <col min="3" max="3" width="17.7109375" style="44" bestFit="1" customWidth="1"/>
    <col min="4" max="4" width="28.28515625" style="117" bestFit="1" customWidth="1"/>
    <col min="5" max="5" width="13.42578125" style="82" bestFit="1" customWidth="1"/>
    <col min="6" max="6" width="11.7109375" style="45" customWidth="1"/>
    <col min="7" max="7" width="52.5703125" style="45" customWidth="1"/>
    <col min="8" max="11" width="5.85546875" style="45" customWidth="1"/>
    <col min="12" max="12" width="52" style="45" customWidth="1"/>
    <col min="13" max="13" width="20.140625" style="117" bestFit="1" customWidth="1"/>
    <col min="14" max="14" width="18.85546875" style="117" customWidth="1"/>
    <col min="15" max="15" width="42.5703125" style="117" customWidth="1"/>
    <col min="16" max="16" width="22.140625" style="89" customWidth="1"/>
    <col min="17" max="17" width="52" style="75" bestFit="1" customWidth="1"/>
    <col min="18" max="16384" width="6.85546875" style="43"/>
  </cols>
  <sheetData>
    <row r="1" spans="1:17" ht="18" x14ac:dyDescent="0.25">
      <c r="A1" s="154" t="s">
        <v>2153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6"/>
    </row>
    <row r="2" spans="1:17" ht="18" x14ac:dyDescent="0.25">
      <c r="A2" s="151" t="s">
        <v>2150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3"/>
    </row>
    <row r="3" spans="1:17" ht="18.75" thickBot="1" x14ac:dyDescent="0.3">
      <c r="A3" s="157" t="s">
        <v>2636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9"/>
    </row>
    <row r="4" spans="1:17" s="25" customFormat="1" ht="18" x14ac:dyDescent="0.25">
      <c r="A4" s="103" t="s">
        <v>2394</v>
      </c>
      <c r="B4" s="102" t="s">
        <v>2215</v>
      </c>
      <c r="C4" s="103" t="s">
        <v>11</v>
      </c>
      <c r="D4" s="103"/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05" t="s">
        <v>2438</v>
      </c>
    </row>
    <row r="5" spans="1:17" ht="18" x14ac:dyDescent="0.25">
      <c r="A5" s="116" t="str">
        <f>VLOOKUP(E5,'LISTADO ATM'!$A$2:$C$898,3,0)</f>
        <v>DISTRITO NACIONAL</v>
      </c>
      <c r="B5" s="137">
        <v>3335933096</v>
      </c>
      <c r="C5" s="110">
        <v>44372.747569444444</v>
      </c>
      <c r="D5" s="110" t="s">
        <v>2180</v>
      </c>
      <c r="E5" s="133">
        <v>407</v>
      </c>
      <c r="F5" s="116" t="str">
        <f>VLOOKUP(E5,VIP!$A$2:$O13929,2,0)</f>
        <v>DRBR407</v>
      </c>
      <c r="G5" s="116" t="str">
        <f>VLOOKUP(E5,'LISTADO ATM'!$A$2:$B$897,2,0)</f>
        <v xml:space="preserve">ATM Multicentro La Sirena Villa Mella </v>
      </c>
      <c r="H5" s="116" t="str">
        <f>VLOOKUP(E5,VIP!$A$2:$O18890,7,FALSE)</f>
        <v>Si</v>
      </c>
      <c r="I5" s="116" t="str">
        <f>VLOOKUP(E5,VIP!$A$2:$O10855,8,FALSE)</f>
        <v>Si</v>
      </c>
      <c r="J5" s="116" t="str">
        <f>VLOOKUP(E5,VIP!$A$2:$O10805,8,FALSE)</f>
        <v>Si</v>
      </c>
      <c r="K5" s="116" t="str">
        <f>VLOOKUP(E5,VIP!$A$2:$O14379,6,0)</f>
        <v>NO</v>
      </c>
      <c r="L5" s="140" t="s">
        <v>2466</v>
      </c>
      <c r="M5" s="197" t="s">
        <v>2550</v>
      </c>
      <c r="N5" s="109" t="s">
        <v>2453</v>
      </c>
      <c r="O5" s="116" t="s">
        <v>2455</v>
      </c>
      <c r="P5" s="116"/>
      <c r="Q5" s="196">
        <v>44376.623414351852</v>
      </c>
    </row>
    <row r="6" spans="1:17" ht="18" x14ac:dyDescent="0.25">
      <c r="A6" s="116" t="str">
        <f>VLOOKUP(E6,'LISTADO ATM'!$A$2:$C$898,3,0)</f>
        <v>DISTRITO NACIONAL</v>
      </c>
      <c r="B6" s="137">
        <v>3335933161</v>
      </c>
      <c r="C6" s="110">
        <v>44373.003113425926</v>
      </c>
      <c r="D6" s="110" t="s">
        <v>2180</v>
      </c>
      <c r="E6" s="133">
        <v>244</v>
      </c>
      <c r="F6" s="116" t="str">
        <f>VLOOKUP(E6,VIP!$A$2:$O13954,2,0)</f>
        <v>DRBR244</v>
      </c>
      <c r="G6" s="116" t="str">
        <f>VLOOKUP(E6,'LISTADO ATM'!$A$2:$B$897,2,0)</f>
        <v xml:space="preserve">ATM Ministerio de Hacienda (antiguo Finanzas) </v>
      </c>
      <c r="H6" s="116" t="str">
        <f>VLOOKUP(E6,VIP!$A$2:$O18915,7,FALSE)</f>
        <v>Si</v>
      </c>
      <c r="I6" s="116" t="str">
        <f>VLOOKUP(E6,VIP!$A$2:$O10880,8,FALSE)</f>
        <v>Si</v>
      </c>
      <c r="J6" s="116" t="str">
        <f>VLOOKUP(E6,VIP!$A$2:$O10830,8,FALSE)</f>
        <v>Si</v>
      </c>
      <c r="K6" s="116" t="str">
        <f>VLOOKUP(E6,VIP!$A$2:$O14404,6,0)</f>
        <v>NO</v>
      </c>
      <c r="L6" s="140" t="s">
        <v>2219</v>
      </c>
      <c r="M6" s="197" t="s">
        <v>2550</v>
      </c>
      <c r="N6" s="109" t="s">
        <v>2453</v>
      </c>
      <c r="O6" s="116" t="s">
        <v>2455</v>
      </c>
      <c r="P6" s="116"/>
      <c r="Q6" s="196">
        <v>44376.572731481479</v>
      </c>
    </row>
    <row r="7" spans="1:17" ht="18" x14ac:dyDescent="0.25">
      <c r="A7" s="116" t="str">
        <f>VLOOKUP(E7,'LISTADO ATM'!$A$2:$C$898,3,0)</f>
        <v>DISTRITO NACIONAL</v>
      </c>
      <c r="B7" s="137">
        <v>3335933178</v>
      </c>
      <c r="C7" s="110">
        <v>44373.354421296295</v>
      </c>
      <c r="D7" s="110" t="s">
        <v>2449</v>
      </c>
      <c r="E7" s="133">
        <v>958</v>
      </c>
      <c r="F7" s="116" t="str">
        <f>VLOOKUP(E7,VIP!$A$2:$O13966,2,0)</f>
        <v>DRBR958</v>
      </c>
      <c r="G7" s="116" t="str">
        <f>VLOOKUP(E7,'LISTADO ATM'!$A$2:$B$897,2,0)</f>
        <v xml:space="preserve">ATM Olé Aut. San Isidro </v>
      </c>
      <c r="H7" s="116" t="str">
        <f>VLOOKUP(E7,VIP!$A$2:$O18927,7,FALSE)</f>
        <v>Si</v>
      </c>
      <c r="I7" s="116" t="str">
        <f>VLOOKUP(E7,VIP!$A$2:$O10892,8,FALSE)</f>
        <v>Si</v>
      </c>
      <c r="J7" s="116" t="str">
        <f>VLOOKUP(E7,VIP!$A$2:$O10842,8,FALSE)</f>
        <v>Si</v>
      </c>
      <c r="K7" s="116" t="str">
        <f>VLOOKUP(E7,VIP!$A$2:$O14416,6,0)</f>
        <v>NO</v>
      </c>
      <c r="L7" s="140" t="s">
        <v>2418</v>
      </c>
      <c r="M7" s="197" t="s">
        <v>2550</v>
      </c>
      <c r="N7" s="109" t="s">
        <v>2453</v>
      </c>
      <c r="O7" s="116" t="s">
        <v>2454</v>
      </c>
      <c r="P7" s="116"/>
      <c r="Q7" s="196">
        <v>44376.617013888892</v>
      </c>
    </row>
    <row r="8" spans="1:17" ht="18" x14ac:dyDescent="0.25">
      <c r="A8" s="116" t="str">
        <f>VLOOKUP(E8,'LISTADO ATM'!$A$2:$C$898,3,0)</f>
        <v>NORTE</v>
      </c>
      <c r="B8" s="137">
        <v>3335933463</v>
      </c>
      <c r="C8" s="110">
        <v>44373.718171296299</v>
      </c>
      <c r="D8" s="110" t="s">
        <v>2470</v>
      </c>
      <c r="E8" s="133">
        <v>307</v>
      </c>
      <c r="F8" s="116" t="str">
        <f>VLOOKUP(E8,VIP!$A$2:$O13935,2,0)</f>
        <v>DRBR307</v>
      </c>
      <c r="G8" s="116" t="str">
        <f>VLOOKUP(E8,'LISTADO ATM'!$A$2:$B$897,2,0)</f>
        <v>ATM Oficina Nagua II</v>
      </c>
      <c r="H8" s="116" t="str">
        <f>VLOOKUP(E8,VIP!$A$2:$O18818,7,FALSE)</f>
        <v>Si</v>
      </c>
      <c r="I8" s="116" t="str">
        <f>VLOOKUP(E8,VIP!$A$2:$O10783,8,FALSE)</f>
        <v>Si</v>
      </c>
      <c r="J8" s="116" t="str">
        <f>VLOOKUP(E8,VIP!$A$2:$O10733,8,FALSE)</f>
        <v>Si</v>
      </c>
      <c r="K8" s="116" t="str">
        <f>VLOOKUP(E8,VIP!$A$2:$O14307,6,0)</f>
        <v>SI</v>
      </c>
      <c r="L8" s="140" t="s">
        <v>2568</v>
      </c>
      <c r="M8" s="197" t="s">
        <v>2550</v>
      </c>
      <c r="N8" s="109" t="s">
        <v>2453</v>
      </c>
      <c r="O8" s="116" t="s">
        <v>2471</v>
      </c>
      <c r="P8" s="116"/>
      <c r="Q8" s="196">
        <v>44376.54991898148</v>
      </c>
    </row>
    <row r="9" spans="1:17" s="117" customFormat="1" ht="18" x14ac:dyDescent="0.25">
      <c r="A9" s="116" t="str">
        <f>VLOOKUP(E9,'LISTADO ATM'!$A$2:$C$898,3,0)</f>
        <v>DISTRITO NACIONAL</v>
      </c>
      <c r="B9" s="137">
        <v>3335933479</v>
      </c>
      <c r="C9" s="110">
        <v>44373.85423611111</v>
      </c>
      <c r="D9" s="110" t="s">
        <v>2449</v>
      </c>
      <c r="E9" s="133">
        <v>925</v>
      </c>
      <c r="F9" s="116" t="str">
        <f>VLOOKUP(E9,VIP!$A$2:$O13928,2,0)</f>
        <v>DRBR24L</v>
      </c>
      <c r="G9" s="116" t="str">
        <f>VLOOKUP(E9,'LISTADO ATM'!$A$2:$B$897,2,0)</f>
        <v xml:space="preserve">ATM Oficina Plaza Lama Av. 27 de Febrero </v>
      </c>
      <c r="H9" s="116" t="str">
        <f>VLOOKUP(E9,VIP!$A$2:$O18811,7,FALSE)</f>
        <v>Si</v>
      </c>
      <c r="I9" s="116" t="str">
        <f>VLOOKUP(E9,VIP!$A$2:$O10776,8,FALSE)</f>
        <v>Si</v>
      </c>
      <c r="J9" s="116" t="str">
        <f>VLOOKUP(E9,VIP!$A$2:$O10726,8,FALSE)</f>
        <v>Si</v>
      </c>
      <c r="K9" s="116" t="str">
        <f>VLOOKUP(E9,VIP!$A$2:$O14300,6,0)</f>
        <v>SI</v>
      </c>
      <c r="L9" s="140" t="s">
        <v>2568</v>
      </c>
      <c r="M9" s="197" t="s">
        <v>2550</v>
      </c>
      <c r="N9" s="109" t="s">
        <v>2453</v>
      </c>
      <c r="O9" s="116" t="s">
        <v>2454</v>
      </c>
      <c r="P9" s="116"/>
      <c r="Q9" s="196">
        <v>44376.542430555557</v>
      </c>
    </row>
    <row r="10" spans="1:17" s="117" customFormat="1" ht="18" x14ac:dyDescent="0.25">
      <c r="A10" s="116" t="str">
        <f>VLOOKUP(E10,'LISTADO ATM'!$A$2:$C$898,3,0)</f>
        <v>ESTE</v>
      </c>
      <c r="B10" s="137">
        <v>3335933501</v>
      </c>
      <c r="C10" s="110">
        <v>44374.048634259256</v>
      </c>
      <c r="D10" s="110" t="s">
        <v>2449</v>
      </c>
      <c r="E10" s="133">
        <v>844</v>
      </c>
      <c r="F10" s="116" t="str">
        <f>VLOOKUP(E10,VIP!$A$2:$O13931,2,0)</f>
        <v>DRBR844</v>
      </c>
      <c r="G10" s="116" t="str">
        <f>VLOOKUP(E10,'LISTADO ATM'!$A$2:$B$897,2,0)</f>
        <v xml:space="preserve">ATM San Juan Shopping Center (Bávaro) </v>
      </c>
      <c r="H10" s="116" t="str">
        <f>VLOOKUP(E10,VIP!$A$2:$O18814,7,FALSE)</f>
        <v>Si</v>
      </c>
      <c r="I10" s="116" t="str">
        <f>VLOOKUP(E10,VIP!$A$2:$O10779,8,FALSE)</f>
        <v>Si</v>
      </c>
      <c r="J10" s="116" t="str">
        <f>VLOOKUP(E10,VIP!$A$2:$O10729,8,FALSE)</f>
        <v>Si</v>
      </c>
      <c r="K10" s="116" t="str">
        <f>VLOOKUP(E10,VIP!$A$2:$O14303,6,0)</f>
        <v>NO</v>
      </c>
      <c r="L10" s="140" t="s">
        <v>2442</v>
      </c>
      <c r="M10" s="197" t="s">
        <v>2550</v>
      </c>
      <c r="N10" s="109" t="s">
        <v>2453</v>
      </c>
      <c r="O10" s="116" t="s">
        <v>2454</v>
      </c>
      <c r="P10" s="116"/>
      <c r="Q10" s="196">
        <v>44376.597256944442</v>
      </c>
    </row>
    <row r="11" spans="1:17" s="117" customFormat="1" ht="18" x14ac:dyDescent="0.25">
      <c r="A11" s="116" t="str">
        <f>VLOOKUP(E11,'LISTADO ATM'!$A$2:$C$898,3,0)</f>
        <v>DISTRITO NACIONAL</v>
      </c>
      <c r="B11" s="137">
        <v>3335933560</v>
      </c>
      <c r="C11" s="110">
        <v>44374.643483796295</v>
      </c>
      <c r="D11" s="110" t="s">
        <v>2449</v>
      </c>
      <c r="E11" s="133">
        <v>557</v>
      </c>
      <c r="F11" s="116" t="str">
        <f>VLOOKUP(E11,VIP!$A$2:$O13941,2,0)</f>
        <v>DRBR022</v>
      </c>
      <c r="G11" s="116" t="str">
        <f>VLOOKUP(E11,'LISTADO ATM'!$A$2:$B$897,2,0)</f>
        <v xml:space="preserve">ATM Multicentro La Sirena Ave. Mella </v>
      </c>
      <c r="H11" s="116" t="str">
        <f>VLOOKUP(E11,VIP!$A$2:$O18824,7,FALSE)</f>
        <v>Si</v>
      </c>
      <c r="I11" s="116" t="str">
        <f>VLOOKUP(E11,VIP!$A$2:$O10789,8,FALSE)</f>
        <v>Si</v>
      </c>
      <c r="J11" s="116" t="str">
        <f>VLOOKUP(E11,VIP!$A$2:$O10739,8,FALSE)</f>
        <v>Si</v>
      </c>
      <c r="K11" s="116" t="str">
        <f>VLOOKUP(E11,VIP!$A$2:$O14313,6,0)</f>
        <v>SI</v>
      </c>
      <c r="L11" s="140" t="s">
        <v>2442</v>
      </c>
      <c r="M11" s="197" t="s">
        <v>2550</v>
      </c>
      <c r="N11" s="109" t="s">
        <v>2453</v>
      </c>
      <c r="O11" s="116" t="s">
        <v>2454</v>
      </c>
      <c r="P11" s="116"/>
      <c r="Q11" s="196">
        <v>44376.597592592596</v>
      </c>
    </row>
    <row r="12" spans="1:17" s="117" customFormat="1" ht="18" x14ac:dyDescent="0.25">
      <c r="A12" s="116" t="str">
        <f>VLOOKUP(E12,'LISTADO ATM'!$A$2:$C$898,3,0)</f>
        <v>DISTRITO NACIONAL</v>
      </c>
      <c r="B12" s="137" t="s">
        <v>2603</v>
      </c>
      <c r="C12" s="110">
        <v>44375.344212962962</v>
      </c>
      <c r="D12" s="110" t="s">
        <v>2180</v>
      </c>
      <c r="E12" s="133">
        <v>169</v>
      </c>
      <c r="F12" s="116" t="str">
        <f>VLOOKUP(E12,VIP!$A$2:$O13973,2,0)</f>
        <v>DRBR169</v>
      </c>
      <c r="G12" s="116" t="str">
        <f>VLOOKUP(E12,'LISTADO ATM'!$A$2:$B$897,2,0)</f>
        <v xml:space="preserve">ATM Oficina Caonabo </v>
      </c>
      <c r="H12" s="116" t="str">
        <f>VLOOKUP(E12,VIP!$A$2:$O18934,7,FALSE)</f>
        <v>Si</v>
      </c>
      <c r="I12" s="116" t="str">
        <f>VLOOKUP(E12,VIP!$A$2:$O10899,8,FALSE)</f>
        <v>Si</v>
      </c>
      <c r="J12" s="116" t="str">
        <f>VLOOKUP(E12,VIP!$A$2:$O10849,8,FALSE)</f>
        <v>Si</v>
      </c>
      <c r="K12" s="116" t="str">
        <f>VLOOKUP(E12,VIP!$A$2:$O14423,6,0)</f>
        <v>NO</v>
      </c>
      <c r="L12" s="140" t="s">
        <v>2245</v>
      </c>
      <c r="M12" s="197" t="s">
        <v>2550</v>
      </c>
      <c r="N12" s="109" t="s">
        <v>2558</v>
      </c>
      <c r="O12" s="116" t="s">
        <v>2455</v>
      </c>
      <c r="P12" s="116"/>
      <c r="Q12" s="196">
        <v>44376.580405092594</v>
      </c>
    </row>
    <row r="13" spans="1:17" s="117" customFormat="1" ht="18" x14ac:dyDescent="0.25">
      <c r="A13" s="116" t="str">
        <f>VLOOKUP(E13,'LISTADO ATM'!$A$2:$C$898,3,0)</f>
        <v>DISTRITO NACIONAL</v>
      </c>
      <c r="B13" s="137" t="s">
        <v>2602</v>
      </c>
      <c r="C13" s="110">
        <v>44375.370995370373</v>
      </c>
      <c r="D13" s="110" t="s">
        <v>2180</v>
      </c>
      <c r="E13" s="133">
        <v>149</v>
      </c>
      <c r="F13" s="116" t="str">
        <f>VLOOKUP(E13,VIP!$A$2:$O13971,2,0)</f>
        <v>DRBR149</v>
      </c>
      <c r="G13" s="116" t="str">
        <f>VLOOKUP(E13,'LISTADO ATM'!$A$2:$B$897,2,0)</f>
        <v>ATM Estación Metro Concepción</v>
      </c>
      <c r="H13" s="116" t="str">
        <f>VLOOKUP(E13,VIP!$A$2:$O18932,7,FALSE)</f>
        <v>N/A</v>
      </c>
      <c r="I13" s="116" t="str">
        <f>VLOOKUP(E13,VIP!$A$2:$O10897,8,FALSE)</f>
        <v>N/A</v>
      </c>
      <c r="J13" s="116" t="str">
        <f>VLOOKUP(E13,VIP!$A$2:$O10847,8,FALSE)</f>
        <v>N/A</v>
      </c>
      <c r="K13" s="116" t="str">
        <f>VLOOKUP(E13,VIP!$A$2:$O14421,6,0)</f>
        <v>N/A</v>
      </c>
      <c r="L13" s="140" t="s">
        <v>2466</v>
      </c>
      <c r="M13" s="197" t="s">
        <v>2550</v>
      </c>
      <c r="N13" s="109" t="s">
        <v>2558</v>
      </c>
      <c r="O13" s="116" t="s">
        <v>2455</v>
      </c>
      <c r="P13" s="116"/>
      <c r="Q13" s="196">
        <v>44376.62394675926</v>
      </c>
    </row>
    <row r="14" spans="1:17" s="117" customFormat="1" ht="18" x14ac:dyDescent="0.25">
      <c r="A14" s="116" t="str">
        <f>VLOOKUP(E14,'LISTADO ATM'!$A$2:$C$898,3,0)</f>
        <v>NORTE</v>
      </c>
      <c r="B14" s="137" t="s">
        <v>2601</v>
      </c>
      <c r="C14" s="110">
        <v>44375.387280092589</v>
      </c>
      <c r="D14" s="110" t="s">
        <v>2470</v>
      </c>
      <c r="E14" s="133">
        <v>8</v>
      </c>
      <c r="F14" s="116" t="str">
        <f>VLOOKUP(E14,VIP!$A$2:$O13969,2,0)</f>
        <v>DRBR008</v>
      </c>
      <c r="G14" s="116" t="str">
        <f>VLOOKUP(E14,'LISTADO ATM'!$A$2:$B$897,2,0)</f>
        <v>ATM Autoservicio Yaque</v>
      </c>
      <c r="H14" s="116" t="str">
        <f>VLOOKUP(E14,VIP!$A$2:$O18930,7,FALSE)</f>
        <v>Si</v>
      </c>
      <c r="I14" s="116" t="str">
        <f>VLOOKUP(E14,VIP!$A$2:$O10895,8,FALSE)</f>
        <v>Si</v>
      </c>
      <c r="J14" s="116" t="str">
        <f>VLOOKUP(E14,VIP!$A$2:$O10845,8,FALSE)</f>
        <v>Si</v>
      </c>
      <c r="K14" s="116" t="str">
        <f>VLOOKUP(E14,VIP!$A$2:$O14419,6,0)</f>
        <v>NO</v>
      </c>
      <c r="L14" s="140" t="s">
        <v>2568</v>
      </c>
      <c r="M14" s="197" t="s">
        <v>2550</v>
      </c>
      <c r="N14" s="109" t="s">
        <v>2453</v>
      </c>
      <c r="O14" s="116" t="s">
        <v>2471</v>
      </c>
      <c r="P14" s="116"/>
      <c r="Q14" s="196">
        <v>44376.584849537037</v>
      </c>
    </row>
    <row r="15" spans="1:17" s="117" customFormat="1" ht="18" x14ac:dyDescent="0.25">
      <c r="A15" s="116" t="str">
        <f>VLOOKUP(E15,'LISTADO ATM'!$A$2:$C$898,3,0)</f>
        <v>NORTE</v>
      </c>
      <c r="B15" s="137" t="s">
        <v>2600</v>
      </c>
      <c r="C15" s="110">
        <v>44375.391053240739</v>
      </c>
      <c r="D15" s="110" t="s">
        <v>2470</v>
      </c>
      <c r="E15" s="133">
        <v>538</v>
      </c>
      <c r="F15" s="116" t="str">
        <f>VLOOKUP(E15,VIP!$A$2:$O13968,2,0)</f>
        <v>DRBR538</v>
      </c>
      <c r="G15" s="116" t="str">
        <f>VLOOKUP(E15,'LISTADO ATM'!$A$2:$B$897,2,0)</f>
        <v>ATM  Autoservicio San Fco. Macorís</v>
      </c>
      <c r="H15" s="116" t="str">
        <f>VLOOKUP(E15,VIP!$A$2:$O18929,7,FALSE)</f>
        <v>Si</v>
      </c>
      <c r="I15" s="116" t="str">
        <f>VLOOKUP(E15,VIP!$A$2:$O10894,8,FALSE)</f>
        <v>Si</v>
      </c>
      <c r="J15" s="116" t="str">
        <f>VLOOKUP(E15,VIP!$A$2:$O10844,8,FALSE)</f>
        <v>Si</v>
      </c>
      <c r="K15" s="116" t="str">
        <f>VLOOKUP(E15,VIP!$A$2:$O14418,6,0)</f>
        <v>NO</v>
      </c>
      <c r="L15" s="140" t="s">
        <v>2568</v>
      </c>
      <c r="M15" s="197" t="s">
        <v>2550</v>
      </c>
      <c r="N15" s="109" t="s">
        <v>2453</v>
      </c>
      <c r="O15" s="116" t="s">
        <v>2471</v>
      </c>
      <c r="P15" s="116"/>
      <c r="Q15" s="196">
        <v>44376.586643518516</v>
      </c>
    </row>
    <row r="16" spans="1:17" s="117" customFormat="1" ht="18" x14ac:dyDescent="0.25">
      <c r="A16" s="116" t="str">
        <f>VLOOKUP(E16,'LISTADO ATM'!$A$2:$C$898,3,0)</f>
        <v>DISTRITO NACIONAL</v>
      </c>
      <c r="B16" s="137" t="s">
        <v>2629</v>
      </c>
      <c r="C16" s="110">
        <v>44375.660057870373</v>
      </c>
      <c r="D16" s="110" t="s">
        <v>2449</v>
      </c>
      <c r="E16" s="133">
        <v>917</v>
      </c>
      <c r="F16" s="116" t="str">
        <f>VLOOKUP(E16,VIP!$A$2:$O13997,2,0)</f>
        <v>DRBR01B</v>
      </c>
      <c r="G16" s="116" t="str">
        <f>VLOOKUP(E16,'LISTADO ATM'!$A$2:$B$897,2,0)</f>
        <v xml:space="preserve">ATM Oficina Los Mina </v>
      </c>
      <c r="H16" s="116" t="str">
        <f>VLOOKUP(E16,VIP!$A$2:$O18958,7,FALSE)</f>
        <v>Si</v>
      </c>
      <c r="I16" s="116" t="str">
        <f>VLOOKUP(E16,VIP!$A$2:$O10923,8,FALSE)</f>
        <v>Si</v>
      </c>
      <c r="J16" s="116" t="str">
        <f>VLOOKUP(E16,VIP!$A$2:$O10873,8,FALSE)</f>
        <v>Si</v>
      </c>
      <c r="K16" s="116" t="str">
        <f>VLOOKUP(E16,VIP!$A$2:$O14447,6,0)</f>
        <v>NO</v>
      </c>
      <c r="L16" s="140" t="s">
        <v>2442</v>
      </c>
      <c r="M16" s="197" t="s">
        <v>2550</v>
      </c>
      <c r="N16" s="109" t="s">
        <v>2453</v>
      </c>
      <c r="O16" s="116" t="s">
        <v>2454</v>
      </c>
      <c r="P16" s="116"/>
      <c r="Q16" s="196">
        <v>44376.597083333334</v>
      </c>
    </row>
    <row r="17" spans="1:17" s="117" customFormat="1" ht="18" x14ac:dyDescent="0.25">
      <c r="A17" s="116" t="str">
        <f>VLOOKUP(E17,'LISTADO ATM'!$A$2:$C$898,3,0)</f>
        <v>DISTRITO NACIONAL</v>
      </c>
      <c r="B17" s="137" t="s">
        <v>2628</v>
      </c>
      <c r="C17" s="110">
        <v>44375.667013888888</v>
      </c>
      <c r="D17" s="110" t="s">
        <v>2449</v>
      </c>
      <c r="E17" s="133">
        <v>476</v>
      </c>
      <c r="F17" s="116" t="str">
        <f>VLOOKUP(E17,VIP!$A$2:$O13996,2,0)</f>
        <v>DRBR476</v>
      </c>
      <c r="G17" s="116" t="str">
        <f>VLOOKUP(E17,'LISTADO ATM'!$A$2:$B$897,2,0)</f>
        <v xml:space="preserve">ATM Multicentro La Sirena Las Caobas </v>
      </c>
      <c r="H17" s="116" t="str">
        <f>VLOOKUP(E17,VIP!$A$2:$O18957,7,FALSE)</f>
        <v>Si</v>
      </c>
      <c r="I17" s="116" t="str">
        <f>VLOOKUP(E17,VIP!$A$2:$O10922,8,FALSE)</f>
        <v>Si</v>
      </c>
      <c r="J17" s="116" t="str">
        <f>VLOOKUP(E17,VIP!$A$2:$O10872,8,FALSE)</f>
        <v>Si</v>
      </c>
      <c r="K17" s="116" t="str">
        <f>VLOOKUP(E17,VIP!$A$2:$O14446,6,0)</f>
        <v>SI</v>
      </c>
      <c r="L17" s="140" t="s">
        <v>2442</v>
      </c>
      <c r="M17" s="197" t="s">
        <v>2550</v>
      </c>
      <c r="N17" s="109" t="s">
        <v>2453</v>
      </c>
      <c r="O17" s="116" t="s">
        <v>2454</v>
      </c>
      <c r="P17" s="116"/>
      <c r="Q17" s="196">
        <v>44376.601180555554</v>
      </c>
    </row>
    <row r="18" spans="1:17" s="117" customFormat="1" ht="18" x14ac:dyDescent="0.25">
      <c r="A18" s="116" t="str">
        <f>VLOOKUP(E18,'LISTADO ATM'!$A$2:$C$898,3,0)</f>
        <v>ESTE</v>
      </c>
      <c r="B18" s="137" t="s">
        <v>2627</v>
      </c>
      <c r="C18" s="110">
        <v>44375.692430555559</v>
      </c>
      <c r="D18" s="110" t="s">
        <v>2470</v>
      </c>
      <c r="E18" s="133">
        <v>609</v>
      </c>
      <c r="F18" s="116" t="str">
        <f>VLOOKUP(E18,VIP!$A$2:$O13995,2,0)</f>
        <v>DRBR120</v>
      </c>
      <c r="G18" s="116" t="str">
        <f>VLOOKUP(E18,'LISTADO ATM'!$A$2:$B$897,2,0)</f>
        <v xml:space="preserve">ATM S/M Jumbo (San Pedro) </v>
      </c>
      <c r="H18" s="116" t="str">
        <f>VLOOKUP(E18,VIP!$A$2:$O18956,7,FALSE)</f>
        <v>Si</v>
      </c>
      <c r="I18" s="116" t="str">
        <f>VLOOKUP(E18,VIP!$A$2:$O10921,8,FALSE)</f>
        <v>Si</v>
      </c>
      <c r="J18" s="116" t="str">
        <f>VLOOKUP(E18,VIP!$A$2:$O10871,8,FALSE)</f>
        <v>Si</v>
      </c>
      <c r="K18" s="116" t="str">
        <f>VLOOKUP(E18,VIP!$A$2:$O14445,6,0)</f>
        <v>NO</v>
      </c>
      <c r="L18" s="140" t="s">
        <v>2418</v>
      </c>
      <c r="M18" s="197" t="s">
        <v>2550</v>
      </c>
      <c r="N18" s="109" t="s">
        <v>2453</v>
      </c>
      <c r="O18" s="116" t="s">
        <v>2471</v>
      </c>
      <c r="P18" s="116"/>
      <c r="Q18" s="196">
        <v>44376.613425925927</v>
      </c>
    </row>
    <row r="19" spans="1:17" s="117" customFormat="1" ht="18" x14ac:dyDescent="0.25">
      <c r="A19" s="116" t="str">
        <f>VLOOKUP(E19,'LISTADO ATM'!$A$2:$C$898,3,0)</f>
        <v>SUR</v>
      </c>
      <c r="B19" s="137" t="s">
        <v>2626</v>
      </c>
      <c r="C19" s="110">
        <v>44375.707511574074</v>
      </c>
      <c r="D19" s="110" t="s">
        <v>2449</v>
      </c>
      <c r="E19" s="133">
        <v>995</v>
      </c>
      <c r="F19" s="116" t="str">
        <f>VLOOKUP(E19,VIP!$A$2:$O13994,2,0)</f>
        <v>DRBR545</v>
      </c>
      <c r="G19" s="116" t="str">
        <f>VLOOKUP(E19,'LISTADO ATM'!$A$2:$B$897,2,0)</f>
        <v xml:space="preserve">ATM Oficina San Cristobal III (Lobby) </v>
      </c>
      <c r="H19" s="116" t="str">
        <f>VLOOKUP(E19,VIP!$A$2:$O18955,7,FALSE)</f>
        <v>Si</v>
      </c>
      <c r="I19" s="116" t="str">
        <f>VLOOKUP(E19,VIP!$A$2:$O10920,8,FALSE)</f>
        <v>No</v>
      </c>
      <c r="J19" s="116" t="str">
        <f>VLOOKUP(E19,VIP!$A$2:$O10870,8,FALSE)</f>
        <v>No</v>
      </c>
      <c r="K19" s="116" t="str">
        <f>VLOOKUP(E19,VIP!$A$2:$O14444,6,0)</f>
        <v>NO</v>
      </c>
      <c r="L19" s="140" t="s">
        <v>2442</v>
      </c>
      <c r="M19" s="197" t="s">
        <v>2550</v>
      </c>
      <c r="N19" s="109" t="s">
        <v>2453</v>
      </c>
      <c r="O19" s="116" t="s">
        <v>2454</v>
      </c>
      <c r="P19" s="116"/>
      <c r="Q19" s="196">
        <v>44376.602164351854</v>
      </c>
    </row>
    <row r="20" spans="1:17" s="117" customFormat="1" ht="18" x14ac:dyDescent="0.25">
      <c r="A20" s="116" t="str">
        <f>VLOOKUP(E20,'LISTADO ATM'!$A$2:$C$898,3,0)</f>
        <v>ESTE</v>
      </c>
      <c r="B20" s="137" t="s">
        <v>2625</v>
      </c>
      <c r="C20" s="110">
        <v>44375.708993055552</v>
      </c>
      <c r="D20" s="110" t="s">
        <v>2470</v>
      </c>
      <c r="E20" s="133">
        <v>293</v>
      </c>
      <c r="F20" s="116" t="str">
        <f>VLOOKUP(E20,VIP!$A$2:$O13993,2,0)</f>
        <v>DRBR293</v>
      </c>
      <c r="G20" s="116" t="str">
        <f>VLOOKUP(E20,'LISTADO ATM'!$A$2:$B$897,2,0)</f>
        <v xml:space="preserve">ATM S/M Nueva Visión (San Pedro) </v>
      </c>
      <c r="H20" s="116" t="str">
        <f>VLOOKUP(E20,VIP!$A$2:$O18954,7,FALSE)</f>
        <v>Si</v>
      </c>
      <c r="I20" s="116" t="str">
        <f>VLOOKUP(E20,VIP!$A$2:$O10919,8,FALSE)</f>
        <v>Si</v>
      </c>
      <c r="J20" s="116" t="str">
        <f>VLOOKUP(E20,VIP!$A$2:$O10869,8,FALSE)</f>
        <v>Si</v>
      </c>
      <c r="K20" s="116" t="str">
        <f>VLOOKUP(E20,VIP!$A$2:$O14443,6,0)</f>
        <v>NO</v>
      </c>
      <c r="L20" s="140" t="s">
        <v>2418</v>
      </c>
      <c r="M20" s="197" t="s">
        <v>2550</v>
      </c>
      <c r="N20" s="109" t="s">
        <v>2453</v>
      </c>
      <c r="O20" s="116" t="s">
        <v>2471</v>
      </c>
      <c r="P20" s="116"/>
      <c r="Q20" s="196">
        <v>44376.61215277778</v>
      </c>
    </row>
    <row r="21" spans="1:17" s="117" customFormat="1" ht="18" x14ac:dyDescent="0.25">
      <c r="A21" s="116" t="str">
        <f>VLOOKUP(E21,'LISTADO ATM'!$A$2:$C$898,3,0)</f>
        <v>ESTE</v>
      </c>
      <c r="B21" s="137" t="s">
        <v>2624</v>
      </c>
      <c r="C21" s="110">
        <v>44375.711006944446</v>
      </c>
      <c r="D21" s="110" t="s">
        <v>2470</v>
      </c>
      <c r="E21" s="133">
        <v>188</v>
      </c>
      <c r="F21" s="116" t="str">
        <f>VLOOKUP(E21,VIP!$A$2:$O13992,2,0)</f>
        <v>DRBR188</v>
      </c>
      <c r="G21" s="116" t="str">
        <f>VLOOKUP(E21,'LISTADO ATM'!$A$2:$B$897,2,0)</f>
        <v xml:space="preserve">ATM UNP Miches </v>
      </c>
      <c r="H21" s="116" t="str">
        <f>VLOOKUP(E21,VIP!$A$2:$O18953,7,FALSE)</f>
        <v>Si</v>
      </c>
      <c r="I21" s="116" t="str">
        <f>VLOOKUP(E21,VIP!$A$2:$O10918,8,FALSE)</f>
        <v>Si</v>
      </c>
      <c r="J21" s="116" t="str">
        <f>VLOOKUP(E21,VIP!$A$2:$O10868,8,FALSE)</f>
        <v>Si</v>
      </c>
      <c r="K21" s="116" t="str">
        <f>VLOOKUP(E21,VIP!$A$2:$O14442,6,0)</f>
        <v>NO</v>
      </c>
      <c r="L21" s="140" t="s">
        <v>2442</v>
      </c>
      <c r="M21" s="197" t="s">
        <v>2550</v>
      </c>
      <c r="N21" s="109" t="s">
        <v>2453</v>
      </c>
      <c r="O21" s="116" t="s">
        <v>2471</v>
      </c>
      <c r="P21" s="116"/>
      <c r="Q21" s="196">
        <v>44376.60292824074</v>
      </c>
    </row>
    <row r="22" spans="1:17" s="117" customFormat="1" ht="18" x14ac:dyDescent="0.25">
      <c r="A22" s="116" t="str">
        <f>VLOOKUP(E22,'LISTADO ATM'!$A$2:$C$898,3,0)</f>
        <v>ESTE</v>
      </c>
      <c r="B22" s="137" t="s">
        <v>2614</v>
      </c>
      <c r="C22" s="110">
        <v>44375.759814814817</v>
      </c>
      <c r="D22" s="110" t="s">
        <v>2180</v>
      </c>
      <c r="E22" s="133">
        <v>219</v>
      </c>
      <c r="F22" s="116" t="str">
        <f>VLOOKUP(E22,VIP!$A$2:$O13983,2,0)</f>
        <v>DRBR219</v>
      </c>
      <c r="G22" s="116" t="str">
        <f>VLOOKUP(E22,'LISTADO ATM'!$A$2:$B$897,2,0)</f>
        <v xml:space="preserve">ATM Oficina La Altagracia (Higuey) </v>
      </c>
      <c r="H22" s="116" t="str">
        <f>VLOOKUP(E22,VIP!$A$2:$O18944,7,FALSE)</f>
        <v>Si</v>
      </c>
      <c r="I22" s="116" t="str">
        <f>VLOOKUP(E22,VIP!$A$2:$O10909,8,FALSE)</f>
        <v>Si</v>
      </c>
      <c r="J22" s="116" t="str">
        <f>VLOOKUP(E22,VIP!$A$2:$O10859,8,FALSE)</f>
        <v>Si</v>
      </c>
      <c r="K22" s="116" t="str">
        <f>VLOOKUP(E22,VIP!$A$2:$O14433,6,0)</f>
        <v>NO</v>
      </c>
      <c r="L22" s="140" t="s">
        <v>2245</v>
      </c>
      <c r="M22" s="197" t="s">
        <v>2550</v>
      </c>
      <c r="N22" s="109" t="s">
        <v>2453</v>
      </c>
      <c r="O22" s="116" t="s">
        <v>2455</v>
      </c>
      <c r="P22" s="116"/>
      <c r="Q22" s="196">
        <v>44376.579594907409</v>
      </c>
    </row>
    <row r="23" spans="1:17" s="117" customFormat="1" ht="18" x14ac:dyDescent="0.25">
      <c r="A23" s="116" t="str">
        <f>VLOOKUP(E23,'LISTADO ATM'!$A$2:$C$898,3,0)</f>
        <v>NORTE</v>
      </c>
      <c r="B23" s="137" t="s">
        <v>2613</v>
      </c>
      <c r="C23" s="110">
        <v>44375.769699074073</v>
      </c>
      <c r="D23" s="110" t="s">
        <v>2181</v>
      </c>
      <c r="E23" s="133">
        <v>351</v>
      </c>
      <c r="F23" s="116" t="str">
        <f>VLOOKUP(E23,VIP!$A$2:$O13980,2,0)</f>
        <v>DRBR351</v>
      </c>
      <c r="G23" s="116" t="str">
        <f>VLOOKUP(E23,'LISTADO ATM'!$A$2:$B$897,2,0)</f>
        <v xml:space="preserve">ATM S/M José Luís (Puerto Plata) </v>
      </c>
      <c r="H23" s="116" t="str">
        <f>VLOOKUP(E23,VIP!$A$2:$O18941,7,FALSE)</f>
        <v>Si</v>
      </c>
      <c r="I23" s="116" t="str">
        <f>VLOOKUP(E23,VIP!$A$2:$O10906,8,FALSE)</f>
        <v>Si</v>
      </c>
      <c r="J23" s="116" t="str">
        <f>VLOOKUP(E23,VIP!$A$2:$O10856,8,FALSE)</f>
        <v>Si</v>
      </c>
      <c r="K23" s="116" t="str">
        <f>VLOOKUP(E23,VIP!$A$2:$O14430,6,0)</f>
        <v>NO</v>
      </c>
      <c r="L23" s="140" t="s">
        <v>2466</v>
      </c>
      <c r="M23" s="197" t="s">
        <v>2550</v>
      </c>
      <c r="N23" s="109" t="s">
        <v>2453</v>
      </c>
      <c r="O23" s="116" t="s">
        <v>2567</v>
      </c>
      <c r="P23" s="116"/>
      <c r="Q23" s="196">
        <v>44376.616157407407</v>
      </c>
    </row>
    <row r="24" spans="1:17" s="117" customFormat="1" ht="18" x14ac:dyDescent="0.25">
      <c r="A24" s="116" t="str">
        <f>VLOOKUP(E24,'LISTADO ATM'!$A$2:$C$898,3,0)</f>
        <v>NORTE</v>
      </c>
      <c r="B24" s="137" t="s">
        <v>2612</v>
      </c>
      <c r="C24" s="110">
        <v>44375.771053240744</v>
      </c>
      <c r="D24" s="110" t="s">
        <v>2181</v>
      </c>
      <c r="E24" s="133">
        <v>796</v>
      </c>
      <c r="F24" s="116" t="str">
        <f>VLOOKUP(E24,VIP!$A$2:$O13979,2,0)</f>
        <v>DRBR155</v>
      </c>
      <c r="G24" s="116" t="str">
        <f>VLOOKUP(E24,'LISTADO ATM'!$A$2:$B$897,2,0)</f>
        <v xml:space="preserve">ATM Oficina Plaza Ventura (Nagua) </v>
      </c>
      <c r="H24" s="116" t="str">
        <f>VLOOKUP(E24,VIP!$A$2:$O18940,7,FALSE)</f>
        <v>Si</v>
      </c>
      <c r="I24" s="116" t="str">
        <f>VLOOKUP(E24,VIP!$A$2:$O10905,8,FALSE)</f>
        <v>Si</v>
      </c>
      <c r="J24" s="116" t="str">
        <f>VLOOKUP(E24,VIP!$A$2:$O10855,8,FALSE)</f>
        <v>Si</v>
      </c>
      <c r="K24" s="116" t="str">
        <f>VLOOKUP(E24,VIP!$A$2:$O14429,6,0)</f>
        <v>SI</v>
      </c>
      <c r="L24" s="140" t="s">
        <v>2466</v>
      </c>
      <c r="M24" s="197" t="s">
        <v>2550</v>
      </c>
      <c r="N24" s="109" t="s">
        <v>2453</v>
      </c>
      <c r="O24" s="116" t="s">
        <v>2567</v>
      </c>
      <c r="P24" s="116"/>
      <c r="Q24" s="196">
        <v>44376.596180555556</v>
      </c>
    </row>
    <row r="25" spans="1:17" s="117" customFormat="1" ht="18" x14ac:dyDescent="0.25">
      <c r="A25" s="116" t="str">
        <f>VLOOKUP(E25,'LISTADO ATM'!$A$2:$C$898,3,0)</f>
        <v>SUR</v>
      </c>
      <c r="B25" s="137" t="s">
        <v>2611</v>
      </c>
      <c r="C25" s="110">
        <v>44375.771678240744</v>
      </c>
      <c r="D25" s="110" t="s">
        <v>2180</v>
      </c>
      <c r="E25" s="133">
        <v>252</v>
      </c>
      <c r="F25" s="116" t="str">
        <f>VLOOKUP(E25,VIP!$A$2:$O13978,2,0)</f>
        <v>DRBR252</v>
      </c>
      <c r="G25" s="116" t="str">
        <f>VLOOKUP(E25,'LISTADO ATM'!$A$2:$B$897,2,0)</f>
        <v xml:space="preserve">ATM Banco Agrícola (Barahona) </v>
      </c>
      <c r="H25" s="116" t="str">
        <f>VLOOKUP(E25,VIP!$A$2:$O18939,7,FALSE)</f>
        <v>Si</v>
      </c>
      <c r="I25" s="116" t="str">
        <f>VLOOKUP(E25,VIP!$A$2:$O10904,8,FALSE)</f>
        <v>Si</v>
      </c>
      <c r="J25" s="116" t="str">
        <f>VLOOKUP(E25,VIP!$A$2:$O10854,8,FALSE)</f>
        <v>Si</v>
      </c>
      <c r="K25" s="116" t="str">
        <f>VLOOKUP(E25,VIP!$A$2:$O14428,6,0)</f>
        <v>NO</v>
      </c>
      <c r="L25" s="140" t="s">
        <v>2466</v>
      </c>
      <c r="M25" s="197" t="s">
        <v>2550</v>
      </c>
      <c r="N25" s="109" t="s">
        <v>2453</v>
      </c>
      <c r="O25" s="116" t="s">
        <v>2455</v>
      </c>
      <c r="P25" s="116"/>
      <c r="Q25" s="196">
        <v>44376.620821759258</v>
      </c>
    </row>
    <row r="26" spans="1:17" s="117" customFormat="1" ht="18" x14ac:dyDescent="0.25">
      <c r="A26" s="116" t="str">
        <f>VLOOKUP(E26,'LISTADO ATM'!$A$2:$C$898,3,0)</f>
        <v>DISTRITO NACIONAL</v>
      </c>
      <c r="B26" s="137" t="s">
        <v>2610</v>
      </c>
      <c r="C26" s="110">
        <v>44375.773321759261</v>
      </c>
      <c r="D26" s="110" t="s">
        <v>2180</v>
      </c>
      <c r="E26" s="133">
        <v>85</v>
      </c>
      <c r="F26" s="116" t="str">
        <f>VLOOKUP(E26,VIP!$A$2:$O13977,2,0)</f>
        <v>DRBR085</v>
      </c>
      <c r="G26" s="116" t="str">
        <f>VLOOKUP(E26,'LISTADO ATM'!$A$2:$B$897,2,0)</f>
        <v xml:space="preserve">ATM Oficina San Isidro (Fuerza Aérea) </v>
      </c>
      <c r="H26" s="116" t="str">
        <f>VLOOKUP(E26,VIP!$A$2:$O18938,7,FALSE)</f>
        <v>Si</v>
      </c>
      <c r="I26" s="116" t="str">
        <f>VLOOKUP(E26,VIP!$A$2:$O10903,8,FALSE)</f>
        <v>Si</v>
      </c>
      <c r="J26" s="116" t="str">
        <f>VLOOKUP(E26,VIP!$A$2:$O10853,8,FALSE)</f>
        <v>Si</v>
      </c>
      <c r="K26" s="116" t="str">
        <f>VLOOKUP(E26,VIP!$A$2:$O14427,6,0)</f>
        <v>NO</v>
      </c>
      <c r="L26" s="140" t="s">
        <v>2466</v>
      </c>
      <c r="M26" s="197" t="s">
        <v>2550</v>
      </c>
      <c r="N26" s="109" t="s">
        <v>2453</v>
      </c>
      <c r="O26" s="116" t="s">
        <v>2455</v>
      </c>
      <c r="P26" s="116"/>
      <c r="Q26" s="196">
        <v>44376.621828703705</v>
      </c>
    </row>
    <row r="27" spans="1:17" s="117" customFormat="1" ht="18" x14ac:dyDescent="0.25">
      <c r="A27" s="116" t="str">
        <f>VLOOKUP(E27,'LISTADO ATM'!$A$2:$C$898,3,0)</f>
        <v>NORTE</v>
      </c>
      <c r="B27" s="137" t="s">
        <v>2609</v>
      </c>
      <c r="C27" s="110">
        <v>44375.782060185185</v>
      </c>
      <c r="D27" s="110" t="s">
        <v>2181</v>
      </c>
      <c r="E27" s="133">
        <v>878</v>
      </c>
      <c r="F27" s="116" t="str">
        <f>VLOOKUP(E27,VIP!$A$2:$O13975,2,0)</f>
        <v>DRBR878</v>
      </c>
      <c r="G27" s="116" t="str">
        <f>VLOOKUP(E27,'LISTADO ATM'!$A$2:$B$897,2,0)</f>
        <v>ATM UNP Cabral Y Baez</v>
      </c>
      <c r="H27" s="116" t="str">
        <f>VLOOKUP(E27,VIP!$A$2:$O18936,7,FALSE)</f>
        <v>N/A</v>
      </c>
      <c r="I27" s="116" t="str">
        <f>VLOOKUP(E27,VIP!$A$2:$O10901,8,FALSE)</f>
        <v>N/A</v>
      </c>
      <c r="J27" s="116" t="str">
        <f>VLOOKUP(E27,VIP!$A$2:$O10851,8,FALSE)</f>
        <v>N/A</v>
      </c>
      <c r="K27" s="116" t="str">
        <f>VLOOKUP(E27,VIP!$A$2:$O14425,6,0)</f>
        <v>N/A</v>
      </c>
      <c r="L27" s="140" t="s">
        <v>2466</v>
      </c>
      <c r="M27" s="197" t="s">
        <v>2550</v>
      </c>
      <c r="N27" s="109" t="s">
        <v>2453</v>
      </c>
      <c r="O27" s="116" t="s">
        <v>2567</v>
      </c>
      <c r="P27" s="116"/>
      <c r="Q27" s="196">
        <v>44376.626030092593</v>
      </c>
    </row>
    <row r="28" spans="1:17" s="117" customFormat="1" ht="18" x14ac:dyDescent="0.25">
      <c r="A28" s="116" t="str">
        <f>VLOOKUP(E28,'LISTADO ATM'!$A$2:$C$898,3,0)</f>
        <v>DISTRITO NACIONAL</v>
      </c>
      <c r="B28" s="137" t="s">
        <v>2605</v>
      </c>
      <c r="C28" s="110">
        <v>44375.800462962965</v>
      </c>
      <c r="D28" s="110" t="s">
        <v>2180</v>
      </c>
      <c r="E28" s="133">
        <v>624</v>
      </c>
      <c r="F28" s="116" t="str">
        <f>VLOOKUP(E28,VIP!$A$2:$O13972,2,0)</f>
        <v>DRBR624</v>
      </c>
      <c r="G28" s="116" t="str">
        <f>VLOOKUP(E28,'LISTADO ATM'!$A$2:$B$897,2,0)</f>
        <v xml:space="preserve">ATM Policía Nacional I </v>
      </c>
      <c r="H28" s="116" t="str">
        <f>VLOOKUP(E28,VIP!$A$2:$O18933,7,FALSE)</f>
        <v>Si</v>
      </c>
      <c r="I28" s="116" t="str">
        <f>VLOOKUP(E28,VIP!$A$2:$O10898,8,FALSE)</f>
        <v>Si</v>
      </c>
      <c r="J28" s="116" t="str">
        <f>VLOOKUP(E28,VIP!$A$2:$O10848,8,FALSE)</f>
        <v>Si</v>
      </c>
      <c r="K28" s="116" t="str">
        <f>VLOOKUP(E28,VIP!$A$2:$O14422,6,0)</f>
        <v>NO</v>
      </c>
      <c r="L28" s="140" t="s">
        <v>2466</v>
      </c>
      <c r="M28" s="197" t="s">
        <v>2550</v>
      </c>
      <c r="N28" s="109" t="s">
        <v>2453</v>
      </c>
      <c r="O28" s="116" t="s">
        <v>2455</v>
      </c>
      <c r="P28" s="116"/>
      <c r="Q28" s="196">
        <v>44376.626319444447</v>
      </c>
    </row>
    <row r="29" spans="1:17" ht="18" x14ac:dyDescent="0.25">
      <c r="A29" s="116" t="str">
        <f>VLOOKUP(E29,'LISTADO ATM'!$A$2:$C$898,3,0)</f>
        <v>SUR</v>
      </c>
      <c r="B29" s="137" t="s">
        <v>2659</v>
      </c>
      <c r="C29" s="110">
        <v>44375.807268518518</v>
      </c>
      <c r="D29" s="110" t="s">
        <v>2470</v>
      </c>
      <c r="E29" s="133">
        <v>880</v>
      </c>
      <c r="F29" s="116" t="str">
        <f>VLOOKUP(E29,VIP!$A$2:$O13995,2,0)</f>
        <v>DRBR880</v>
      </c>
      <c r="G29" s="116" t="str">
        <f>VLOOKUP(E29,'LISTADO ATM'!$A$2:$B$897,2,0)</f>
        <v xml:space="preserve">ATM Autoservicio Barahona II </v>
      </c>
      <c r="H29" s="116" t="str">
        <f>VLOOKUP(E29,VIP!$A$2:$O18956,7,FALSE)</f>
        <v>Si</v>
      </c>
      <c r="I29" s="116" t="str">
        <f>VLOOKUP(E29,VIP!$A$2:$O10921,8,FALSE)</f>
        <v>Si</v>
      </c>
      <c r="J29" s="116" t="str">
        <f>VLOOKUP(E29,VIP!$A$2:$O10871,8,FALSE)</f>
        <v>Si</v>
      </c>
      <c r="K29" s="116" t="str">
        <f>VLOOKUP(E29,VIP!$A$2:$O14445,6,0)</f>
        <v>SI</v>
      </c>
      <c r="L29" s="140" t="s">
        <v>2568</v>
      </c>
      <c r="M29" s="197" t="s">
        <v>2550</v>
      </c>
      <c r="N29" s="109" t="s">
        <v>2453</v>
      </c>
      <c r="O29" s="116" t="s">
        <v>2471</v>
      </c>
      <c r="P29" s="116"/>
      <c r="Q29" s="196">
        <v>44376.532789351855</v>
      </c>
    </row>
    <row r="30" spans="1:17" ht="18" x14ac:dyDescent="0.25">
      <c r="A30" s="116" t="str">
        <f>VLOOKUP(E30,'LISTADO ATM'!$A$2:$C$898,3,0)</f>
        <v>SUR</v>
      </c>
      <c r="B30" s="137" t="s">
        <v>2658</v>
      </c>
      <c r="C30" s="110">
        <v>44375.810983796298</v>
      </c>
      <c r="D30" s="110" t="s">
        <v>2470</v>
      </c>
      <c r="E30" s="133">
        <v>885</v>
      </c>
      <c r="F30" s="116" t="str">
        <f>VLOOKUP(E30,VIP!$A$2:$O13994,2,0)</f>
        <v>DRBR885</v>
      </c>
      <c r="G30" s="116" t="str">
        <f>VLOOKUP(E30,'LISTADO ATM'!$A$2:$B$897,2,0)</f>
        <v xml:space="preserve">ATM UNP Rancho Arriba </v>
      </c>
      <c r="H30" s="116" t="str">
        <f>VLOOKUP(E30,VIP!$A$2:$O18955,7,FALSE)</f>
        <v>Si</v>
      </c>
      <c r="I30" s="116" t="str">
        <f>VLOOKUP(E30,VIP!$A$2:$O10920,8,FALSE)</f>
        <v>Si</v>
      </c>
      <c r="J30" s="116" t="str">
        <f>VLOOKUP(E30,VIP!$A$2:$O10870,8,FALSE)</f>
        <v>Si</v>
      </c>
      <c r="K30" s="116" t="str">
        <f>VLOOKUP(E30,VIP!$A$2:$O14444,6,0)</f>
        <v>NO</v>
      </c>
      <c r="L30" s="140" t="s">
        <v>2566</v>
      </c>
      <c r="M30" s="197" t="s">
        <v>2550</v>
      </c>
      <c r="N30" s="109" t="s">
        <v>2453</v>
      </c>
      <c r="O30" s="116" t="s">
        <v>2471</v>
      </c>
      <c r="P30" s="116"/>
      <c r="Q30" s="196">
        <v>44376.591435185182</v>
      </c>
    </row>
    <row r="31" spans="1:17" ht="18" x14ac:dyDescent="0.25">
      <c r="A31" s="116" t="str">
        <f>VLOOKUP(E31,'LISTADO ATM'!$A$2:$C$898,3,0)</f>
        <v>ESTE</v>
      </c>
      <c r="B31" s="137" t="s">
        <v>2656</v>
      </c>
      <c r="C31" s="110">
        <v>44375.813750000001</v>
      </c>
      <c r="D31" s="110" t="s">
        <v>2470</v>
      </c>
      <c r="E31" s="133">
        <v>353</v>
      </c>
      <c r="F31" s="116" t="str">
        <f>VLOOKUP(E31,VIP!$A$2:$O13992,2,0)</f>
        <v>DRBR353</v>
      </c>
      <c r="G31" s="116" t="str">
        <f>VLOOKUP(E31,'LISTADO ATM'!$A$2:$B$897,2,0)</f>
        <v xml:space="preserve">ATM Estación Boulevard Juan Dolio </v>
      </c>
      <c r="H31" s="116" t="str">
        <f>VLOOKUP(E31,VIP!$A$2:$O18953,7,FALSE)</f>
        <v>Si</v>
      </c>
      <c r="I31" s="116" t="str">
        <f>VLOOKUP(E31,VIP!$A$2:$O10918,8,FALSE)</f>
        <v>Si</v>
      </c>
      <c r="J31" s="116" t="str">
        <f>VLOOKUP(E31,VIP!$A$2:$O10868,8,FALSE)</f>
        <v>Si</v>
      </c>
      <c r="K31" s="116" t="str">
        <f>VLOOKUP(E31,VIP!$A$2:$O14442,6,0)</f>
        <v>NO</v>
      </c>
      <c r="L31" s="140" t="s">
        <v>2566</v>
      </c>
      <c r="M31" s="197" t="s">
        <v>2550</v>
      </c>
      <c r="N31" s="109" t="s">
        <v>2453</v>
      </c>
      <c r="O31" s="116" t="s">
        <v>2471</v>
      </c>
      <c r="P31" s="116"/>
      <c r="Q31" s="196">
        <v>44376.594837962963</v>
      </c>
    </row>
    <row r="32" spans="1:17" ht="18" x14ac:dyDescent="0.25">
      <c r="A32" s="116" t="str">
        <f>VLOOKUP(E32,'LISTADO ATM'!$A$2:$C$898,3,0)</f>
        <v>NORTE</v>
      </c>
      <c r="B32" s="137" t="s">
        <v>2655</v>
      </c>
      <c r="C32" s="110">
        <v>44375.816238425927</v>
      </c>
      <c r="D32" s="110" t="s">
        <v>2589</v>
      </c>
      <c r="E32" s="133">
        <v>388</v>
      </c>
      <c r="F32" s="116" t="str">
        <f>VLOOKUP(E32,VIP!$A$2:$O13991,2,0)</f>
        <v>DRBR388</v>
      </c>
      <c r="G32" s="116" t="str">
        <f>VLOOKUP(E32,'LISTADO ATM'!$A$2:$B$897,2,0)</f>
        <v xml:space="preserve">ATM Multicentro La Sirena Puerto Plata </v>
      </c>
      <c r="H32" s="116" t="str">
        <f>VLOOKUP(E32,VIP!$A$2:$O18952,7,FALSE)</f>
        <v>Si</v>
      </c>
      <c r="I32" s="116" t="str">
        <f>VLOOKUP(E32,VIP!$A$2:$O10917,8,FALSE)</f>
        <v>Si</v>
      </c>
      <c r="J32" s="116" t="str">
        <f>VLOOKUP(E32,VIP!$A$2:$O10867,8,FALSE)</f>
        <v>Si</v>
      </c>
      <c r="K32" s="116" t="str">
        <f>VLOOKUP(E32,VIP!$A$2:$O14441,6,0)</f>
        <v>NO</v>
      </c>
      <c r="L32" s="140" t="s">
        <v>2566</v>
      </c>
      <c r="M32" s="197" t="s">
        <v>2550</v>
      </c>
      <c r="N32" s="109" t="s">
        <v>2453</v>
      </c>
      <c r="O32" s="116" t="s">
        <v>2591</v>
      </c>
      <c r="P32" s="116"/>
      <c r="Q32" s="196">
        <v>44376.595578703702</v>
      </c>
    </row>
    <row r="33" spans="1:17" ht="18" x14ac:dyDescent="0.25">
      <c r="A33" s="116" t="str">
        <f>VLOOKUP(E33,'LISTADO ATM'!$A$2:$C$898,3,0)</f>
        <v>NORTE</v>
      </c>
      <c r="B33" s="137" t="s">
        <v>2653</v>
      </c>
      <c r="C33" s="110">
        <v>44375.872442129628</v>
      </c>
      <c r="D33" s="110" t="s">
        <v>2589</v>
      </c>
      <c r="E33" s="133">
        <v>728</v>
      </c>
      <c r="F33" s="116" t="str">
        <f>VLOOKUP(E33,VIP!$A$2:$O13989,2,0)</f>
        <v>DRBR051</v>
      </c>
      <c r="G33" s="116" t="str">
        <f>VLOOKUP(E33,'LISTADO ATM'!$A$2:$B$897,2,0)</f>
        <v xml:space="preserve">ATM UNP La Vega Oficina Regional Norcentral </v>
      </c>
      <c r="H33" s="116" t="str">
        <f>VLOOKUP(E33,VIP!$A$2:$O18950,7,FALSE)</f>
        <v>Si</v>
      </c>
      <c r="I33" s="116" t="str">
        <f>VLOOKUP(E33,VIP!$A$2:$O10915,8,FALSE)</f>
        <v>Si</v>
      </c>
      <c r="J33" s="116" t="str">
        <f>VLOOKUP(E33,VIP!$A$2:$O10865,8,FALSE)</f>
        <v>Si</v>
      </c>
      <c r="K33" s="116" t="str">
        <f>VLOOKUP(E33,VIP!$A$2:$O14439,6,0)</f>
        <v>SI</v>
      </c>
      <c r="L33" s="140" t="s">
        <v>2418</v>
      </c>
      <c r="M33" s="197" t="s">
        <v>2550</v>
      </c>
      <c r="N33" s="109" t="s">
        <v>2453</v>
      </c>
      <c r="O33" s="116" t="s">
        <v>2591</v>
      </c>
      <c r="P33" s="116"/>
      <c r="Q33" s="196">
        <v>44376.614351851851</v>
      </c>
    </row>
    <row r="34" spans="1:17" ht="18" x14ac:dyDescent="0.25">
      <c r="A34" s="116" t="str">
        <f>VLOOKUP(E34,'LISTADO ATM'!$A$2:$C$898,3,0)</f>
        <v>SUR</v>
      </c>
      <c r="B34" s="137" t="s">
        <v>2652</v>
      </c>
      <c r="C34" s="110">
        <v>44375.875474537039</v>
      </c>
      <c r="D34" s="110" t="s">
        <v>2180</v>
      </c>
      <c r="E34" s="133">
        <v>584</v>
      </c>
      <c r="F34" s="116" t="str">
        <f>VLOOKUP(E34,VIP!$A$2:$O13988,2,0)</f>
        <v>DRBR404</v>
      </c>
      <c r="G34" s="116" t="str">
        <f>VLOOKUP(E34,'LISTADO ATM'!$A$2:$B$897,2,0)</f>
        <v xml:space="preserve">ATM Oficina San Cristóbal I </v>
      </c>
      <c r="H34" s="116" t="str">
        <f>VLOOKUP(E34,VIP!$A$2:$O18949,7,FALSE)</f>
        <v>Si</v>
      </c>
      <c r="I34" s="116" t="str">
        <f>VLOOKUP(E34,VIP!$A$2:$O10914,8,FALSE)</f>
        <v>Si</v>
      </c>
      <c r="J34" s="116" t="str">
        <f>VLOOKUP(E34,VIP!$A$2:$O10864,8,FALSE)</f>
        <v>Si</v>
      </c>
      <c r="K34" s="116" t="str">
        <f>VLOOKUP(E34,VIP!$A$2:$O14438,6,0)</f>
        <v>SI</v>
      </c>
      <c r="L34" s="140" t="s">
        <v>2466</v>
      </c>
      <c r="M34" s="197" t="s">
        <v>2550</v>
      </c>
      <c r="N34" s="109" t="s">
        <v>2453</v>
      </c>
      <c r="O34" s="116" t="s">
        <v>2455</v>
      </c>
      <c r="P34" s="116"/>
      <c r="Q34" s="196">
        <v>44376.450937499998</v>
      </c>
    </row>
    <row r="35" spans="1:17" ht="18" x14ac:dyDescent="0.25">
      <c r="A35" s="116" t="str">
        <f>VLOOKUP(E35,'LISTADO ATM'!$A$2:$C$898,3,0)</f>
        <v>ESTE</v>
      </c>
      <c r="B35" s="137" t="s">
        <v>2651</v>
      </c>
      <c r="C35" s="110">
        <v>44375.878182870372</v>
      </c>
      <c r="D35" s="110" t="s">
        <v>2470</v>
      </c>
      <c r="E35" s="133">
        <v>824</v>
      </c>
      <c r="F35" s="116" t="str">
        <f>VLOOKUP(E35,VIP!$A$2:$O13987,2,0)</f>
        <v>DRBR824</v>
      </c>
      <c r="G35" s="116" t="str">
        <f>VLOOKUP(E35,'LISTADO ATM'!$A$2:$B$897,2,0)</f>
        <v xml:space="preserve">ATM Multiplaza (Higuey) </v>
      </c>
      <c r="H35" s="116" t="str">
        <f>VLOOKUP(E35,VIP!$A$2:$O18948,7,FALSE)</f>
        <v>Si</v>
      </c>
      <c r="I35" s="116" t="str">
        <f>VLOOKUP(E35,VIP!$A$2:$O10913,8,FALSE)</f>
        <v>Si</v>
      </c>
      <c r="J35" s="116" t="str">
        <f>VLOOKUP(E35,VIP!$A$2:$O10863,8,FALSE)</f>
        <v>Si</v>
      </c>
      <c r="K35" s="116" t="str">
        <f>VLOOKUP(E35,VIP!$A$2:$O14437,6,0)</f>
        <v>NO</v>
      </c>
      <c r="L35" s="140" t="s">
        <v>2418</v>
      </c>
      <c r="M35" s="197" t="s">
        <v>2550</v>
      </c>
      <c r="N35" s="109" t="s">
        <v>2453</v>
      </c>
      <c r="O35" s="116" t="s">
        <v>2471</v>
      </c>
      <c r="P35" s="116"/>
      <c r="Q35" s="196">
        <v>44376.607222222221</v>
      </c>
    </row>
    <row r="36" spans="1:17" ht="18" x14ac:dyDescent="0.25">
      <c r="A36" s="116" t="str">
        <f>VLOOKUP(E36,'LISTADO ATM'!$A$2:$C$898,3,0)</f>
        <v>ESTE</v>
      </c>
      <c r="B36" s="137" t="s">
        <v>2650</v>
      </c>
      <c r="C36" s="110">
        <v>44375.879849537036</v>
      </c>
      <c r="D36" s="110" t="s">
        <v>2470</v>
      </c>
      <c r="E36" s="133">
        <v>268</v>
      </c>
      <c r="F36" s="116" t="str">
        <f>VLOOKUP(E36,VIP!$A$2:$O13986,2,0)</f>
        <v>DRBR268</v>
      </c>
      <c r="G36" s="116" t="str">
        <f>VLOOKUP(E36,'LISTADO ATM'!$A$2:$B$897,2,0)</f>
        <v xml:space="preserve">ATM Autobanco La Altagracia (Higuey) </v>
      </c>
      <c r="H36" s="116" t="str">
        <f>VLOOKUP(E36,VIP!$A$2:$O18947,7,FALSE)</f>
        <v>Si</v>
      </c>
      <c r="I36" s="116" t="str">
        <f>VLOOKUP(E36,VIP!$A$2:$O10912,8,FALSE)</f>
        <v>Si</v>
      </c>
      <c r="J36" s="116" t="str">
        <f>VLOOKUP(E36,VIP!$A$2:$O10862,8,FALSE)</f>
        <v>Si</v>
      </c>
      <c r="K36" s="116" t="str">
        <f>VLOOKUP(E36,VIP!$A$2:$O14436,6,0)</f>
        <v>NO</v>
      </c>
      <c r="L36" s="140" t="s">
        <v>2418</v>
      </c>
      <c r="M36" s="197" t="s">
        <v>2550</v>
      </c>
      <c r="N36" s="109" t="s">
        <v>2453</v>
      </c>
      <c r="O36" s="116" t="s">
        <v>2471</v>
      </c>
      <c r="P36" s="116"/>
      <c r="Q36" s="196">
        <v>44376.44940972222</v>
      </c>
    </row>
    <row r="37" spans="1:17" ht="18" x14ac:dyDescent="0.25">
      <c r="A37" s="116" t="str">
        <f>VLOOKUP(E37,'LISTADO ATM'!$A$2:$C$898,3,0)</f>
        <v>NORTE</v>
      </c>
      <c r="B37" s="137" t="s">
        <v>2649</v>
      </c>
      <c r="C37" s="110">
        <v>44375.88318287037</v>
      </c>
      <c r="D37" s="110" t="s">
        <v>2470</v>
      </c>
      <c r="E37" s="133">
        <v>431</v>
      </c>
      <c r="F37" s="116" t="str">
        <f>VLOOKUP(E37,VIP!$A$2:$O13985,2,0)</f>
        <v>DRBR583</v>
      </c>
      <c r="G37" s="116" t="str">
        <f>VLOOKUP(E37,'LISTADO ATM'!$A$2:$B$897,2,0)</f>
        <v xml:space="preserve">ATM Autoservicio Sol (Santiago) </v>
      </c>
      <c r="H37" s="116" t="str">
        <f>VLOOKUP(E37,VIP!$A$2:$O18946,7,FALSE)</f>
        <v>Si</v>
      </c>
      <c r="I37" s="116" t="str">
        <f>VLOOKUP(E37,VIP!$A$2:$O10911,8,FALSE)</f>
        <v>Si</v>
      </c>
      <c r="J37" s="116" t="str">
        <f>VLOOKUP(E37,VIP!$A$2:$O10861,8,FALSE)</f>
        <v>Si</v>
      </c>
      <c r="K37" s="116" t="str">
        <f>VLOOKUP(E37,VIP!$A$2:$O14435,6,0)</f>
        <v>SI</v>
      </c>
      <c r="L37" s="140" t="s">
        <v>2568</v>
      </c>
      <c r="M37" s="197" t="s">
        <v>2550</v>
      </c>
      <c r="N37" s="109" t="s">
        <v>2453</v>
      </c>
      <c r="O37" s="116" t="s">
        <v>2471</v>
      </c>
      <c r="P37" s="116"/>
      <c r="Q37" s="196">
        <v>44376.590717592589</v>
      </c>
    </row>
    <row r="38" spans="1:17" ht="18" x14ac:dyDescent="0.25">
      <c r="A38" s="116" t="str">
        <f>VLOOKUP(E38,'LISTADO ATM'!$A$2:$C$898,3,0)</f>
        <v>NORTE</v>
      </c>
      <c r="B38" s="137" t="s">
        <v>2648</v>
      </c>
      <c r="C38" s="110">
        <v>44375.895636574074</v>
      </c>
      <c r="D38" s="110" t="s">
        <v>2470</v>
      </c>
      <c r="E38" s="133">
        <v>97</v>
      </c>
      <c r="F38" s="116" t="str">
        <f>VLOOKUP(E38,VIP!$A$2:$O13984,2,0)</f>
        <v>DRBR097</v>
      </c>
      <c r="G38" s="116" t="str">
        <f>VLOOKUP(E38,'LISTADO ATM'!$A$2:$B$897,2,0)</f>
        <v xml:space="preserve">ATM Oficina Villa Riva </v>
      </c>
      <c r="H38" s="116" t="str">
        <f>VLOOKUP(E38,VIP!$A$2:$O18945,7,FALSE)</f>
        <v>Si</v>
      </c>
      <c r="I38" s="116" t="str">
        <f>VLOOKUP(E38,VIP!$A$2:$O10910,8,FALSE)</f>
        <v>Si</v>
      </c>
      <c r="J38" s="116" t="str">
        <f>VLOOKUP(E38,VIP!$A$2:$O10860,8,FALSE)</f>
        <v>Si</v>
      </c>
      <c r="K38" s="116" t="str">
        <f>VLOOKUP(E38,VIP!$A$2:$O14434,6,0)</f>
        <v>NO</v>
      </c>
      <c r="L38" s="140" t="s">
        <v>2566</v>
      </c>
      <c r="M38" s="197" t="s">
        <v>2550</v>
      </c>
      <c r="N38" s="109" t="s">
        <v>2453</v>
      </c>
      <c r="O38" s="116" t="s">
        <v>2471</v>
      </c>
      <c r="P38" s="116"/>
      <c r="Q38" s="196">
        <v>44376.584409722222</v>
      </c>
    </row>
    <row r="39" spans="1:17" ht="18" x14ac:dyDescent="0.25">
      <c r="A39" s="116" t="str">
        <f>VLOOKUP(E39,'LISTADO ATM'!$A$2:$C$898,3,0)</f>
        <v>DISTRITO NACIONAL</v>
      </c>
      <c r="B39" s="137" t="s">
        <v>2647</v>
      </c>
      <c r="C39" s="110">
        <v>44375.901643518519</v>
      </c>
      <c r="D39" s="110" t="s">
        <v>2180</v>
      </c>
      <c r="E39" s="133">
        <v>113</v>
      </c>
      <c r="F39" s="116" t="str">
        <f>VLOOKUP(E39,VIP!$A$2:$O13983,2,0)</f>
        <v>DRBR113</v>
      </c>
      <c r="G39" s="116" t="str">
        <f>VLOOKUP(E39,'LISTADO ATM'!$A$2:$B$897,2,0)</f>
        <v xml:space="preserve">ATM Autoservicio Atalaya del Mar </v>
      </c>
      <c r="H39" s="116" t="str">
        <f>VLOOKUP(E39,VIP!$A$2:$O18944,7,FALSE)</f>
        <v>Si</v>
      </c>
      <c r="I39" s="116" t="str">
        <f>VLOOKUP(E39,VIP!$A$2:$O10909,8,FALSE)</f>
        <v>No</v>
      </c>
      <c r="J39" s="116" t="str">
        <f>VLOOKUP(E39,VIP!$A$2:$O10859,8,FALSE)</f>
        <v>No</v>
      </c>
      <c r="K39" s="116" t="str">
        <f>VLOOKUP(E39,VIP!$A$2:$O14433,6,0)</f>
        <v>NO</v>
      </c>
      <c r="L39" s="140" t="s">
        <v>2219</v>
      </c>
      <c r="M39" s="197" t="s">
        <v>2550</v>
      </c>
      <c r="N39" s="109" t="s">
        <v>2453</v>
      </c>
      <c r="O39" s="116" t="s">
        <v>2455</v>
      </c>
      <c r="P39" s="116"/>
      <c r="Q39" s="196">
        <v>44376.447048611109</v>
      </c>
    </row>
    <row r="40" spans="1:17" ht="18" x14ac:dyDescent="0.25">
      <c r="A40" s="116" t="str">
        <f>VLOOKUP(E40,'LISTADO ATM'!$A$2:$C$898,3,0)</f>
        <v>SUR</v>
      </c>
      <c r="B40" s="137" t="s">
        <v>2646</v>
      </c>
      <c r="C40" s="110">
        <v>44375.904305555552</v>
      </c>
      <c r="D40" s="110" t="s">
        <v>2449</v>
      </c>
      <c r="E40" s="133">
        <v>780</v>
      </c>
      <c r="F40" s="116" t="str">
        <f>VLOOKUP(E40,VIP!$A$2:$O13982,2,0)</f>
        <v>DRBR041</v>
      </c>
      <c r="G40" s="116" t="str">
        <f>VLOOKUP(E40,'LISTADO ATM'!$A$2:$B$897,2,0)</f>
        <v xml:space="preserve">ATM Oficina Barahona I </v>
      </c>
      <c r="H40" s="116" t="str">
        <f>VLOOKUP(E40,VIP!$A$2:$O18943,7,FALSE)</f>
        <v>Si</v>
      </c>
      <c r="I40" s="116" t="str">
        <f>VLOOKUP(E40,VIP!$A$2:$O10908,8,FALSE)</f>
        <v>Si</v>
      </c>
      <c r="J40" s="116" t="str">
        <f>VLOOKUP(E40,VIP!$A$2:$O10858,8,FALSE)</f>
        <v>Si</v>
      </c>
      <c r="K40" s="116" t="str">
        <f>VLOOKUP(E40,VIP!$A$2:$O14432,6,0)</f>
        <v>SI</v>
      </c>
      <c r="L40" s="140" t="s">
        <v>2566</v>
      </c>
      <c r="M40" s="197" t="s">
        <v>2550</v>
      </c>
      <c r="N40" s="109" t="s">
        <v>2453</v>
      </c>
      <c r="O40" s="116" t="s">
        <v>2454</v>
      </c>
      <c r="P40" s="116"/>
      <c r="Q40" s="196">
        <v>44376.444930555554</v>
      </c>
    </row>
    <row r="41" spans="1:17" ht="18" x14ac:dyDescent="0.25">
      <c r="A41" s="116" t="str">
        <f>VLOOKUP(E41,'LISTADO ATM'!$A$2:$C$898,3,0)</f>
        <v>ESTE</v>
      </c>
      <c r="B41" s="137" t="s">
        <v>2645</v>
      </c>
      <c r="C41" s="110">
        <v>44375.909525462965</v>
      </c>
      <c r="D41" s="110" t="s">
        <v>2180</v>
      </c>
      <c r="E41" s="133">
        <v>612</v>
      </c>
      <c r="F41" s="116" t="str">
        <f>VLOOKUP(E41,VIP!$A$2:$O13981,2,0)</f>
        <v>DRBR220</v>
      </c>
      <c r="G41" s="116" t="str">
        <f>VLOOKUP(E41,'LISTADO ATM'!$A$2:$B$897,2,0)</f>
        <v xml:space="preserve">ATM Plaza Orense (La Romana) </v>
      </c>
      <c r="H41" s="116" t="str">
        <f>VLOOKUP(E41,VIP!$A$2:$O18942,7,FALSE)</f>
        <v>Si</v>
      </c>
      <c r="I41" s="116" t="str">
        <f>VLOOKUP(E41,VIP!$A$2:$O10907,8,FALSE)</f>
        <v>Si</v>
      </c>
      <c r="J41" s="116" t="str">
        <f>VLOOKUP(E41,VIP!$A$2:$O10857,8,FALSE)</f>
        <v>Si</v>
      </c>
      <c r="K41" s="116" t="str">
        <f>VLOOKUP(E41,VIP!$A$2:$O14431,6,0)</f>
        <v>NO</v>
      </c>
      <c r="L41" s="140" t="s">
        <v>2590</v>
      </c>
      <c r="M41" s="197" t="s">
        <v>2550</v>
      </c>
      <c r="N41" s="109" t="s">
        <v>2453</v>
      </c>
      <c r="O41" s="116" t="s">
        <v>2455</v>
      </c>
      <c r="P41" s="116"/>
      <c r="Q41" s="196">
        <v>44376.443877314814</v>
      </c>
    </row>
    <row r="42" spans="1:17" ht="18" x14ac:dyDescent="0.25">
      <c r="A42" s="116" t="str">
        <f>VLOOKUP(E42,'LISTADO ATM'!$A$2:$C$898,3,0)</f>
        <v>NORTE</v>
      </c>
      <c r="B42" s="137" t="s">
        <v>2643</v>
      </c>
      <c r="C42" s="110">
        <v>44376.022523148145</v>
      </c>
      <c r="D42" s="110" t="s">
        <v>2181</v>
      </c>
      <c r="E42" s="133">
        <v>854</v>
      </c>
      <c r="F42" s="116" t="str">
        <f>VLOOKUP(E42,VIP!$A$2:$O13979,2,0)</f>
        <v>DRBR854</v>
      </c>
      <c r="G42" s="116" t="str">
        <f>VLOOKUP(E42,'LISTADO ATM'!$A$2:$B$897,2,0)</f>
        <v xml:space="preserve">ATM Centro Comercial Blanco Batista </v>
      </c>
      <c r="H42" s="116" t="str">
        <f>VLOOKUP(E42,VIP!$A$2:$O18940,7,FALSE)</f>
        <v>Si</v>
      </c>
      <c r="I42" s="116" t="str">
        <f>VLOOKUP(E42,VIP!$A$2:$O10905,8,FALSE)</f>
        <v>Si</v>
      </c>
      <c r="J42" s="116" t="str">
        <f>VLOOKUP(E42,VIP!$A$2:$O10855,8,FALSE)</f>
        <v>Si</v>
      </c>
      <c r="K42" s="116" t="str">
        <f>VLOOKUP(E42,VIP!$A$2:$O14429,6,0)</f>
        <v>NO</v>
      </c>
      <c r="L42" s="140" t="s">
        <v>2219</v>
      </c>
      <c r="M42" s="197" t="s">
        <v>2550</v>
      </c>
      <c r="N42" s="109" t="s">
        <v>2453</v>
      </c>
      <c r="O42" s="116" t="s">
        <v>2584</v>
      </c>
      <c r="P42" s="116"/>
      <c r="Q42" s="196">
        <v>44376.44153935185</v>
      </c>
    </row>
    <row r="43" spans="1:17" ht="18" x14ac:dyDescent="0.25">
      <c r="A43" s="116" t="str">
        <f>VLOOKUP(E43,'LISTADO ATM'!$A$2:$C$898,3,0)</f>
        <v>NORTE</v>
      </c>
      <c r="B43" s="137" t="s">
        <v>2642</v>
      </c>
      <c r="C43" s="110">
        <v>44376.032789351855</v>
      </c>
      <c r="D43" s="110" t="s">
        <v>2470</v>
      </c>
      <c r="E43" s="133">
        <v>538</v>
      </c>
      <c r="F43" s="116" t="str">
        <f>VLOOKUP(E43,VIP!$A$2:$O13978,2,0)</f>
        <v>DRBR538</v>
      </c>
      <c r="G43" s="116" t="str">
        <f>VLOOKUP(E43,'LISTADO ATM'!$A$2:$B$897,2,0)</f>
        <v>ATM  Autoservicio San Fco. Macorís</v>
      </c>
      <c r="H43" s="116" t="str">
        <f>VLOOKUP(E43,VIP!$A$2:$O18939,7,FALSE)</f>
        <v>Si</v>
      </c>
      <c r="I43" s="116" t="str">
        <f>VLOOKUP(E43,VIP!$A$2:$O10904,8,FALSE)</f>
        <v>Si</v>
      </c>
      <c r="J43" s="116" t="str">
        <f>VLOOKUP(E43,VIP!$A$2:$O10854,8,FALSE)</f>
        <v>Si</v>
      </c>
      <c r="K43" s="116" t="str">
        <f>VLOOKUP(E43,VIP!$A$2:$O14428,6,0)</f>
        <v>NO</v>
      </c>
      <c r="L43" s="140" t="s">
        <v>2418</v>
      </c>
      <c r="M43" s="197" t="s">
        <v>2550</v>
      </c>
      <c r="N43" s="109" t="s">
        <v>2453</v>
      </c>
      <c r="O43" s="116" t="s">
        <v>2471</v>
      </c>
      <c r="P43" s="116"/>
      <c r="Q43" s="196">
        <v>44376.616435185184</v>
      </c>
    </row>
    <row r="44" spans="1:17" ht="18" x14ac:dyDescent="0.25">
      <c r="A44" s="116" t="str">
        <f>VLOOKUP(E44,'LISTADO ATM'!$A$2:$C$898,3,0)</f>
        <v>DISTRITO NACIONAL</v>
      </c>
      <c r="B44" s="137" t="s">
        <v>2640</v>
      </c>
      <c r="C44" s="110">
        <v>44376.060439814813</v>
      </c>
      <c r="D44" s="110" t="s">
        <v>2449</v>
      </c>
      <c r="E44" s="133">
        <v>938</v>
      </c>
      <c r="F44" s="116" t="str">
        <f>VLOOKUP(E44,VIP!$A$2:$O13976,2,0)</f>
        <v>DRBR938</v>
      </c>
      <c r="G44" s="116" t="str">
        <f>VLOOKUP(E44,'LISTADO ATM'!$A$2:$B$897,2,0)</f>
        <v xml:space="preserve">ATM Autobanco Oficina Filadelfia Plaza </v>
      </c>
      <c r="H44" s="116" t="str">
        <f>VLOOKUP(E44,VIP!$A$2:$O18937,7,FALSE)</f>
        <v>Si</v>
      </c>
      <c r="I44" s="116" t="str">
        <f>VLOOKUP(E44,VIP!$A$2:$O10902,8,FALSE)</f>
        <v>Si</v>
      </c>
      <c r="J44" s="116" t="str">
        <f>VLOOKUP(E44,VIP!$A$2:$O10852,8,FALSE)</f>
        <v>Si</v>
      </c>
      <c r="K44" s="116" t="str">
        <f>VLOOKUP(E44,VIP!$A$2:$O14426,6,0)</f>
        <v>NO</v>
      </c>
      <c r="L44" s="140" t="s">
        <v>2442</v>
      </c>
      <c r="M44" s="197" t="s">
        <v>2550</v>
      </c>
      <c r="N44" s="109" t="s">
        <v>2453</v>
      </c>
      <c r="O44" s="116" t="s">
        <v>2454</v>
      </c>
      <c r="P44" s="116"/>
      <c r="Q44" s="196">
        <v>44376.611180555556</v>
      </c>
    </row>
    <row r="45" spans="1:17" ht="18" x14ac:dyDescent="0.25">
      <c r="A45" s="116" t="str">
        <f>VLOOKUP(E45,'LISTADO ATM'!$A$2:$C$898,3,0)</f>
        <v>NORTE</v>
      </c>
      <c r="B45" s="137" t="s">
        <v>2638</v>
      </c>
      <c r="C45" s="110">
        <v>44376.068958333337</v>
      </c>
      <c r="D45" s="110" t="s">
        <v>2470</v>
      </c>
      <c r="E45" s="133">
        <v>649</v>
      </c>
      <c r="F45" s="116" t="str">
        <f>VLOOKUP(E45,VIP!$A$2:$O13974,2,0)</f>
        <v>DRBR649</v>
      </c>
      <c r="G45" s="116" t="str">
        <f>VLOOKUP(E45,'LISTADO ATM'!$A$2:$B$897,2,0)</f>
        <v xml:space="preserve">ATM Oficina Galería 56 (San Francisco de Macorís) </v>
      </c>
      <c r="H45" s="116" t="str">
        <f>VLOOKUP(E45,VIP!$A$2:$O18935,7,FALSE)</f>
        <v>Si</v>
      </c>
      <c r="I45" s="116" t="str">
        <f>VLOOKUP(E45,VIP!$A$2:$O10900,8,FALSE)</f>
        <v>Si</v>
      </c>
      <c r="J45" s="116" t="str">
        <f>VLOOKUP(E45,VIP!$A$2:$O10850,8,FALSE)</f>
        <v>Si</v>
      </c>
      <c r="K45" s="116" t="str">
        <f>VLOOKUP(E45,VIP!$A$2:$O14424,6,0)</f>
        <v>SI</v>
      </c>
      <c r="L45" s="140" t="s">
        <v>2418</v>
      </c>
      <c r="M45" s="197" t="s">
        <v>2550</v>
      </c>
      <c r="N45" s="109" t="s">
        <v>2453</v>
      </c>
      <c r="O45" s="116" t="s">
        <v>2471</v>
      </c>
      <c r="P45" s="116"/>
      <c r="Q45" s="196">
        <v>44376.442847222221</v>
      </c>
    </row>
    <row r="46" spans="1:17" ht="18" x14ac:dyDescent="0.25">
      <c r="A46" s="116" t="str">
        <f>VLOOKUP(E46,'LISTADO ATM'!$A$2:$C$898,3,0)</f>
        <v>NORTE</v>
      </c>
      <c r="B46" s="137" t="s">
        <v>2637</v>
      </c>
      <c r="C46" s="110">
        <v>44376.089328703703</v>
      </c>
      <c r="D46" s="110" t="s">
        <v>2181</v>
      </c>
      <c r="E46" s="133">
        <v>64</v>
      </c>
      <c r="F46" s="116" t="str">
        <f>VLOOKUP(E46,VIP!$A$2:$O13973,2,0)</f>
        <v>DRBR064</v>
      </c>
      <c r="G46" s="116" t="str">
        <f>VLOOKUP(E46,'LISTADO ATM'!$A$2:$B$897,2,0)</f>
        <v xml:space="preserve">ATM COOPALINA (Cotuí) </v>
      </c>
      <c r="H46" s="116" t="str">
        <f>VLOOKUP(E46,VIP!$A$2:$O18934,7,FALSE)</f>
        <v>Si</v>
      </c>
      <c r="I46" s="116" t="str">
        <f>VLOOKUP(E46,VIP!$A$2:$O10899,8,FALSE)</f>
        <v>Si</v>
      </c>
      <c r="J46" s="116" t="str">
        <f>VLOOKUP(E46,VIP!$A$2:$O10849,8,FALSE)</f>
        <v>Si</v>
      </c>
      <c r="K46" s="116" t="str">
        <f>VLOOKUP(E46,VIP!$A$2:$O14423,6,0)</f>
        <v>NO</v>
      </c>
      <c r="L46" s="140" t="s">
        <v>2245</v>
      </c>
      <c r="M46" s="197" t="s">
        <v>2550</v>
      </c>
      <c r="N46" s="109" t="s">
        <v>2453</v>
      </c>
      <c r="O46" s="116" t="s">
        <v>2584</v>
      </c>
      <c r="P46" s="116"/>
      <c r="Q46" s="196">
        <v>44376.415752314817</v>
      </c>
    </row>
    <row r="47" spans="1:17" ht="18" x14ac:dyDescent="0.25">
      <c r="A47" s="116" t="str">
        <f>VLOOKUP(E47,'LISTADO ATM'!$A$2:$C$898,3,0)</f>
        <v>SUR</v>
      </c>
      <c r="B47" s="137">
        <v>3335935184</v>
      </c>
      <c r="C47" s="110">
        <v>44376.165972222225</v>
      </c>
      <c r="D47" s="110" t="s">
        <v>2180</v>
      </c>
      <c r="E47" s="133">
        <v>297</v>
      </c>
      <c r="F47" s="116" t="str">
        <f>VLOOKUP(E47,VIP!$A$2:$O13996,2,0)</f>
        <v>DRBR297</v>
      </c>
      <c r="G47" s="116" t="str">
        <f>VLOOKUP(E47,'LISTADO ATM'!$A$2:$B$897,2,0)</f>
        <v xml:space="preserve">ATM S/M Cadena Ocoa </v>
      </c>
      <c r="H47" s="116" t="str">
        <f>VLOOKUP(E47,VIP!$A$2:$O18957,7,FALSE)</f>
        <v>Si</v>
      </c>
      <c r="I47" s="116" t="str">
        <f>VLOOKUP(E47,VIP!$A$2:$O10922,8,FALSE)</f>
        <v>Si</v>
      </c>
      <c r="J47" s="116" t="str">
        <f>VLOOKUP(E47,VIP!$A$2:$O10872,8,FALSE)</f>
        <v>Si</v>
      </c>
      <c r="K47" s="116" t="str">
        <f>VLOOKUP(E47,VIP!$A$2:$O14446,6,0)</f>
        <v>NO</v>
      </c>
      <c r="L47" s="140" t="s">
        <v>2219</v>
      </c>
      <c r="M47" s="197" t="s">
        <v>2550</v>
      </c>
      <c r="N47" s="109" t="s">
        <v>2453</v>
      </c>
      <c r="O47" s="116" t="s">
        <v>2455</v>
      </c>
      <c r="P47" s="116"/>
      <c r="Q47" s="196">
        <v>44376.573368055557</v>
      </c>
    </row>
    <row r="48" spans="1:17" ht="18" x14ac:dyDescent="0.25">
      <c r="A48" s="116" t="str">
        <f>VLOOKUP(E48,'LISTADO ATM'!$A$2:$C$898,3,0)</f>
        <v>DISTRITO NACIONAL</v>
      </c>
      <c r="B48" s="137" t="s">
        <v>2686</v>
      </c>
      <c r="C48" s="110">
        <v>44376.346701388888</v>
      </c>
      <c r="D48" s="110" t="s">
        <v>2449</v>
      </c>
      <c r="E48" s="133">
        <v>596</v>
      </c>
      <c r="F48" s="116" t="str">
        <f>VLOOKUP(E48,VIP!$A$2:$O14020,2,0)</f>
        <v>DRBR274</v>
      </c>
      <c r="G48" s="116" t="str">
        <f>VLOOKUP(E48,'LISTADO ATM'!$A$2:$B$897,2,0)</f>
        <v xml:space="preserve">ATM Autobanco Malecón Center </v>
      </c>
      <c r="H48" s="116" t="str">
        <f>VLOOKUP(E48,VIP!$A$2:$O18981,7,FALSE)</f>
        <v>Si</v>
      </c>
      <c r="I48" s="116" t="str">
        <f>VLOOKUP(E48,VIP!$A$2:$O10946,8,FALSE)</f>
        <v>Si</v>
      </c>
      <c r="J48" s="116" t="str">
        <f>VLOOKUP(E48,VIP!$A$2:$O10896,8,FALSE)</f>
        <v>Si</v>
      </c>
      <c r="K48" s="116" t="str">
        <f>VLOOKUP(E48,VIP!$A$2:$O14470,6,0)</f>
        <v>NO</v>
      </c>
      <c r="L48" s="140" t="s">
        <v>2418</v>
      </c>
      <c r="M48" s="197" t="s">
        <v>2550</v>
      </c>
      <c r="N48" s="109" t="s">
        <v>2453</v>
      </c>
      <c r="O48" s="116" t="s">
        <v>2454</v>
      </c>
      <c r="P48" s="116"/>
      <c r="Q48" s="196">
        <v>44376.620127314818</v>
      </c>
    </row>
    <row r="49" spans="1:17" ht="18" x14ac:dyDescent="0.25">
      <c r="A49" s="116" t="str">
        <f>VLOOKUP(E49,'LISTADO ATM'!$A$2:$C$898,3,0)</f>
        <v>DISTRITO NACIONAL</v>
      </c>
      <c r="B49" s="137" t="s">
        <v>2685</v>
      </c>
      <c r="C49" s="110">
        <v>44376.353576388887</v>
      </c>
      <c r="D49" s="110" t="s">
        <v>2180</v>
      </c>
      <c r="E49" s="133">
        <v>446</v>
      </c>
      <c r="F49" s="116" t="str">
        <f>VLOOKUP(E49,VIP!$A$2:$O14019,2,0)</f>
        <v>DRBR446</v>
      </c>
      <c r="G49" s="116" t="str">
        <f>VLOOKUP(E49,'LISTADO ATM'!$A$2:$B$897,2,0)</f>
        <v>ATM Hipodromo V Centenario</v>
      </c>
      <c r="H49" s="116" t="str">
        <f>VLOOKUP(E49,VIP!$A$2:$O18980,7,FALSE)</f>
        <v>Si</v>
      </c>
      <c r="I49" s="116" t="str">
        <f>VLOOKUP(E49,VIP!$A$2:$O10945,8,FALSE)</f>
        <v>Si</v>
      </c>
      <c r="J49" s="116" t="str">
        <f>VLOOKUP(E49,VIP!$A$2:$O10895,8,FALSE)</f>
        <v>Si</v>
      </c>
      <c r="K49" s="116" t="str">
        <f>VLOOKUP(E49,VIP!$A$2:$O14469,6,0)</f>
        <v>NO</v>
      </c>
      <c r="L49" s="140" t="s">
        <v>2219</v>
      </c>
      <c r="M49" s="197" t="s">
        <v>2550</v>
      </c>
      <c r="N49" s="109" t="s">
        <v>2558</v>
      </c>
      <c r="O49" s="116" t="s">
        <v>2455</v>
      </c>
      <c r="P49" s="116"/>
      <c r="Q49" s="196">
        <v>44376.579525462963</v>
      </c>
    </row>
    <row r="50" spans="1:17" ht="18" x14ac:dyDescent="0.25">
      <c r="A50" s="116" t="str">
        <f>VLOOKUP(E50,'LISTADO ATM'!$A$2:$C$898,3,0)</f>
        <v>SUR</v>
      </c>
      <c r="B50" s="137" t="s">
        <v>2693</v>
      </c>
      <c r="C50" s="110">
        <v>44376.36577546296</v>
      </c>
      <c r="D50" s="110" t="s">
        <v>2470</v>
      </c>
      <c r="E50" s="133">
        <v>780</v>
      </c>
      <c r="F50" s="116" t="str">
        <f>VLOOKUP(E50,VIP!$A$2:$O14027,2,0)</f>
        <v>DRBR041</v>
      </c>
      <c r="G50" s="116" t="str">
        <f>VLOOKUP(E50,'LISTADO ATM'!$A$2:$B$897,2,0)</f>
        <v xml:space="preserve">ATM Oficina Barahona I </v>
      </c>
      <c r="H50" s="116" t="str">
        <f>VLOOKUP(E50,VIP!$A$2:$O18988,7,FALSE)</f>
        <v>Si</v>
      </c>
      <c r="I50" s="116" t="str">
        <f>VLOOKUP(E50,VIP!$A$2:$O10953,8,FALSE)</f>
        <v>Si</v>
      </c>
      <c r="J50" s="116" t="str">
        <f>VLOOKUP(E50,VIP!$A$2:$O10903,8,FALSE)</f>
        <v>Si</v>
      </c>
      <c r="K50" s="116" t="str">
        <f>VLOOKUP(E50,VIP!$A$2:$O14477,6,0)</f>
        <v>SI</v>
      </c>
      <c r="L50" s="140" t="s">
        <v>2694</v>
      </c>
      <c r="M50" s="197" t="s">
        <v>2550</v>
      </c>
      <c r="N50" s="109" t="s">
        <v>2696</v>
      </c>
      <c r="O50" s="116" t="s">
        <v>2698</v>
      </c>
      <c r="P50" s="116" t="s">
        <v>2700</v>
      </c>
      <c r="Q50" s="197" t="s">
        <v>2550</v>
      </c>
    </row>
    <row r="51" spans="1:17" ht="18" x14ac:dyDescent="0.25">
      <c r="A51" s="116" t="str">
        <f>VLOOKUP(E51,'LISTADO ATM'!$A$2:$C$898,3,0)</f>
        <v>NORTE</v>
      </c>
      <c r="B51" s="137" t="s">
        <v>2683</v>
      </c>
      <c r="C51" s="110">
        <v>44376.372013888889</v>
      </c>
      <c r="D51" s="110" t="s">
        <v>2589</v>
      </c>
      <c r="E51" s="133">
        <v>987</v>
      </c>
      <c r="F51" s="116" t="str">
        <f>VLOOKUP(E51,VIP!$A$2:$O14017,2,0)</f>
        <v>DRBR987</v>
      </c>
      <c r="G51" s="116" t="str">
        <f>VLOOKUP(E51,'LISTADO ATM'!$A$2:$B$897,2,0)</f>
        <v xml:space="preserve">ATM S/M Jumbo (Moca) </v>
      </c>
      <c r="H51" s="116" t="str">
        <f>VLOOKUP(E51,VIP!$A$2:$O18978,7,FALSE)</f>
        <v>Si</v>
      </c>
      <c r="I51" s="116" t="str">
        <f>VLOOKUP(E51,VIP!$A$2:$O10943,8,FALSE)</f>
        <v>Si</v>
      </c>
      <c r="J51" s="116" t="str">
        <f>VLOOKUP(E51,VIP!$A$2:$O10893,8,FALSE)</f>
        <v>Si</v>
      </c>
      <c r="K51" s="116" t="str">
        <f>VLOOKUP(E51,VIP!$A$2:$O14467,6,0)</f>
        <v>NO</v>
      </c>
      <c r="L51" s="140" t="s">
        <v>2442</v>
      </c>
      <c r="M51" s="197" t="s">
        <v>2550</v>
      </c>
      <c r="N51" s="109" t="s">
        <v>2453</v>
      </c>
      <c r="O51" s="116" t="s">
        <v>2591</v>
      </c>
      <c r="P51" s="116"/>
      <c r="Q51" s="196">
        <v>44376.611944444441</v>
      </c>
    </row>
    <row r="52" spans="1:17" ht="18" x14ac:dyDescent="0.25">
      <c r="A52" s="116" t="str">
        <f>VLOOKUP(E52,'LISTADO ATM'!$A$2:$C$898,3,0)</f>
        <v>DISTRITO NACIONAL</v>
      </c>
      <c r="B52" s="137" t="s">
        <v>2680</v>
      </c>
      <c r="C52" s="110">
        <v>44376.385810185187</v>
      </c>
      <c r="D52" s="110" t="s">
        <v>2449</v>
      </c>
      <c r="E52" s="133">
        <v>461</v>
      </c>
      <c r="F52" s="116" t="str">
        <f>VLOOKUP(E52,VIP!$A$2:$O14014,2,0)</f>
        <v>DRBR461</v>
      </c>
      <c r="G52" s="116" t="str">
        <f>VLOOKUP(E52,'LISTADO ATM'!$A$2:$B$897,2,0)</f>
        <v xml:space="preserve">ATM Autobanco Sarasota I </v>
      </c>
      <c r="H52" s="116" t="str">
        <f>VLOOKUP(E52,VIP!$A$2:$O18975,7,FALSE)</f>
        <v>Si</v>
      </c>
      <c r="I52" s="116" t="str">
        <f>VLOOKUP(E52,VIP!$A$2:$O10940,8,FALSE)</f>
        <v>Si</v>
      </c>
      <c r="J52" s="116" t="str">
        <f>VLOOKUP(E52,VIP!$A$2:$O10890,8,FALSE)</f>
        <v>Si</v>
      </c>
      <c r="K52" s="116" t="str">
        <f>VLOOKUP(E52,VIP!$A$2:$O14464,6,0)</f>
        <v>SI</v>
      </c>
      <c r="L52" s="140" t="s">
        <v>2418</v>
      </c>
      <c r="M52" s="197" t="s">
        <v>2550</v>
      </c>
      <c r="N52" s="109" t="s">
        <v>2453</v>
      </c>
      <c r="O52" s="116" t="s">
        <v>2454</v>
      </c>
      <c r="P52" s="116"/>
      <c r="Q52" s="196">
        <v>44376.621712962966</v>
      </c>
    </row>
    <row r="53" spans="1:17" ht="18" x14ac:dyDescent="0.25">
      <c r="A53" s="116" t="str">
        <f>VLOOKUP(E53,'LISTADO ATM'!$A$2:$C$898,3,0)</f>
        <v>NORTE</v>
      </c>
      <c r="B53" s="137" t="s">
        <v>2679</v>
      </c>
      <c r="C53" s="110">
        <v>44376.38689814815</v>
      </c>
      <c r="D53" s="110" t="s">
        <v>2181</v>
      </c>
      <c r="E53" s="133">
        <v>944</v>
      </c>
      <c r="F53" s="116" t="str">
        <f>VLOOKUP(E53,VIP!$A$2:$O14013,2,0)</f>
        <v>DRBR944</v>
      </c>
      <c r="G53" s="116" t="str">
        <f>VLOOKUP(E53,'LISTADO ATM'!$A$2:$B$897,2,0)</f>
        <v xml:space="preserve">ATM UNP Mao </v>
      </c>
      <c r="H53" s="116" t="str">
        <f>VLOOKUP(E53,VIP!$A$2:$O18974,7,FALSE)</f>
        <v>Si</v>
      </c>
      <c r="I53" s="116" t="str">
        <f>VLOOKUP(E53,VIP!$A$2:$O10939,8,FALSE)</f>
        <v>Si</v>
      </c>
      <c r="J53" s="116" t="str">
        <f>VLOOKUP(E53,VIP!$A$2:$O10889,8,FALSE)</f>
        <v>Si</v>
      </c>
      <c r="K53" s="116" t="str">
        <f>VLOOKUP(E53,VIP!$A$2:$O14463,6,0)</f>
        <v>NO</v>
      </c>
      <c r="L53" s="140" t="s">
        <v>2219</v>
      </c>
      <c r="M53" s="197" t="s">
        <v>2550</v>
      </c>
      <c r="N53" s="109" t="s">
        <v>2453</v>
      </c>
      <c r="O53" s="116" t="s">
        <v>2567</v>
      </c>
      <c r="P53" s="116"/>
      <c r="Q53" s="196">
        <v>44376.575590277775</v>
      </c>
    </row>
    <row r="54" spans="1:17" ht="18" x14ac:dyDescent="0.25">
      <c r="A54" s="116" t="str">
        <f>VLOOKUP(E54,'LISTADO ATM'!$A$2:$C$898,3,0)</f>
        <v>DISTRITO NACIONAL</v>
      </c>
      <c r="B54" s="137" t="s">
        <v>2677</v>
      </c>
      <c r="C54" s="110">
        <v>44376.397557870368</v>
      </c>
      <c r="D54" s="110" t="s">
        <v>2449</v>
      </c>
      <c r="E54" s="133">
        <v>628</v>
      </c>
      <c r="F54" s="116" t="str">
        <f>VLOOKUP(E54,VIP!$A$2:$O14011,2,0)</f>
        <v>DRBR086</v>
      </c>
      <c r="G54" s="116" t="str">
        <f>VLOOKUP(E54,'LISTADO ATM'!$A$2:$B$897,2,0)</f>
        <v xml:space="preserve">ATM Autobanco San Isidro </v>
      </c>
      <c r="H54" s="116" t="str">
        <f>VLOOKUP(E54,VIP!$A$2:$O18972,7,FALSE)</f>
        <v>Si</v>
      </c>
      <c r="I54" s="116" t="str">
        <f>VLOOKUP(E54,VIP!$A$2:$O10937,8,FALSE)</f>
        <v>Si</v>
      </c>
      <c r="J54" s="116" t="str">
        <f>VLOOKUP(E54,VIP!$A$2:$O10887,8,FALSE)</f>
        <v>Si</v>
      </c>
      <c r="K54" s="116" t="str">
        <f>VLOOKUP(E54,VIP!$A$2:$O14461,6,0)</f>
        <v>SI</v>
      </c>
      <c r="L54" s="140" t="s">
        <v>2418</v>
      </c>
      <c r="M54" s="197" t="s">
        <v>2550</v>
      </c>
      <c r="N54" s="109" t="s">
        <v>2453</v>
      </c>
      <c r="O54" s="116" t="s">
        <v>2454</v>
      </c>
      <c r="P54" s="116"/>
      <c r="Q54" s="196">
        <v>44376.615439814814</v>
      </c>
    </row>
    <row r="55" spans="1:17" ht="18" x14ac:dyDescent="0.25">
      <c r="A55" s="116" t="str">
        <f>VLOOKUP(E55,'LISTADO ATM'!$A$2:$C$898,3,0)</f>
        <v>DISTRITO NACIONAL</v>
      </c>
      <c r="B55" s="137" t="s">
        <v>2676</v>
      </c>
      <c r="C55" s="110">
        <v>44376.400509259256</v>
      </c>
      <c r="D55" s="110" t="s">
        <v>2449</v>
      </c>
      <c r="E55" s="133">
        <v>415</v>
      </c>
      <c r="F55" s="116" t="str">
        <f>VLOOKUP(E55,VIP!$A$2:$O14010,2,0)</f>
        <v>DRBR415</v>
      </c>
      <c r="G55" s="116" t="str">
        <f>VLOOKUP(E55,'LISTADO ATM'!$A$2:$B$897,2,0)</f>
        <v xml:space="preserve">ATM Autobanco San Martín I </v>
      </c>
      <c r="H55" s="116" t="str">
        <f>VLOOKUP(E55,VIP!$A$2:$O18971,7,FALSE)</f>
        <v>Si</v>
      </c>
      <c r="I55" s="116" t="str">
        <f>VLOOKUP(E55,VIP!$A$2:$O10936,8,FALSE)</f>
        <v>Si</v>
      </c>
      <c r="J55" s="116" t="str">
        <f>VLOOKUP(E55,VIP!$A$2:$O10886,8,FALSE)</f>
        <v>Si</v>
      </c>
      <c r="K55" s="116" t="str">
        <f>VLOOKUP(E55,VIP!$A$2:$O14460,6,0)</f>
        <v>NO</v>
      </c>
      <c r="L55" s="140" t="s">
        <v>2418</v>
      </c>
      <c r="M55" s="197" t="s">
        <v>2550</v>
      </c>
      <c r="N55" s="109" t="s">
        <v>2453</v>
      </c>
      <c r="O55" s="116" t="s">
        <v>2454</v>
      </c>
      <c r="P55" s="116"/>
      <c r="Q55" s="196">
        <v>44376.6172337963</v>
      </c>
    </row>
    <row r="56" spans="1:17" ht="18" x14ac:dyDescent="0.25">
      <c r="A56" s="116" t="str">
        <f>VLOOKUP(E56,'LISTADO ATM'!$A$2:$C$898,3,0)</f>
        <v>NORTE</v>
      </c>
      <c r="B56" s="137" t="s">
        <v>2672</v>
      </c>
      <c r="C56" s="110">
        <v>44376.407962962963</v>
      </c>
      <c r="D56" s="110" t="s">
        <v>2589</v>
      </c>
      <c r="E56" s="133">
        <v>606</v>
      </c>
      <c r="F56" s="116" t="str">
        <f>VLOOKUP(E56,VIP!$A$2:$O14006,2,0)</f>
        <v>DRBR704</v>
      </c>
      <c r="G56" s="116" t="str">
        <f>VLOOKUP(E56,'LISTADO ATM'!$A$2:$B$897,2,0)</f>
        <v xml:space="preserve">ATM UNP Manolo Tavarez Justo </v>
      </c>
      <c r="H56" s="116" t="str">
        <f>VLOOKUP(E56,VIP!$A$2:$O18967,7,FALSE)</f>
        <v>Si</v>
      </c>
      <c r="I56" s="116" t="str">
        <f>VLOOKUP(E56,VIP!$A$2:$O10932,8,FALSE)</f>
        <v>Si</v>
      </c>
      <c r="J56" s="116" t="str">
        <f>VLOOKUP(E56,VIP!$A$2:$O10882,8,FALSE)</f>
        <v>Si</v>
      </c>
      <c r="K56" s="116" t="str">
        <f>VLOOKUP(E56,VIP!$A$2:$O14456,6,0)</f>
        <v>NO</v>
      </c>
      <c r="L56" s="140" t="s">
        <v>2418</v>
      </c>
      <c r="M56" s="197" t="s">
        <v>2550</v>
      </c>
      <c r="N56" s="109" t="s">
        <v>2453</v>
      </c>
      <c r="O56" s="116" t="s">
        <v>2591</v>
      </c>
      <c r="P56" s="116"/>
      <c r="Q56" s="196">
        <v>44376.618981481479</v>
      </c>
    </row>
    <row r="57" spans="1:17" ht="18" x14ac:dyDescent="0.25">
      <c r="A57" s="116" t="str">
        <f>VLOOKUP(E57,'LISTADO ATM'!$A$2:$C$898,3,0)</f>
        <v>DISTRITO NACIONAL</v>
      </c>
      <c r="B57" s="137" t="s">
        <v>2670</v>
      </c>
      <c r="C57" s="110">
        <v>44376.415682870371</v>
      </c>
      <c r="D57" s="110" t="s">
        <v>2449</v>
      </c>
      <c r="E57" s="133">
        <v>153</v>
      </c>
      <c r="F57" s="116" t="str">
        <f>VLOOKUP(E57,VIP!$A$2:$O14004,2,0)</f>
        <v>DRBR153</v>
      </c>
      <c r="G57" s="116" t="str">
        <f>VLOOKUP(E57,'LISTADO ATM'!$A$2:$B$897,2,0)</f>
        <v xml:space="preserve">ATM Rehabilitación </v>
      </c>
      <c r="H57" s="116" t="str">
        <f>VLOOKUP(E57,VIP!$A$2:$O18965,7,FALSE)</f>
        <v>No</v>
      </c>
      <c r="I57" s="116" t="str">
        <f>VLOOKUP(E57,VIP!$A$2:$O10930,8,FALSE)</f>
        <v>No</v>
      </c>
      <c r="J57" s="116" t="str">
        <f>VLOOKUP(E57,VIP!$A$2:$O10880,8,FALSE)</f>
        <v>No</v>
      </c>
      <c r="K57" s="116" t="str">
        <f>VLOOKUP(E57,VIP!$A$2:$O14454,6,0)</f>
        <v>NO</v>
      </c>
      <c r="L57" s="140" t="s">
        <v>2442</v>
      </c>
      <c r="M57" s="197" t="s">
        <v>2550</v>
      </c>
      <c r="N57" s="109" t="s">
        <v>2453</v>
      </c>
      <c r="O57" s="116" t="s">
        <v>2454</v>
      </c>
      <c r="P57" s="116"/>
      <c r="Q57" s="196">
        <v>44376.609247685185</v>
      </c>
    </row>
    <row r="58" spans="1:17" ht="18" x14ac:dyDescent="0.25">
      <c r="A58" s="116" t="str">
        <f>VLOOKUP(E58,'LISTADO ATM'!$A$2:$C$898,3,0)</f>
        <v>NORTE</v>
      </c>
      <c r="B58" s="137" t="s">
        <v>2669</v>
      </c>
      <c r="C58" s="110">
        <v>44376.422534722224</v>
      </c>
      <c r="D58" s="110" t="s">
        <v>2470</v>
      </c>
      <c r="E58" s="133">
        <v>290</v>
      </c>
      <c r="F58" s="116" t="str">
        <f>VLOOKUP(E58,VIP!$A$2:$O14003,2,0)</f>
        <v>DRBR290</v>
      </c>
      <c r="G58" s="116" t="str">
        <f>VLOOKUP(E58,'LISTADO ATM'!$A$2:$B$897,2,0)</f>
        <v xml:space="preserve">ATM Oficina San Francisco de Macorís </v>
      </c>
      <c r="H58" s="116" t="str">
        <f>VLOOKUP(E58,VIP!$A$2:$O18964,7,FALSE)</f>
        <v>Si</v>
      </c>
      <c r="I58" s="116" t="str">
        <f>VLOOKUP(E58,VIP!$A$2:$O10929,8,FALSE)</f>
        <v>Si</v>
      </c>
      <c r="J58" s="116" t="str">
        <f>VLOOKUP(E58,VIP!$A$2:$O10879,8,FALSE)</f>
        <v>Si</v>
      </c>
      <c r="K58" s="116" t="str">
        <f>VLOOKUP(E58,VIP!$A$2:$O14453,6,0)</f>
        <v>NO</v>
      </c>
      <c r="L58" s="140" t="s">
        <v>2418</v>
      </c>
      <c r="M58" s="197" t="s">
        <v>2550</v>
      </c>
      <c r="N58" s="109" t="s">
        <v>2453</v>
      </c>
      <c r="O58" s="116" t="s">
        <v>2471</v>
      </c>
      <c r="P58" s="116"/>
      <c r="Q58" s="196">
        <v>44376.614305555559</v>
      </c>
    </row>
    <row r="59" spans="1:17" ht="18" x14ac:dyDescent="0.25">
      <c r="A59" s="116" t="str">
        <f>VLOOKUP(E59,'LISTADO ATM'!$A$2:$C$898,3,0)</f>
        <v>NORTE</v>
      </c>
      <c r="B59" s="137" t="s">
        <v>2668</v>
      </c>
      <c r="C59" s="110">
        <v>44376.423807870371</v>
      </c>
      <c r="D59" s="110" t="s">
        <v>2181</v>
      </c>
      <c r="E59" s="133">
        <v>372</v>
      </c>
      <c r="F59" s="116" t="str">
        <f>VLOOKUP(E59,VIP!$A$2:$O14002,2,0)</f>
        <v>DRBR372</v>
      </c>
      <c r="G59" s="116" t="str">
        <f>VLOOKUP(E59,'LISTADO ATM'!$A$2:$B$897,2,0)</f>
        <v>ATM Oficina Sánchez II</v>
      </c>
      <c r="H59" s="116" t="str">
        <f>VLOOKUP(E59,VIP!$A$2:$O18963,7,FALSE)</f>
        <v>N/A</v>
      </c>
      <c r="I59" s="116" t="str">
        <f>VLOOKUP(E59,VIP!$A$2:$O10928,8,FALSE)</f>
        <v>N/A</v>
      </c>
      <c r="J59" s="116" t="str">
        <f>VLOOKUP(E59,VIP!$A$2:$O10878,8,FALSE)</f>
        <v>N/A</v>
      </c>
      <c r="K59" s="116" t="str">
        <f>VLOOKUP(E59,VIP!$A$2:$O14452,6,0)</f>
        <v>N/A</v>
      </c>
      <c r="L59" s="140" t="s">
        <v>2466</v>
      </c>
      <c r="M59" s="197" t="s">
        <v>2550</v>
      </c>
      <c r="N59" s="109" t="s">
        <v>2453</v>
      </c>
      <c r="O59" s="116" t="s">
        <v>2567</v>
      </c>
      <c r="P59" s="116"/>
      <c r="Q59" s="196">
        <v>44376.625983796293</v>
      </c>
    </row>
    <row r="60" spans="1:17" ht="18" x14ac:dyDescent="0.25">
      <c r="A60" s="116" t="str">
        <f>VLOOKUP(E60,'LISTADO ATM'!$A$2:$C$898,3,0)</f>
        <v>NORTE</v>
      </c>
      <c r="B60" s="137" t="s">
        <v>2667</v>
      </c>
      <c r="C60" s="110">
        <v>44376.425567129627</v>
      </c>
      <c r="D60" s="110" t="s">
        <v>2181</v>
      </c>
      <c r="E60" s="133">
        <v>291</v>
      </c>
      <c r="F60" s="116" t="str">
        <f>VLOOKUP(E60,VIP!$A$2:$O14001,2,0)</f>
        <v>DRBR291</v>
      </c>
      <c r="G60" s="116" t="str">
        <f>VLOOKUP(E60,'LISTADO ATM'!$A$2:$B$897,2,0)</f>
        <v xml:space="preserve">ATM S/M Jumbo Las Colinas </v>
      </c>
      <c r="H60" s="116" t="str">
        <f>VLOOKUP(E60,VIP!$A$2:$O18962,7,FALSE)</f>
        <v>Si</v>
      </c>
      <c r="I60" s="116" t="str">
        <f>VLOOKUP(E60,VIP!$A$2:$O10927,8,FALSE)</f>
        <v>Si</v>
      </c>
      <c r="J60" s="116" t="str">
        <f>VLOOKUP(E60,VIP!$A$2:$O10877,8,FALSE)</f>
        <v>Si</v>
      </c>
      <c r="K60" s="116" t="str">
        <f>VLOOKUP(E60,VIP!$A$2:$O14451,6,0)</f>
        <v>NO</v>
      </c>
      <c r="L60" s="140" t="s">
        <v>2466</v>
      </c>
      <c r="M60" s="197" t="s">
        <v>2550</v>
      </c>
      <c r="N60" s="109" t="s">
        <v>2453</v>
      </c>
      <c r="O60" s="116" t="s">
        <v>2567</v>
      </c>
      <c r="P60" s="116"/>
      <c r="Q60" s="196">
        <v>44376.626296296294</v>
      </c>
    </row>
    <row r="61" spans="1:17" ht="18" x14ac:dyDescent="0.25">
      <c r="A61" s="116" t="str">
        <f>VLOOKUP(E61,'LISTADO ATM'!$A$2:$C$898,3,0)</f>
        <v>DISTRITO NACIONAL</v>
      </c>
      <c r="B61" s="137" t="s">
        <v>2666</v>
      </c>
      <c r="C61" s="110">
        <v>44376.427627314813</v>
      </c>
      <c r="D61" s="110" t="s">
        <v>2180</v>
      </c>
      <c r="E61" s="133">
        <v>246</v>
      </c>
      <c r="F61" s="116" t="str">
        <f>VLOOKUP(E61,VIP!$A$2:$O14000,2,0)</f>
        <v>DRBR246</v>
      </c>
      <c r="G61" s="116" t="str">
        <f>VLOOKUP(E61,'LISTADO ATM'!$A$2:$B$897,2,0)</f>
        <v xml:space="preserve">ATM Oficina Torre BR (Lobby) </v>
      </c>
      <c r="H61" s="116" t="str">
        <f>VLOOKUP(E61,VIP!$A$2:$O18961,7,FALSE)</f>
        <v>Si</v>
      </c>
      <c r="I61" s="116" t="str">
        <f>VLOOKUP(E61,VIP!$A$2:$O10926,8,FALSE)</f>
        <v>Si</v>
      </c>
      <c r="J61" s="116" t="str">
        <f>VLOOKUP(E61,VIP!$A$2:$O10876,8,FALSE)</f>
        <v>Si</v>
      </c>
      <c r="K61" s="116" t="str">
        <f>VLOOKUP(E61,VIP!$A$2:$O14450,6,0)</f>
        <v>SI</v>
      </c>
      <c r="L61" s="140" t="s">
        <v>2219</v>
      </c>
      <c r="M61" s="197" t="s">
        <v>2550</v>
      </c>
      <c r="N61" s="109" t="s">
        <v>2558</v>
      </c>
      <c r="O61" s="116" t="s">
        <v>2455</v>
      </c>
      <c r="P61" s="116"/>
      <c r="Q61" s="196">
        <v>44376.577187499999</v>
      </c>
    </row>
    <row r="62" spans="1:17" ht="18" x14ac:dyDescent="0.25">
      <c r="A62" s="116" t="str">
        <f>VLOOKUP(E62,'LISTADO ATM'!$A$2:$C$898,3,0)</f>
        <v>SUR</v>
      </c>
      <c r="B62" s="137" t="s">
        <v>2664</v>
      </c>
      <c r="C62" s="110">
        <v>44376.437928240739</v>
      </c>
      <c r="D62" s="110" t="s">
        <v>2449</v>
      </c>
      <c r="E62" s="133">
        <v>44</v>
      </c>
      <c r="F62" s="116" t="str">
        <f>VLOOKUP(E62,VIP!$A$2:$O13998,2,0)</f>
        <v>DRBR044</v>
      </c>
      <c r="G62" s="116" t="str">
        <f>VLOOKUP(E62,'LISTADO ATM'!$A$2:$B$897,2,0)</f>
        <v xml:space="preserve">ATM Oficina Pedernales </v>
      </c>
      <c r="H62" s="116" t="str">
        <f>VLOOKUP(E62,VIP!$A$2:$O18959,7,FALSE)</f>
        <v>Si</v>
      </c>
      <c r="I62" s="116" t="str">
        <f>VLOOKUP(E62,VIP!$A$2:$O10924,8,FALSE)</f>
        <v>Si</v>
      </c>
      <c r="J62" s="116" t="str">
        <f>VLOOKUP(E62,VIP!$A$2:$O10874,8,FALSE)</f>
        <v>Si</v>
      </c>
      <c r="K62" s="116" t="str">
        <f>VLOOKUP(E62,VIP!$A$2:$O14448,6,0)</f>
        <v>SI</v>
      </c>
      <c r="L62" s="140" t="s">
        <v>2418</v>
      </c>
      <c r="M62" s="197" t="s">
        <v>2550</v>
      </c>
      <c r="N62" s="109" t="s">
        <v>2453</v>
      </c>
      <c r="O62" s="116" t="s">
        <v>2454</v>
      </c>
      <c r="P62" s="116"/>
      <c r="Q62" s="196">
        <v>44376.617604166669</v>
      </c>
    </row>
    <row r="63" spans="1:17" ht="18" x14ac:dyDescent="0.25">
      <c r="A63" s="116" t="str">
        <f>VLOOKUP(E63,'LISTADO ATM'!$A$2:$C$898,3,0)</f>
        <v>NORTE</v>
      </c>
      <c r="B63" s="137" t="s">
        <v>2692</v>
      </c>
      <c r="C63" s="110">
        <v>44376.444074074076</v>
      </c>
      <c r="D63" s="110" t="s">
        <v>2470</v>
      </c>
      <c r="E63" s="133">
        <v>807</v>
      </c>
      <c r="F63" s="116" t="str">
        <f>VLOOKUP(E63,VIP!$A$2:$O14026,2,0)</f>
        <v>DRBR207</v>
      </c>
      <c r="G63" s="116" t="str">
        <f>VLOOKUP(E63,'LISTADO ATM'!$A$2:$B$897,2,0)</f>
        <v xml:space="preserve">ATM S/M Morel (Mao) </v>
      </c>
      <c r="H63" s="116" t="str">
        <f>VLOOKUP(E63,VIP!$A$2:$O18987,7,FALSE)</f>
        <v>Si</v>
      </c>
      <c r="I63" s="116" t="str">
        <f>VLOOKUP(E63,VIP!$A$2:$O10952,8,FALSE)</f>
        <v>Si</v>
      </c>
      <c r="J63" s="116" t="str">
        <f>VLOOKUP(E63,VIP!$A$2:$O10902,8,FALSE)</f>
        <v>Si</v>
      </c>
      <c r="K63" s="116" t="str">
        <f>VLOOKUP(E63,VIP!$A$2:$O14476,6,0)</f>
        <v>SI</v>
      </c>
      <c r="L63" s="140" t="s">
        <v>2590</v>
      </c>
      <c r="M63" s="197" t="s">
        <v>2550</v>
      </c>
      <c r="N63" s="109" t="s">
        <v>2696</v>
      </c>
      <c r="O63" s="116" t="s">
        <v>2697</v>
      </c>
      <c r="P63" s="116" t="s">
        <v>2699</v>
      </c>
      <c r="Q63" s="197" t="s">
        <v>2550</v>
      </c>
    </row>
    <row r="64" spans="1:17" ht="18" x14ac:dyDescent="0.25">
      <c r="A64" s="116" t="str">
        <f>VLOOKUP(E64,'LISTADO ATM'!$A$2:$C$898,3,0)</f>
        <v>NORTE</v>
      </c>
      <c r="B64" s="137" t="s">
        <v>2691</v>
      </c>
      <c r="C64" s="110">
        <v>44376.446712962963</v>
      </c>
      <c r="D64" s="110" t="s">
        <v>2470</v>
      </c>
      <c r="E64" s="133">
        <v>3</v>
      </c>
      <c r="F64" s="116" t="str">
        <f>VLOOKUP(E64,VIP!$A$2:$O14025,2,0)</f>
        <v>DRBR003</v>
      </c>
      <c r="G64" s="116" t="str">
        <f>VLOOKUP(E64,'LISTADO ATM'!$A$2:$B$897,2,0)</f>
        <v>ATM Autoservicio La Vega Real</v>
      </c>
      <c r="H64" s="116" t="str">
        <f>VLOOKUP(E64,VIP!$A$2:$O18986,7,FALSE)</f>
        <v>Si</v>
      </c>
      <c r="I64" s="116" t="str">
        <f>VLOOKUP(E64,VIP!$A$2:$O10951,8,FALSE)</f>
        <v>Si</v>
      </c>
      <c r="J64" s="116" t="str">
        <f>VLOOKUP(E64,VIP!$A$2:$O10901,8,FALSE)</f>
        <v>Si</v>
      </c>
      <c r="K64" s="116" t="str">
        <f>VLOOKUP(E64,VIP!$A$2:$O14475,6,0)</f>
        <v>NO</v>
      </c>
      <c r="L64" s="140" t="s">
        <v>2695</v>
      </c>
      <c r="M64" s="197" t="s">
        <v>2550</v>
      </c>
      <c r="N64" s="109" t="s">
        <v>2696</v>
      </c>
      <c r="O64" s="116" t="s">
        <v>2697</v>
      </c>
      <c r="P64" s="116" t="s">
        <v>2699</v>
      </c>
      <c r="Q64" s="197" t="s">
        <v>2550</v>
      </c>
    </row>
    <row r="65" spans="1:17" ht="18" x14ac:dyDescent="0.25">
      <c r="A65" s="116" t="str">
        <f>VLOOKUP(E65,'LISTADO ATM'!$A$2:$C$898,3,0)</f>
        <v>SUR</v>
      </c>
      <c r="B65" s="137" t="s">
        <v>2690</v>
      </c>
      <c r="C65" s="110">
        <v>44376.447893518518</v>
      </c>
      <c r="D65" s="110" t="s">
        <v>2470</v>
      </c>
      <c r="E65" s="133">
        <v>311</v>
      </c>
      <c r="F65" s="116" t="str">
        <f>VLOOKUP(E65,VIP!$A$2:$O14024,2,0)</f>
        <v>DRBR381</v>
      </c>
      <c r="G65" s="116" t="str">
        <f>VLOOKUP(E65,'LISTADO ATM'!$A$2:$B$897,2,0)</f>
        <v>ATM Plaza Eroski</v>
      </c>
      <c r="H65" s="116" t="str">
        <f>VLOOKUP(E65,VIP!$A$2:$O18985,7,FALSE)</f>
        <v>Si</v>
      </c>
      <c r="I65" s="116" t="str">
        <f>VLOOKUP(E65,VIP!$A$2:$O10950,8,FALSE)</f>
        <v>Si</v>
      </c>
      <c r="J65" s="116" t="str">
        <f>VLOOKUP(E65,VIP!$A$2:$O10900,8,FALSE)</f>
        <v>Si</v>
      </c>
      <c r="K65" s="116" t="str">
        <f>VLOOKUP(E65,VIP!$A$2:$O14474,6,0)</f>
        <v>NO</v>
      </c>
      <c r="L65" s="140" t="s">
        <v>2590</v>
      </c>
      <c r="M65" s="197" t="s">
        <v>2550</v>
      </c>
      <c r="N65" s="109" t="s">
        <v>2696</v>
      </c>
      <c r="O65" s="116" t="s">
        <v>2697</v>
      </c>
      <c r="P65" s="116" t="s">
        <v>2699</v>
      </c>
      <c r="Q65" s="197" t="s">
        <v>2550</v>
      </c>
    </row>
    <row r="66" spans="1:17" ht="18" x14ac:dyDescent="0.25">
      <c r="A66" s="116" t="str">
        <f>VLOOKUP(E66,'LISTADO ATM'!$A$2:$C$898,3,0)</f>
        <v>NORTE</v>
      </c>
      <c r="B66" s="137" t="s">
        <v>2689</v>
      </c>
      <c r="C66" s="110">
        <v>44376.449062500003</v>
      </c>
      <c r="D66" s="110" t="s">
        <v>2470</v>
      </c>
      <c r="E66" s="133">
        <v>333</v>
      </c>
      <c r="F66" s="116" t="str">
        <f>VLOOKUP(E66,VIP!$A$2:$O14023,2,0)</f>
        <v>DRBR333</v>
      </c>
      <c r="G66" s="116" t="str">
        <f>VLOOKUP(E66,'LISTADO ATM'!$A$2:$B$897,2,0)</f>
        <v>ATM Oficina Turey Maimón</v>
      </c>
      <c r="H66" s="116" t="str">
        <f>VLOOKUP(E66,VIP!$A$2:$O18984,7,FALSE)</f>
        <v>Si</v>
      </c>
      <c r="I66" s="116" t="str">
        <f>VLOOKUP(E66,VIP!$A$2:$O10949,8,FALSE)</f>
        <v>Si</v>
      </c>
      <c r="J66" s="116" t="str">
        <f>VLOOKUP(E66,VIP!$A$2:$O10899,8,FALSE)</f>
        <v>Si</v>
      </c>
      <c r="K66" s="116" t="str">
        <f>VLOOKUP(E66,VIP!$A$2:$O14473,6,0)</f>
        <v>NO</v>
      </c>
      <c r="L66" s="140" t="s">
        <v>2694</v>
      </c>
      <c r="M66" s="197" t="s">
        <v>2550</v>
      </c>
      <c r="N66" s="109" t="s">
        <v>2696</v>
      </c>
      <c r="O66" s="116" t="s">
        <v>2697</v>
      </c>
      <c r="P66" s="116" t="s">
        <v>2700</v>
      </c>
      <c r="Q66" s="197" t="s">
        <v>2550</v>
      </c>
    </row>
    <row r="67" spans="1:17" ht="18" x14ac:dyDescent="0.25">
      <c r="A67" s="116" t="str">
        <f>VLOOKUP(E67,'LISTADO ATM'!$A$2:$C$898,3,0)</f>
        <v>DISTRITO NACIONAL</v>
      </c>
      <c r="B67" s="137" t="s">
        <v>2663</v>
      </c>
      <c r="C67" s="110">
        <v>44376.450023148151</v>
      </c>
      <c r="D67" s="110" t="s">
        <v>2180</v>
      </c>
      <c r="E67" s="133">
        <v>896</v>
      </c>
      <c r="F67" s="116" t="str">
        <f>VLOOKUP(E67,VIP!$A$2:$O13997,2,0)</f>
        <v>DRBR896</v>
      </c>
      <c r="G67" s="116" t="str">
        <f>VLOOKUP(E67,'LISTADO ATM'!$A$2:$B$897,2,0)</f>
        <v xml:space="preserve">ATM Campamento Militar 16 de Agosto I </v>
      </c>
      <c r="H67" s="116" t="str">
        <f>VLOOKUP(E67,VIP!$A$2:$O18958,7,FALSE)</f>
        <v>Si</v>
      </c>
      <c r="I67" s="116" t="str">
        <f>VLOOKUP(E67,VIP!$A$2:$O10923,8,FALSE)</f>
        <v>Si</v>
      </c>
      <c r="J67" s="116" t="str">
        <f>VLOOKUP(E67,VIP!$A$2:$O10873,8,FALSE)</f>
        <v>Si</v>
      </c>
      <c r="K67" s="116" t="str">
        <f>VLOOKUP(E67,VIP!$A$2:$O14447,6,0)</f>
        <v>NO</v>
      </c>
      <c r="L67" s="140" t="s">
        <v>2245</v>
      </c>
      <c r="M67" s="197" t="s">
        <v>2550</v>
      </c>
      <c r="N67" s="109" t="s">
        <v>2453</v>
      </c>
      <c r="O67" s="116" t="s">
        <v>2455</v>
      </c>
      <c r="P67" s="116"/>
      <c r="Q67" s="196">
        <v>44376.58084490741</v>
      </c>
    </row>
    <row r="68" spans="1:17" ht="18" x14ac:dyDescent="0.25">
      <c r="A68" s="116" t="str">
        <f>VLOOKUP(E68,'LISTADO ATM'!$A$2:$C$898,3,0)</f>
        <v>ESTE</v>
      </c>
      <c r="B68" s="137" t="s">
        <v>2721</v>
      </c>
      <c r="C68" s="110">
        <v>44376.631006944444</v>
      </c>
      <c r="D68" s="110" t="s">
        <v>2470</v>
      </c>
      <c r="E68" s="133">
        <v>158</v>
      </c>
      <c r="F68" s="116" t="str">
        <f>VLOOKUP(E68,VIP!$A$2:$O14017,2,0)</f>
        <v>DRBR158</v>
      </c>
      <c r="G68" s="116" t="str">
        <f>VLOOKUP(E68,'LISTADO ATM'!$A$2:$B$897,2,0)</f>
        <v xml:space="preserve">ATM Oficina Romana Norte </v>
      </c>
      <c r="H68" s="116" t="str">
        <f>VLOOKUP(E68,VIP!$A$2:$O18978,7,FALSE)</f>
        <v>Si</v>
      </c>
      <c r="I68" s="116" t="str">
        <f>VLOOKUP(E68,VIP!$A$2:$O10943,8,FALSE)</f>
        <v>Si</v>
      </c>
      <c r="J68" s="116" t="str">
        <f>VLOOKUP(E68,VIP!$A$2:$O10893,8,FALSE)</f>
        <v>Si</v>
      </c>
      <c r="K68" s="116" t="str">
        <f>VLOOKUP(E68,VIP!$A$2:$O14467,6,0)</f>
        <v>SI</v>
      </c>
      <c r="L68" s="140" t="s">
        <v>2590</v>
      </c>
      <c r="M68" s="197" t="s">
        <v>2550</v>
      </c>
      <c r="N68" s="197" t="s">
        <v>2696</v>
      </c>
      <c r="O68" s="116" t="s">
        <v>2698</v>
      </c>
      <c r="P68" s="116" t="s">
        <v>2699</v>
      </c>
      <c r="Q68" s="197" t="s">
        <v>2550</v>
      </c>
    </row>
    <row r="69" spans="1:17" ht="18" x14ac:dyDescent="0.25">
      <c r="A69" s="116" t="str">
        <f>VLOOKUP(E69,'LISTADO ATM'!$A$2:$C$898,3,0)</f>
        <v>DISTRITO NACIONAL</v>
      </c>
      <c r="B69" s="137">
        <v>3335932386</v>
      </c>
      <c r="C69" s="110">
        <v>44372.434872685182</v>
      </c>
      <c r="D69" s="110" t="s">
        <v>2180</v>
      </c>
      <c r="E69" s="133">
        <v>387</v>
      </c>
      <c r="F69" s="116" t="str">
        <f>VLOOKUP(E69,VIP!$A$2:$O13958,2,0)</f>
        <v>DRBR387</v>
      </c>
      <c r="G69" s="116" t="str">
        <f>VLOOKUP(E69,'LISTADO ATM'!$A$2:$B$897,2,0)</f>
        <v xml:space="preserve">ATM S/M La Cadena San Vicente de Paul </v>
      </c>
      <c r="H69" s="116" t="str">
        <f>VLOOKUP(E69,VIP!$A$2:$O18919,7,FALSE)</f>
        <v>Si</v>
      </c>
      <c r="I69" s="116" t="str">
        <f>VLOOKUP(E69,VIP!$A$2:$O10884,8,FALSE)</f>
        <v>Si</v>
      </c>
      <c r="J69" s="116" t="str">
        <f>VLOOKUP(E69,VIP!$A$2:$O10834,8,FALSE)</f>
        <v>Si</v>
      </c>
      <c r="K69" s="116" t="str">
        <f>VLOOKUP(E69,VIP!$A$2:$O14408,6,0)</f>
        <v>NO</v>
      </c>
      <c r="L69" s="140" t="s">
        <v>2219</v>
      </c>
      <c r="M69" s="109" t="s">
        <v>2446</v>
      </c>
      <c r="N69" s="109" t="s">
        <v>2558</v>
      </c>
      <c r="O69" s="116" t="s">
        <v>2455</v>
      </c>
      <c r="P69" s="116"/>
      <c r="Q69" s="109" t="s">
        <v>2219</v>
      </c>
    </row>
    <row r="70" spans="1:17" ht="18" x14ac:dyDescent="0.25">
      <c r="A70" s="116" t="str">
        <f>VLOOKUP(E70,'LISTADO ATM'!$A$2:$C$898,3,0)</f>
        <v>DISTRITO NACIONAL</v>
      </c>
      <c r="B70" s="137">
        <v>3335933030</v>
      </c>
      <c r="C70" s="110">
        <v>44372.701863425929</v>
      </c>
      <c r="D70" s="110" t="s">
        <v>2180</v>
      </c>
      <c r="E70" s="133">
        <v>160</v>
      </c>
      <c r="F70" s="116" t="str">
        <f>VLOOKUP(E70,VIP!$A$2:$O13941,2,0)</f>
        <v>DRBR160</v>
      </c>
      <c r="G70" s="116" t="str">
        <f>VLOOKUP(E70,'LISTADO ATM'!$A$2:$B$897,2,0)</f>
        <v xml:space="preserve">ATM Oficina Herrera </v>
      </c>
      <c r="H70" s="116" t="str">
        <f>VLOOKUP(E70,VIP!$A$2:$O18902,7,FALSE)</f>
        <v>Si</v>
      </c>
      <c r="I70" s="116" t="str">
        <f>VLOOKUP(E70,VIP!$A$2:$O10867,8,FALSE)</f>
        <v>Si</v>
      </c>
      <c r="J70" s="116" t="str">
        <f>VLOOKUP(E70,VIP!$A$2:$O10817,8,FALSE)</f>
        <v>Si</v>
      </c>
      <c r="K70" s="116" t="str">
        <f>VLOOKUP(E70,VIP!$A$2:$O14391,6,0)</f>
        <v>NO</v>
      </c>
      <c r="L70" s="140" t="s">
        <v>2219</v>
      </c>
      <c r="M70" s="109" t="s">
        <v>2446</v>
      </c>
      <c r="N70" s="109" t="s">
        <v>2453</v>
      </c>
      <c r="O70" s="116" t="s">
        <v>2455</v>
      </c>
      <c r="P70" s="116"/>
      <c r="Q70" s="109" t="s">
        <v>2219</v>
      </c>
    </row>
    <row r="71" spans="1:17" ht="18" x14ac:dyDescent="0.25">
      <c r="A71" s="116" t="str">
        <f>VLOOKUP(E71,'LISTADO ATM'!$A$2:$C$898,3,0)</f>
        <v>DISTRITO NACIONAL</v>
      </c>
      <c r="B71" s="137">
        <v>3335933149</v>
      </c>
      <c r="C71" s="110">
        <v>44372.982731481483</v>
      </c>
      <c r="D71" s="110" t="s">
        <v>2180</v>
      </c>
      <c r="E71" s="133">
        <v>10</v>
      </c>
      <c r="F71" s="116" t="str">
        <f>VLOOKUP(E71,VIP!$A$2:$O13965,2,0)</f>
        <v>DRBR010</v>
      </c>
      <c r="G71" s="116" t="str">
        <f>VLOOKUP(E71,'LISTADO ATM'!$A$2:$B$897,2,0)</f>
        <v xml:space="preserve">ATM Ministerio Salud Pública </v>
      </c>
      <c r="H71" s="116" t="str">
        <f>VLOOKUP(E71,VIP!$A$2:$O18926,7,FALSE)</f>
        <v>Si</v>
      </c>
      <c r="I71" s="116" t="str">
        <f>VLOOKUP(E71,VIP!$A$2:$O10891,8,FALSE)</f>
        <v>Si</v>
      </c>
      <c r="J71" s="116" t="str">
        <f>VLOOKUP(E71,VIP!$A$2:$O10841,8,FALSE)</f>
        <v>Si</v>
      </c>
      <c r="K71" s="116" t="str">
        <f>VLOOKUP(E71,VIP!$A$2:$O14415,6,0)</f>
        <v>NO</v>
      </c>
      <c r="L71" s="140" t="s">
        <v>2219</v>
      </c>
      <c r="M71" s="109" t="s">
        <v>2446</v>
      </c>
      <c r="N71" s="109" t="s">
        <v>2453</v>
      </c>
      <c r="O71" s="116" t="s">
        <v>2455</v>
      </c>
      <c r="P71" s="116"/>
      <c r="Q71" s="109" t="s">
        <v>2219</v>
      </c>
    </row>
    <row r="72" spans="1:17" ht="18" x14ac:dyDescent="0.25">
      <c r="A72" s="116" t="str">
        <f>VLOOKUP(E72,'LISTADO ATM'!$A$2:$C$898,3,0)</f>
        <v>DISTRITO NACIONAL</v>
      </c>
      <c r="B72" s="137">
        <v>3335933212</v>
      </c>
      <c r="C72" s="110">
        <v>44373.382476851853</v>
      </c>
      <c r="D72" s="110" t="s">
        <v>2180</v>
      </c>
      <c r="E72" s="133">
        <v>919</v>
      </c>
      <c r="F72" s="116" t="str">
        <f>VLOOKUP(E72,VIP!$A$2:$O13961,2,0)</f>
        <v>DRBR16F</v>
      </c>
      <c r="G72" s="116" t="str">
        <f>VLOOKUP(E72,'LISTADO ATM'!$A$2:$B$897,2,0)</f>
        <v xml:space="preserve">ATM S/M La Cadena Sarasota </v>
      </c>
      <c r="H72" s="116" t="str">
        <f>VLOOKUP(E72,VIP!$A$2:$O18922,7,FALSE)</f>
        <v>Si</v>
      </c>
      <c r="I72" s="116" t="str">
        <f>VLOOKUP(E72,VIP!$A$2:$O10887,8,FALSE)</f>
        <v>Si</v>
      </c>
      <c r="J72" s="116" t="str">
        <f>VLOOKUP(E72,VIP!$A$2:$O10837,8,FALSE)</f>
        <v>Si</v>
      </c>
      <c r="K72" s="116" t="str">
        <f>VLOOKUP(E72,VIP!$A$2:$O14411,6,0)</f>
        <v>SI</v>
      </c>
      <c r="L72" s="140" t="s">
        <v>2245</v>
      </c>
      <c r="M72" s="109" t="s">
        <v>2446</v>
      </c>
      <c r="N72" s="109" t="s">
        <v>2453</v>
      </c>
      <c r="O72" s="116" t="s">
        <v>2455</v>
      </c>
      <c r="P72" s="116"/>
      <c r="Q72" s="109" t="s">
        <v>2245</v>
      </c>
    </row>
    <row r="73" spans="1:17" ht="18" x14ac:dyDescent="0.25">
      <c r="A73" s="116" t="str">
        <f>VLOOKUP(E73,'LISTADO ATM'!$A$2:$C$898,3,0)</f>
        <v>DISTRITO NACIONAL</v>
      </c>
      <c r="B73" s="137">
        <v>3335933412</v>
      </c>
      <c r="C73" s="110">
        <v>44373.56795138889</v>
      </c>
      <c r="D73" s="110" t="s">
        <v>2180</v>
      </c>
      <c r="E73" s="133">
        <v>539</v>
      </c>
      <c r="F73" s="116" t="str">
        <f>VLOOKUP(E73,VIP!$A$2:$O13979,2,0)</f>
        <v>DRBR539</v>
      </c>
      <c r="G73" s="116" t="str">
        <f>VLOOKUP(E73,'LISTADO ATM'!$A$2:$B$897,2,0)</f>
        <v>ATM S/M La Cadena Los Proceres</v>
      </c>
      <c r="H73" s="116" t="str">
        <f>VLOOKUP(E73,VIP!$A$2:$O18940,7,FALSE)</f>
        <v>Si</v>
      </c>
      <c r="I73" s="116" t="str">
        <f>VLOOKUP(E73,VIP!$A$2:$O10905,8,FALSE)</f>
        <v>Si</v>
      </c>
      <c r="J73" s="116" t="str">
        <f>VLOOKUP(E73,VIP!$A$2:$O10855,8,FALSE)</f>
        <v>Si</v>
      </c>
      <c r="K73" s="116" t="str">
        <f>VLOOKUP(E73,VIP!$A$2:$O14429,6,0)</f>
        <v>NO</v>
      </c>
      <c r="L73" s="140" t="s">
        <v>2219</v>
      </c>
      <c r="M73" s="109" t="s">
        <v>2446</v>
      </c>
      <c r="N73" s="109" t="s">
        <v>2453</v>
      </c>
      <c r="O73" s="116" t="s">
        <v>2455</v>
      </c>
      <c r="P73" s="116"/>
      <c r="Q73" s="109" t="s">
        <v>2219</v>
      </c>
    </row>
    <row r="74" spans="1:17" ht="18" x14ac:dyDescent="0.25">
      <c r="A74" s="116" t="str">
        <f>VLOOKUP(E74,'LISTADO ATM'!$A$2:$C$898,3,0)</f>
        <v>DISTRITO NACIONAL</v>
      </c>
      <c r="B74" s="137">
        <v>3335933423</v>
      </c>
      <c r="C74" s="110">
        <v>44373.585266203707</v>
      </c>
      <c r="D74" s="110" t="s">
        <v>2449</v>
      </c>
      <c r="E74" s="133">
        <v>39</v>
      </c>
      <c r="F74" s="116" t="str">
        <f>VLOOKUP(E74,VIP!$A$2:$O13972,2,0)</f>
        <v>DRBR039</v>
      </c>
      <c r="G74" s="116" t="str">
        <f>VLOOKUP(E74,'LISTADO ATM'!$A$2:$B$897,2,0)</f>
        <v xml:space="preserve">ATM Oficina Ovando </v>
      </c>
      <c r="H74" s="116" t="str">
        <f>VLOOKUP(E74,VIP!$A$2:$O18933,7,FALSE)</f>
        <v>Si</v>
      </c>
      <c r="I74" s="116" t="str">
        <f>VLOOKUP(E74,VIP!$A$2:$O10898,8,FALSE)</f>
        <v>No</v>
      </c>
      <c r="J74" s="116" t="str">
        <f>VLOOKUP(E74,VIP!$A$2:$O10848,8,FALSE)</f>
        <v>No</v>
      </c>
      <c r="K74" s="116" t="str">
        <f>VLOOKUP(E74,VIP!$A$2:$O14422,6,0)</f>
        <v>NO</v>
      </c>
      <c r="L74" s="140" t="s">
        <v>2566</v>
      </c>
      <c r="M74" s="109" t="s">
        <v>2446</v>
      </c>
      <c r="N74" s="109" t="s">
        <v>2453</v>
      </c>
      <c r="O74" s="116" t="s">
        <v>2454</v>
      </c>
      <c r="P74" s="116"/>
      <c r="Q74" s="109" t="s">
        <v>2566</v>
      </c>
    </row>
    <row r="75" spans="1:17" ht="18" x14ac:dyDescent="0.25">
      <c r="A75" s="116" t="str">
        <f>VLOOKUP(E75,'LISTADO ATM'!$A$2:$C$898,3,0)</f>
        <v>DISTRITO NACIONAL</v>
      </c>
      <c r="B75" s="137">
        <v>3335933430</v>
      </c>
      <c r="C75" s="110">
        <v>44373.603020833332</v>
      </c>
      <c r="D75" s="110" t="s">
        <v>2180</v>
      </c>
      <c r="E75" s="133">
        <v>761</v>
      </c>
      <c r="F75" s="116" t="str">
        <f>VLOOKUP(E75,VIP!$A$2:$O13966,2,0)</f>
        <v>DRBR761</v>
      </c>
      <c r="G75" s="116" t="str">
        <f>VLOOKUP(E75,'LISTADO ATM'!$A$2:$B$897,2,0)</f>
        <v xml:space="preserve">ATM ISSPOL </v>
      </c>
      <c r="H75" s="116" t="str">
        <f>VLOOKUP(E75,VIP!$A$2:$O18927,7,FALSE)</f>
        <v>Si</v>
      </c>
      <c r="I75" s="116" t="str">
        <f>VLOOKUP(E75,VIP!$A$2:$O10892,8,FALSE)</f>
        <v>Si</v>
      </c>
      <c r="J75" s="116" t="str">
        <f>VLOOKUP(E75,VIP!$A$2:$O10842,8,FALSE)</f>
        <v>Si</v>
      </c>
      <c r="K75" s="116" t="str">
        <f>VLOOKUP(E75,VIP!$A$2:$O14416,6,0)</f>
        <v>NO</v>
      </c>
      <c r="L75" s="140" t="s">
        <v>2245</v>
      </c>
      <c r="M75" s="109" t="s">
        <v>2446</v>
      </c>
      <c r="N75" s="109" t="s">
        <v>2453</v>
      </c>
      <c r="O75" s="116" t="s">
        <v>2455</v>
      </c>
      <c r="P75" s="116"/>
      <c r="Q75" s="109" t="s">
        <v>2245</v>
      </c>
    </row>
    <row r="76" spans="1:17" ht="18" x14ac:dyDescent="0.25">
      <c r="A76" s="116" t="str">
        <f>VLOOKUP(E76,'LISTADO ATM'!$A$2:$C$898,3,0)</f>
        <v>NORTE</v>
      </c>
      <c r="B76" s="137">
        <v>3335933598</v>
      </c>
      <c r="C76" s="110">
        <v>44374.745995370373</v>
      </c>
      <c r="D76" s="110" t="s">
        <v>2181</v>
      </c>
      <c r="E76" s="133">
        <v>332</v>
      </c>
      <c r="F76" s="116" t="str">
        <f>VLOOKUP(E76,VIP!$A$2:$O13930,2,0)</f>
        <v>DRBR332</v>
      </c>
      <c r="G76" s="116" t="str">
        <f>VLOOKUP(E76,'LISTADO ATM'!$A$2:$B$897,2,0)</f>
        <v>ATM Estación Sigma (Cotuí)</v>
      </c>
      <c r="H76" s="116" t="str">
        <f>VLOOKUP(E76,VIP!$A$2:$O18813,7,FALSE)</f>
        <v>Si</v>
      </c>
      <c r="I76" s="116" t="str">
        <f>VLOOKUP(E76,VIP!$A$2:$O10778,8,FALSE)</f>
        <v>Si</v>
      </c>
      <c r="J76" s="116" t="str">
        <f>VLOOKUP(E76,VIP!$A$2:$O10728,8,FALSE)</f>
        <v>Si</v>
      </c>
      <c r="K76" s="116" t="str">
        <f>VLOOKUP(E76,VIP!$A$2:$O14302,6,0)</f>
        <v>NO</v>
      </c>
      <c r="L76" s="140" t="s">
        <v>2245</v>
      </c>
      <c r="M76" s="109" t="s">
        <v>2446</v>
      </c>
      <c r="N76" s="109" t="s">
        <v>2453</v>
      </c>
      <c r="O76" s="116" t="s">
        <v>2567</v>
      </c>
      <c r="P76" s="116"/>
      <c r="Q76" s="109" t="s">
        <v>2245</v>
      </c>
    </row>
    <row r="77" spans="1:17" ht="18" x14ac:dyDescent="0.25">
      <c r="A77" s="116" t="str">
        <f>VLOOKUP(E77,'LISTADO ATM'!$A$2:$C$898,3,0)</f>
        <v>DISTRITO NACIONAL</v>
      </c>
      <c r="B77" s="137">
        <v>3335933599</v>
      </c>
      <c r="C77" s="110">
        <v>44374.746932870374</v>
      </c>
      <c r="D77" s="110" t="s">
        <v>2180</v>
      </c>
      <c r="E77" s="133">
        <v>585</v>
      </c>
      <c r="F77" s="116" t="str">
        <f>VLOOKUP(E77,VIP!$A$2:$O13929,2,0)</f>
        <v>DRBR083</v>
      </c>
      <c r="G77" s="116" t="str">
        <f>VLOOKUP(E77,'LISTADO ATM'!$A$2:$B$897,2,0)</f>
        <v xml:space="preserve">ATM Oficina Haina Oriental </v>
      </c>
      <c r="H77" s="116" t="str">
        <f>VLOOKUP(E77,VIP!$A$2:$O18812,7,FALSE)</f>
        <v>Si</v>
      </c>
      <c r="I77" s="116" t="str">
        <f>VLOOKUP(E77,VIP!$A$2:$O10777,8,FALSE)</f>
        <v>Si</v>
      </c>
      <c r="J77" s="116" t="str">
        <f>VLOOKUP(E77,VIP!$A$2:$O10727,8,FALSE)</f>
        <v>Si</v>
      </c>
      <c r="K77" s="116" t="str">
        <f>VLOOKUP(E77,VIP!$A$2:$O14301,6,0)</f>
        <v>NO</v>
      </c>
      <c r="L77" s="140" t="s">
        <v>2219</v>
      </c>
      <c r="M77" s="109" t="s">
        <v>2446</v>
      </c>
      <c r="N77" s="109" t="s">
        <v>2453</v>
      </c>
      <c r="O77" s="116" t="s">
        <v>2455</v>
      </c>
      <c r="P77" s="116"/>
      <c r="Q77" s="109" t="s">
        <v>2219</v>
      </c>
    </row>
    <row r="78" spans="1:17" ht="18" x14ac:dyDescent="0.25">
      <c r="A78" s="116" t="str">
        <f>VLOOKUP(E78,'LISTADO ATM'!$A$2:$C$898,3,0)</f>
        <v>DISTRITO NACIONAL</v>
      </c>
      <c r="B78" s="137">
        <v>3335933618</v>
      </c>
      <c r="C78" s="110">
        <v>44375.002187500002</v>
      </c>
      <c r="D78" s="110" t="s">
        <v>2449</v>
      </c>
      <c r="E78" s="133">
        <v>577</v>
      </c>
      <c r="F78" s="116" t="str">
        <f>VLOOKUP(E78,VIP!$A$2:$O13940,2,0)</f>
        <v>DRBR173</v>
      </c>
      <c r="G78" s="116" t="str">
        <f>VLOOKUP(E78,'LISTADO ATM'!$A$2:$B$897,2,0)</f>
        <v xml:space="preserve">ATM Olé Ave. Duarte </v>
      </c>
      <c r="H78" s="116" t="str">
        <f>VLOOKUP(E78,VIP!$A$2:$O18823,7,FALSE)</f>
        <v>Si</v>
      </c>
      <c r="I78" s="116" t="str">
        <f>VLOOKUP(E78,VIP!$A$2:$O10788,8,FALSE)</f>
        <v>Si</v>
      </c>
      <c r="J78" s="116" t="str">
        <f>VLOOKUP(E78,VIP!$A$2:$O10738,8,FALSE)</f>
        <v>Si</v>
      </c>
      <c r="K78" s="116" t="str">
        <f>VLOOKUP(E78,VIP!$A$2:$O14312,6,0)</f>
        <v>SI</v>
      </c>
      <c r="L78" s="140" t="s">
        <v>2442</v>
      </c>
      <c r="M78" s="109" t="s">
        <v>2446</v>
      </c>
      <c r="N78" s="109" t="s">
        <v>2453</v>
      </c>
      <c r="O78" s="116" t="s">
        <v>2454</v>
      </c>
      <c r="P78" s="116"/>
      <c r="Q78" s="109" t="s">
        <v>2442</v>
      </c>
    </row>
    <row r="79" spans="1:17" ht="18" x14ac:dyDescent="0.25">
      <c r="A79" s="116" t="str">
        <f>VLOOKUP(E79,'LISTADO ATM'!$A$2:$C$898,3,0)</f>
        <v>DISTRITO NACIONAL</v>
      </c>
      <c r="B79" s="137">
        <v>3335933633</v>
      </c>
      <c r="C79" s="110">
        <v>44375.115277777775</v>
      </c>
      <c r="D79" s="110" t="s">
        <v>2180</v>
      </c>
      <c r="E79" s="133">
        <v>180</v>
      </c>
      <c r="F79" s="116" t="str">
        <f>VLOOKUP(E79,VIP!$A$2:$O13957,2,0)</f>
        <v>DRBR180</v>
      </c>
      <c r="G79" s="116" t="str">
        <f>VLOOKUP(E79,'LISTADO ATM'!$A$2:$B$897,2,0)</f>
        <v xml:space="preserve">ATM Megacentro II </v>
      </c>
      <c r="H79" s="116" t="str">
        <f>VLOOKUP(E79,VIP!$A$2:$O18918,7,FALSE)</f>
        <v>Si</v>
      </c>
      <c r="I79" s="116" t="str">
        <f>VLOOKUP(E79,VIP!$A$2:$O10883,8,FALSE)</f>
        <v>Si</v>
      </c>
      <c r="J79" s="116" t="str">
        <f>VLOOKUP(E79,VIP!$A$2:$O10833,8,FALSE)</f>
        <v>Si</v>
      </c>
      <c r="K79" s="116" t="str">
        <f>VLOOKUP(E79,VIP!$A$2:$O14407,6,0)</f>
        <v>SI</v>
      </c>
      <c r="L79" s="140" t="s">
        <v>2219</v>
      </c>
      <c r="M79" s="109" t="s">
        <v>2446</v>
      </c>
      <c r="N79" s="109" t="s">
        <v>2453</v>
      </c>
      <c r="O79" s="116" t="s">
        <v>2455</v>
      </c>
      <c r="P79" s="116"/>
      <c r="Q79" s="109" t="s">
        <v>2219</v>
      </c>
    </row>
    <row r="80" spans="1:17" ht="18" x14ac:dyDescent="0.25">
      <c r="A80" s="116" t="str">
        <f>VLOOKUP(E80,'LISTADO ATM'!$A$2:$C$898,3,0)</f>
        <v>DISTRITO NACIONAL</v>
      </c>
      <c r="B80" s="137" t="s">
        <v>2604</v>
      </c>
      <c r="C80" s="110">
        <v>44375.271458333336</v>
      </c>
      <c r="D80" s="110" t="s">
        <v>2180</v>
      </c>
      <c r="E80" s="133">
        <v>688</v>
      </c>
      <c r="F80" s="116" t="str">
        <f>VLOOKUP(E80,VIP!$A$2:$O13974,2,0)</f>
        <v>DRBR688</v>
      </c>
      <c r="G80" s="116" t="str">
        <f>VLOOKUP(E80,'LISTADO ATM'!$A$2:$B$897,2,0)</f>
        <v>ATM Innova Centro Ave. Kennedy</v>
      </c>
      <c r="H80" s="116" t="str">
        <f>VLOOKUP(E80,VIP!$A$2:$O18935,7,FALSE)</f>
        <v>Si</v>
      </c>
      <c r="I80" s="116" t="str">
        <f>VLOOKUP(E80,VIP!$A$2:$O10900,8,FALSE)</f>
        <v>Si</v>
      </c>
      <c r="J80" s="116" t="str">
        <f>VLOOKUP(E80,VIP!$A$2:$O10850,8,FALSE)</f>
        <v>Si</v>
      </c>
      <c r="K80" s="116" t="str">
        <f>VLOOKUP(E80,VIP!$A$2:$O14424,6,0)</f>
        <v>NO</v>
      </c>
      <c r="L80" s="140" t="s">
        <v>2245</v>
      </c>
      <c r="M80" s="109" t="s">
        <v>2446</v>
      </c>
      <c r="N80" s="109" t="s">
        <v>2558</v>
      </c>
      <c r="O80" s="116" t="s">
        <v>2455</v>
      </c>
      <c r="P80" s="116"/>
      <c r="Q80" s="109" t="s">
        <v>2245</v>
      </c>
    </row>
    <row r="81" spans="1:17" s="117" customFormat="1" ht="18" x14ac:dyDescent="0.25">
      <c r="A81" s="116" t="str">
        <f>VLOOKUP(E81,'LISTADO ATM'!$A$2:$C$898,3,0)</f>
        <v>DISTRITO NACIONAL</v>
      </c>
      <c r="B81" s="137" t="s">
        <v>2599</v>
      </c>
      <c r="C81" s="110">
        <v>44375.393946759257</v>
      </c>
      <c r="D81" s="110" t="s">
        <v>2470</v>
      </c>
      <c r="E81" s="133">
        <v>231</v>
      </c>
      <c r="F81" s="116" t="str">
        <f>VLOOKUP(E81,VIP!$A$2:$O13967,2,0)</f>
        <v>DRBR231</v>
      </c>
      <c r="G81" s="116" t="str">
        <f>VLOOKUP(E81,'LISTADO ATM'!$A$2:$B$897,2,0)</f>
        <v xml:space="preserve">ATM Oficina Zona Oriental </v>
      </c>
      <c r="H81" s="116" t="str">
        <f>VLOOKUP(E81,VIP!$A$2:$O18928,7,FALSE)</f>
        <v>Si</v>
      </c>
      <c r="I81" s="116" t="str">
        <f>VLOOKUP(E81,VIP!$A$2:$O10893,8,FALSE)</f>
        <v>Si</v>
      </c>
      <c r="J81" s="116" t="str">
        <f>VLOOKUP(E81,VIP!$A$2:$O10843,8,FALSE)</f>
        <v>Si</v>
      </c>
      <c r="K81" s="116" t="str">
        <f>VLOOKUP(E81,VIP!$A$2:$O14417,6,0)</f>
        <v>SI</v>
      </c>
      <c r="L81" s="140" t="s">
        <v>2568</v>
      </c>
      <c r="M81" s="109" t="s">
        <v>2446</v>
      </c>
      <c r="N81" s="109" t="s">
        <v>2453</v>
      </c>
      <c r="O81" s="116" t="s">
        <v>2471</v>
      </c>
      <c r="P81" s="116"/>
      <c r="Q81" s="109" t="s">
        <v>2568</v>
      </c>
    </row>
    <row r="82" spans="1:17" s="117" customFormat="1" ht="18" x14ac:dyDescent="0.25">
      <c r="A82" s="116" t="str">
        <f>VLOOKUP(E82,'LISTADO ATM'!$A$2:$C$898,3,0)</f>
        <v>DISTRITO NACIONAL</v>
      </c>
      <c r="B82" s="137" t="s">
        <v>2595</v>
      </c>
      <c r="C82" s="110">
        <v>44375.406018518515</v>
      </c>
      <c r="D82" s="110" t="s">
        <v>2470</v>
      </c>
      <c r="E82" s="133">
        <v>527</v>
      </c>
      <c r="F82" s="116" t="str">
        <f>VLOOKUP(E82,VIP!$A$2:$O13963,2,0)</f>
        <v>DRBR527</v>
      </c>
      <c r="G82" s="116" t="str">
        <f>VLOOKUP(E82,'LISTADO ATM'!$A$2:$B$897,2,0)</f>
        <v>ATM Oficina Zona Oriental II</v>
      </c>
      <c r="H82" s="116" t="str">
        <f>VLOOKUP(E82,VIP!$A$2:$O18924,7,FALSE)</f>
        <v>Si</v>
      </c>
      <c r="I82" s="116" t="str">
        <f>VLOOKUP(E82,VIP!$A$2:$O10889,8,FALSE)</f>
        <v>Si</v>
      </c>
      <c r="J82" s="116" t="str">
        <f>VLOOKUP(E82,VIP!$A$2:$O10839,8,FALSE)</f>
        <v>Si</v>
      </c>
      <c r="K82" s="116" t="str">
        <f>VLOOKUP(E82,VIP!$A$2:$O14413,6,0)</f>
        <v>SI</v>
      </c>
      <c r="L82" s="140" t="s">
        <v>2418</v>
      </c>
      <c r="M82" s="109" t="s">
        <v>2446</v>
      </c>
      <c r="N82" s="109" t="s">
        <v>2453</v>
      </c>
      <c r="O82" s="116" t="s">
        <v>2471</v>
      </c>
      <c r="P82" s="116"/>
      <c r="Q82" s="109" t="s">
        <v>2418</v>
      </c>
    </row>
    <row r="83" spans="1:17" s="117" customFormat="1" ht="18" x14ac:dyDescent="0.25">
      <c r="A83" s="116" t="str">
        <f>VLOOKUP(E83,'LISTADO ATM'!$A$2:$C$898,3,0)</f>
        <v>NORTE</v>
      </c>
      <c r="B83" s="137" t="s">
        <v>2632</v>
      </c>
      <c r="C83" s="110">
        <v>44375.590937499997</v>
      </c>
      <c r="D83" s="110" t="s">
        <v>2181</v>
      </c>
      <c r="E83" s="133">
        <v>276</v>
      </c>
      <c r="F83" s="116" t="str">
        <f>VLOOKUP(E83,VIP!$A$2:$O14003,2,0)</f>
        <v>DRBR276</v>
      </c>
      <c r="G83" s="116" t="str">
        <f>VLOOKUP(E83,'LISTADO ATM'!$A$2:$B$897,2,0)</f>
        <v xml:space="preserve">ATM UNP Las Guáranas (San Francisco) </v>
      </c>
      <c r="H83" s="116" t="str">
        <f>VLOOKUP(E83,VIP!$A$2:$O18964,7,FALSE)</f>
        <v>Si</v>
      </c>
      <c r="I83" s="116" t="str">
        <f>VLOOKUP(E83,VIP!$A$2:$O10929,8,FALSE)</f>
        <v>Si</v>
      </c>
      <c r="J83" s="116" t="str">
        <f>VLOOKUP(E83,VIP!$A$2:$O10879,8,FALSE)</f>
        <v>Si</v>
      </c>
      <c r="K83" s="116" t="str">
        <f>VLOOKUP(E83,VIP!$A$2:$O14453,6,0)</f>
        <v>NO</v>
      </c>
      <c r="L83" s="140" t="s">
        <v>2245</v>
      </c>
      <c r="M83" s="109" t="s">
        <v>2446</v>
      </c>
      <c r="N83" s="109" t="s">
        <v>2453</v>
      </c>
      <c r="O83" s="116" t="s">
        <v>2567</v>
      </c>
      <c r="P83" s="116"/>
      <c r="Q83" s="109" t="s">
        <v>2245</v>
      </c>
    </row>
    <row r="84" spans="1:17" s="117" customFormat="1" ht="18" x14ac:dyDescent="0.25">
      <c r="A84" s="116" t="str">
        <f>VLOOKUP(E84,'LISTADO ATM'!$A$2:$C$898,3,0)</f>
        <v>NORTE</v>
      </c>
      <c r="B84" s="137" t="s">
        <v>2631</v>
      </c>
      <c r="C84" s="110">
        <v>44375.610092592593</v>
      </c>
      <c r="D84" s="110" t="s">
        <v>2181</v>
      </c>
      <c r="E84" s="133">
        <v>754</v>
      </c>
      <c r="F84" s="116" t="str">
        <f>VLOOKUP(E84,VIP!$A$2:$O14002,2,0)</f>
        <v>DRBR754</v>
      </c>
      <c r="G84" s="116" t="str">
        <f>VLOOKUP(E84,'LISTADO ATM'!$A$2:$B$897,2,0)</f>
        <v xml:space="preserve">ATM Autobanco Oficina Licey al Medio </v>
      </c>
      <c r="H84" s="116" t="str">
        <f>VLOOKUP(E84,VIP!$A$2:$O18963,7,FALSE)</f>
        <v>Si</v>
      </c>
      <c r="I84" s="116" t="str">
        <f>VLOOKUP(E84,VIP!$A$2:$O10928,8,FALSE)</f>
        <v>Si</v>
      </c>
      <c r="J84" s="116" t="str">
        <f>VLOOKUP(E84,VIP!$A$2:$O10878,8,FALSE)</f>
        <v>Si</v>
      </c>
      <c r="K84" s="116" t="str">
        <f>VLOOKUP(E84,VIP!$A$2:$O14452,6,0)</f>
        <v>NO</v>
      </c>
      <c r="L84" s="140" t="s">
        <v>2219</v>
      </c>
      <c r="M84" s="109" t="s">
        <v>2446</v>
      </c>
      <c r="N84" s="109" t="s">
        <v>2453</v>
      </c>
      <c r="O84" s="116" t="s">
        <v>2567</v>
      </c>
      <c r="P84" s="116"/>
      <c r="Q84" s="109" t="s">
        <v>2219</v>
      </c>
    </row>
    <row r="85" spans="1:17" s="117" customFormat="1" ht="18" x14ac:dyDescent="0.25">
      <c r="A85" s="116" t="str">
        <f>VLOOKUP(E85,'LISTADO ATM'!$A$2:$C$898,3,0)</f>
        <v>DISTRITO NACIONAL</v>
      </c>
      <c r="B85" s="137" t="s">
        <v>2630</v>
      </c>
      <c r="C85" s="110">
        <v>44375.656944444447</v>
      </c>
      <c r="D85" s="110" t="s">
        <v>2449</v>
      </c>
      <c r="E85" s="133">
        <v>943</v>
      </c>
      <c r="F85" s="116" t="str">
        <f>VLOOKUP(E85,VIP!$A$2:$O13998,2,0)</f>
        <v>DRBR16K</v>
      </c>
      <c r="G85" s="116" t="str">
        <f>VLOOKUP(E85,'LISTADO ATM'!$A$2:$B$897,2,0)</f>
        <v xml:space="preserve">ATM Oficina Tránsito Terreste </v>
      </c>
      <c r="H85" s="116" t="str">
        <f>VLOOKUP(E85,VIP!$A$2:$O18959,7,FALSE)</f>
        <v>Si</v>
      </c>
      <c r="I85" s="116" t="str">
        <f>VLOOKUP(E85,VIP!$A$2:$O10924,8,FALSE)</f>
        <v>Si</v>
      </c>
      <c r="J85" s="116" t="str">
        <f>VLOOKUP(E85,VIP!$A$2:$O10874,8,FALSE)</f>
        <v>Si</v>
      </c>
      <c r="K85" s="116" t="str">
        <f>VLOOKUP(E85,VIP!$A$2:$O14448,6,0)</f>
        <v>NO</v>
      </c>
      <c r="L85" s="140" t="s">
        <v>2442</v>
      </c>
      <c r="M85" s="109" t="s">
        <v>2446</v>
      </c>
      <c r="N85" s="109" t="s">
        <v>2453</v>
      </c>
      <c r="O85" s="116" t="s">
        <v>2454</v>
      </c>
      <c r="P85" s="116"/>
      <c r="Q85" s="109" t="s">
        <v>2442</v>
      </c>
    </row>
    <row r="86" spans="1:17" s="117" customFormat="1" ht="18" x14ac:dyDescent="0.25">
      <c r="A86" s="116" t="str">
        <f>VLOOKUP(E86,'LISTADO ATM'!$A$2:$C$898,3,0)</f>
        <v>DISTRITO NACIONAL</v>
      </c>
      <c r="B86" s="137" t="s">
        <v>2623</v>
      </c>
      <c r="C86" s="110">
        <v>44375.720671296294</v>
      </c>
      <c r="D86" s="110" t="s">
        <v>2180</v>
      </c>
      <c r="E86" s="133">
        <v>610</v>
      </c>
      <c r="F86" s="116" t="str">
        <f>VLOOKUP(E86,VIP!$A$2:$O13991,2,0)</f>
        <v>DRBR610</v>
      </c>
      <c r="G86" s="116" t="str">
        <f>VLOOKUP(E86,'LISTADO ATM'!$A$2:$B$897,2,0)</f>
        <v xml:space="preserve">ATM EDEESTE </v>
      </c>
      <c r="H86" s="116" t="str">
        <f>VLOOKUP(E86,VIP!$A$2:$O18952,7,FALSE)</f>
        <v>Si</v>
      </c>
      <c r="I86" s="116" t="str">
        <f>VLOOKUP(E86,VIP!$A$2:$O10917,8,FALSE)</f>
        <v>Si</v>
      </c>
      <c r="J86" s="116" t="str">
        <f>VLOOKUP(E86,VIP!$A$2:$O10867,8,FALSE)</f>
        <v>Si</v>
      </c>
      <c r="K86" s="116" t="str">
        <f>VLOOKUP(E86,VIP!$A$2:$O14441,6,0)</f>
        <v>NO</v>
      </c>
      <c r="L86" s="140" t="s">
        <v>2219</v>
      </c>
      <c r="M86" s="109" t="s">
        <v>2446</v>
      </c>
      <c r="N86" s="109" t="s">
        <v>2453</v>
      </c>
      <c r="O86" s="116" t="s">
        <v>2455</v>
      </c>
      <c r="P86" s="116"/>
      <c r="Q86" s="109" t="s">
        <v>2219</v>
      </c>
    </row>
    <row r="87" spans="1:17" s="117" customFormat="1" ht="18" x14ac:dyDescent="0.25">
      <c r="A87" s="116" t="str">
        <f>VLOOKUP(E87,'LISTADO ATM'!$A$2:$C$898,3,0)</f>
        <v>NORTE</v>
      </c>
      <c r="B87" s="137" t="s">
        <v>2622</v>
      </c>
      <c r="C87" s="110">
        <v>44375.721435185187</v>
      </c>
      <c r="D87" s="110" t="s">
        <v>2181</v>
      </c>
      <c r="E87" s="133">
        <v>511</v>
      </c>
      <c r="F87" s="116" t="str">
        <f>VLOOKUP(E87,VIP!$A$2:$O13990,2,0)</f>
        <v>DRBR511</v>
      </c>
      <c r="G87" s="116" t="str">
        <f>VLOOKUP(E87,'LISTADO ATM'!$A$2:$B$897,2,0)</f>
        <v xml:space="preserve">ATM UNP Río San Juan (Nagua) </v>
      </c>
      <c r="H87" s="116" t="str">
        <f>VLOOKUP(E87,VIP!$A$2:$O18951,7,FALSE)</f>
        <v>Si</v>
      </c>
      <c r="I87" s="116" t="str">
        <f>VLOOKUP(E87,VIP!$A$2:$O10916,8,FALSE)</f>
        <v>Si</v>
      </c>
      <c r="J87" s="116" t="str">
        <f>VLOOKUP(E87,VIP!$A$2:$O10866,8,FALSE)</f>
        <v>Si</v>
      </c>
      <c r="K87" s="116" t="str">
        <f>VLOOKUP(E87,VIP!$A$2:$O14440,6,0)</f>
        <v>NO</v>
      </c>
      <c r="L87" s="140" t="s">
        <v>2219</v>
      </c>
      <c r="M87" s="109" t="s">
        <v>2446</v>
      </c>
      <c r="N87" s="109" t="s">
        <v>2453</v>
      </c>
      <c r="O87" s="116" t="s">
        <v>2567</v>
      </c>
      <c r="P87" s="116"/>
      <c r="Q87" s="109" t="s">
        <v>2219</v>
      </c>
    </row>
    <row r="88" spans="1:17" s="117" customFormat="1" ht="18" x14ac:dyDescent="0.25">
      <c r="A88" s="116" t="str">
        <f>VLOOKUP(E88,'LISTADO ATM'!$A$2:$C$898,3,0)</f>
        <v>DISTRITO NACIONAL</v>
      </c>
      <c r="B88" s="137" t="s">
        <v>2620</v>
      </c>
      <c r="C88" s="110">
        <v>44375.741979166669</v>
      </c>
      <c r="D88" s="110" t="s">
        <v>2180</v>
      </c>
      <c r="E88" s="133">
        <v>31</v>
      </c>
      <c r="F88" s="116" t="str">
        <f>VLOOKUP(E88,VIP!$A$2:$O13989,2,0)</f>
        <v>DRBR031</v>
      </c>
      <c r="G88" s="116" t="str">
        <f>VLOOKUP(E88,'LISTADO ATM'!$A$2:$B$897,2,0)</f>
        <v xml:space="preserve">ATM Oficina San Martín I </v>
      </c>
      <c r="H88" s="116" t="str">
        <f>VLOOKUP(E88,VIP!$A$2:$O18950,7,FALSE)</f>
        <v>Si</v>
      </c>
      <c r="I88" s="116" t="str">
        <f>VLOOKUP(E88,VIP!$A$2:$O10915,8,FALSE)</f>
        <v>Si</v>
      </c>
      <c r="J88" s="116" t="str">
        <f>VLOOKUP(E88,VIP!$A$2:$O10865,8,FALSE)</f>
        <v>Si</v>
      </c>
      <c r="K88" s="116" t="str">
        <f>VLOOKUP(E88,VIP!$A$2:$O14439,6,0)</f>
        <v>NO</v>
      </c>
      <c r="L88" s="140" t="s">
        <v>2621</v>
      </c>
      <c r="M88" s="109" t="s">
        <v>2446</v>
      </c>
      <c r="N88" s="109" t="s">
        <v>2453</v>
      </c>
      <c r="O88" s="116" t="s">
        <v>2455</v>
      </c>
      <c r="P88" s="116"/>
      <c r="Q88" s="109" t="s">
        <v>2621</v>
      </c>
    </row>
    <row r="89" spans="1:17" s="117" customFormat="1" ht="18" x14ac:dyDescent="0.25">
      <c r="A89" s="116" t="str">
        <f>VLOOKUP(E89,'LISTADO ATM'!$A$2:$C$898,3,0)</f>
        <v>DISTRITO NACIONAL</v>
      </c>
      <c r="B89" s="137" t="s">
        <v>2619</v>
      </c>
      <c r="C89" s="110">
        <v>44375.751805555556</v>
      </c>
      <c r="D89" s="110" t="s">
        <v>2180</v>
      </c>
      <c r="E89" s="133">
        <v>240</v>
      </c>
      <c r="F89" s="116" t="str">
        <f>VLOOKUP(E89,VIP!$A$2:$O13988,2,0)</f>
        <v>DRBR24D</v>
      </c>
      <c r="G89" s="116" t="str">
        <f>VLOOKUP(E89,'LISTADO ATM'!$A$2:$B$897,2,0)</f>
        <v xml:space="preserve">ATM Oficina Carrefour I </v>
      </c>
      <c r="H89" s="116" t="str">
        <f>VLOOKUP(E89,VIP!$A$2:$O18949,7,FALSE)</f>
        <v>Si</v>
      </c>
      <c r="I89" s="116" t="str">
        <f>VLOOKUP(E89,VIP!$A$2:$O10914,8,FALSE)</f>
        <v>Si</v>
      </c>
      <c r="J89" s="116" t="str">
        <f>VLOOKUP(E89,VIP!$A$2:$O10864,8,FALSE)</f>
        <v>Si</v>
      </c>
      <c r="K89" s="116" t="str">
        <f>VLOOKUP(E89,VIP!$A$2:$O14438,6,0)</f>
        <v>SI</v>
      </c>
      <c r="L89" s="140" t="s">
        <v>2219</v>
      </c>
      <c r="M89" s="109" t="s">
        <v>2446</v>
      </c>
      <c r="N89" s="109" t="s">
        <v>2453</v>
      </c>
      <c r="O89" s="116" t="s">
        <v>2455</v>
      </c>
      <c r="P89" s="116"/>
      <c r="Q89" s="109" t="s">
        <v>2219</v>
      </c>
    </row>
    <row r="90" spans="1:17" s="117" customFormat="1" ht="18" x14ac:dyDescent="0.25">
      <c r="A90" s="116" t="str">
        <f>VLOOKUP(E90,'LISTADO ATM'!$A$2:$C$898,3,0)</f>
        <v>DISTRITO NACIONAL</v>
      </c>
      <c r="B90" s="137" t="s">
        <v>2618</v>
      </c>
      <c r="C90" s="110">
        <v>44375.753587962965</v>
      </c>
      <c r="D90" s="110" t="s">
        <v>2180</v>
      </c>
      <c r="E90" s="133">
        <v>952</v>
      </c>
      <c r="F90" s="116" t="str">
        <f>VLOOKUP(E90,VIP!$A$2:$O13987,2,0)</f>
        <v>DRBR16L</v>
      </c>
      <c r="G90" s="116" t="str">
        <f>VLOOKUP(E90,'LISTADO ATM'!$A$2:$B$897,2,0)</f>
        <v xml:space="preserve">ATM Alvarez Rivas </v>
      </c>
      <c r="H90" s="116" t="str">
        <f>VLOOKUP(E90,VIP!$A$2:$O18948,7,FALSE)</f>
        <v>Si</v>
      </c>
      <c r="I90" s="116" t="str">
        <f>VLOOKUP(E90,VIP!$A$2:$O10913,8,FALSE)</f>
        <v>Si</v>
      </c>
      <c r="J90" s="116" t="str">
        <f>VLOOKUP(E90,VIP!$A$2:$O10863,8,FALSE)</f>
        <v>Si</v>
      </c>
      <c r="K90" s="116" t="str">
        <f>VLOOKUP(E90,VIP!$A$2:$O14437,6,0)</f>
        <v>NO</v>
      </c>
      <c r="L90" s="140" t="s">
        <v>2219</v>
      </c>
      <c r="M90" s="109" t="s">
        <v>2446</v>
      </c>
      <c r="N90" s="109" t="s">
        <v>2453</v>
      </c>
      <c r="O90" s="116" t="s">
        <v>2455</v>
      </c>
      <c r="P90" s="116"/>
      <c r="Q90" s="109" t="s">
        <v>2219</v>
      </c>
    </row>
    <row r="91" spans="1:17" s="117" customFormat="1" ht="18" x14ac:dyDescent="0.25">
      <c r="A91" s="116" t="str">
        <f>VLOOKUP(E91,'LISTADO ATM'!$A$2:$C$898,3,0)</f>
        <v>DISTRITO NACIONAL</v>
      </c>
      <c r="B91" s="137" t="s">
        <v>2617</v>
      </c>
      <c r="C91" s="110">
        <v>44375.754525462966</v>
      </c>
      <c r="D91" s="110" t="s">
        <v>2180</v>
      </c>
      <c r="E91" s="133">
        <v>541</v>
      </c>
      <c r="F91" s="116" t="str">
        <f>VLOOKUP(E91,VIP!$A$2:$O13986,2,0)</f>
        <v>DRBR541</v>
      </c>
      <c r="G91" s="116" t="str">
        <f>VLOOKUP(E91,'LISTADO ATM'!$A$2:$B$897,2,0)</f>
        <v xml:space="preserve">ATM Oficina Sambil II </v>
      </c>
      <c r="H91" s="116" t="str">
        <f>VLOOKUP(E91,VIP!$A$2:$O18947,7,FALSE)</f>
        <v>Si</v>
      </c>
      <c r="I91" s="116" t="str">
        <f>VLOOKUP(E91,VIP!$A$2:$O10912,8,FALSE)</f>
        <v>Si</v>
      </c>
      <c r="J91" s="116" t="str">
        <f>VLOOKUP(E91,VIP!$A$2:$O10862,8,FALSE)</f>
        <v>Si</v>
      </c>
      <c r="K91" s="116" t="str">
        <f>VLOOKUP(E91,VIP!$A$2:$O14436,6,0)</f>
        <v>SI</v>
      </c>
      <c r="L91" s="140" t="s">
        <v>2219</v>
      </c>
      <c r="M91" s="109" t="s">
        <v>2446</v>
      </c>
      <c r="N91" s="109" t="s">
        <v>2453</v>
      </c>
      <c r="O91" s="116" t="s">
        <v>2455</v>
      </c>
      <c r="P91" s="116"/>
      <c r="Q91" s="109" t="s">
        <v>2219</v>
      </c>
    </row>
    <row r="92" spans="1:17" s="117" customFormat="1" ht="18" x14ac:dyDescent="0.25">
      <c r="A92" s="116" t="str">
        <f>VLOOKUP(E92,'LISTADO ATM'!$A$2:$C$898,3,0)</f>
        <v>DISTRITO NACIONAL</v>
      </c>
      <c r="B92" s="137" t="s">
        <v>2616</v>
      </c>
      <c r="C92" s="110">
        <v>44375.757407407407</v>
      </c>
      <c r="D92" s="110" t="s">
        <v>2180</v>
      </c>
      <c r="E92" s="133">
        <v>425</v>
      </c>
      <c r="F92" s="116" t="str">
        <f>VLOOKUP(E92,VIP!$A$2:$O13985,2,0)</f>
        <v>DRBR425</v>
      </c>
      <c r="G92" s="116" t="str">
        <f>VLOOKUP(E92,'LISTADO ATM'!$A$2:$B$897,2,0)</f>
        <v xml:space="preserve">ATM UNP Jumbo Luperón II </v>
      </c>
      <c r="H92" s="116" t="str">
        <f>VLOOKUP(E92,VIP!$A$2:$O18946,7,FALSE)</f>
        <v>Si</v>
      </c>
      <c r="I92" s="116" t="str">
        <f>VLOOKUP(E92,VIP!$A$2:$O10911,8,FALSE)</f>
        <v>Si</v>
      </c>
      <c r="J92" s="116" t="str">
        <f>VLOOKUP(E92,VIP!$A$2:$O10861,8,FALSE)</f>
        <v>Si</v>
      </c>
      <c r="K92" s="116" t="str">
        <f>VLOOKUP(E92,VIP!$A$2:$O14435,6,0)</f>
        <v>NO</v>
      </c>
      <c r="L92" s="140" t="s">
        <v>2219</v>
      </c>
      <c r="M92" s="109" t="s">
        <v>2446</v>
      </c>
      <c r="N92" s="109" t="s">
        <v>2453</v>
      </c>
      <c r="O92" s="116" t="s">
        <v>2455</v>
      </c>
      <c r="P92" s="116"/>
      <c r="Q92" s="109" t="s">
        <v>2219</v>
      </c>
    </row>
    <row r="93" spans="1:17" s="117" customFormat="1" ht="18" x14ac:dyDescent="0.25">
      <c r="A93" s="116" t="str">
        <f>VLOOKUP(E93,'LISTADO ATM'!$A$2:$C$898,3,0)</f>
        <v>SUR</v>
      </c>
      <c r="B93" s="137" t="s">
        <v>2615</v>
      </c>
      <c r="C93" s="110">
        <v>44375.759166666663</v>
      </c>
      <c r="D93" s="110" t="s">
        <v>2180</v>
      </c>
      <c r="E93" s="133">
        <v>5</v>
      </c>
      <c r="F93" s="116" t="str">
        <f>VLOOKUP(E93,VIP!$A$2:$O13984,2,0)</f>
        <v>DRBR005</v>
      </c>
      <c r="G93" s="116" t="str">
        <f>VLOOKUP(E93,'LISTADO ATM'!$A$2:$B$897,2,0)</f>
        <v>ATM Oficina Autoservicio Villa Ofelia (San Juan)</v>
      </c>
      <c r="H93" s="116" t="str">
        <f>VLOOKUP(E93,VIP!$A$2:$O18945,7,FALSE)</f>
        <v>Si</v>
      </c>
      <c r="I93" s="116" t="str">
        <f>VLOOKUP(E93,VIP!$A$2:$O10910,8,FALSE)</f>
        <v>Si</v>
      </c>
      <c r="J93" s="116" t="str">
        <f>VLOOKUP(E93,VIP!$A$2:$O10860,8,FALSE)</f>
        <v>Si</v>
      </c>
      <c r="K93" s="116" t="str">
        <f>VLOOKUP(E93,VIP!$A$2:$O14434,6,0)</f>
        <v>NO</v>
      </c>
      <c r="L93" s="140" t="s">
        <v>2219</v>
      </c>
      <c r="M93" s="109" t="s">
        <v>2446</v>
      </c>
      <c r="N93" s="109" t="s">
        <v>2453</v>
      </c>
      <c r="O93" s="116" t="s">
        <v>2455</v>
      </c>
      <c r="P93" s="116"/>
      <c r="Q93" s="109" t="s">
        <v>2219</v>
      </c>
    </row>
    <row r="94" spans="1:17" s="117" customFormat="1" ht="18" x14ac:dyDescent="0.25">
      <c r="A94" s="116" t="str">
        <f>VLOOKUP(E94,'LISTADO ATM'!$A$2:$C$898,3,0)</f>
        <v>DISTRITO NACIONAL</v>
      </c>
      <c r="B94" s="137" t="s">
        <v>2608</v>
      </c>
      <c r="C94" s="110">
        <v>44375.789571759262</v>
      </c>
      <c r="D94" s="110" t="s">
        <v>2180</v>
      </c>
      <c r="E94" s="133">
        <v>377</v>
      </c>
      <c r="F94" s="116" t="str">
        <f>VLOOKUP(E94,VIP!$A$2:$O13974,2,0)</f>
        <v>DRBR377</v>
      </c>
      <c r="G94" s="116" t="str">
        <f>VLOOKUP(E94,'LISTADO ATM'!$A$2:$B$897,2,0)</f>
        <v>ATM Estación del Metro Eduardo Brito</v>
      </c>
      <c r="H94" s="116" t="str">
        <f>VLOOKUP(E94,VIP!$A$2:$O18935,7,FALSE)</f>
        <v>Si</v>
      </c>
      <c r="I94" s="116" t="str">
        <f>VLOOKUP(E94,VIP!$A$2:$O10900,8,FALSE)</f>
        <v>Si</v>
      </c>
      <c r="J94" s="116" t="str">
        <f>VLOOKUP(E94,VIP!$A$2:$O10850,8,FALSE)</f>
        <v>Si</v>
      </c>
      <c r="K94" s="116" t="str">
        <f>VLOOKUP(E94,VIP!$A$2:$O14424,6,0)</f>
        <v>NO</v>
      </c>
      <c r="L94" s="140" t="s">
        <v>2607</v>
      </c>
      <c r="M94" s="109" t="s">
        <v>2446</v>
      </c>
      <c r="N94" s="109" t="s">
        <v>2453</v>
      </c>
      <c r="O94" s="116" t="s">
        <v>2455</v>
      </c>
      <c r="P94" s="116" t="s">
        <v>2633</v>
      </c>
      <c r="Q94" s="109" t="s">
        <v>2607</v>
      </c>
    </row>
    <row r="95" spans="1:17" s="117" customFormat="1" ht="18" x14ac:dyDescent="0.25">
      <c r="A95" s="116" t="str">
        <f>VLOOKUP(E95,'LISTADO ATM'!$A$2:$C$898,3,0)</f>
        <v>DISTRITO NACIONAL</v>
      </c>
      <c r="B95" s="137" t="s">
        <v>2606</v>
      </c>
      <c r="C95" s="110">
        <v>44375.796261574076</v>
      </c>
      <c r="D95" s="110" t="s">
        <v>2180</v>
      </c>
      <c r="E95" s="133">
        <v>586</v>
      </c>
      <c r="F95" s="116" t="str">
        <f>VLOOKUP(E95,VIP!$A$2:$O13973,2,0)</f>
        <v>DRBR01Q</v>
      </c>
      <c r="G95" s="116" t="str">
        <f>VLOOKUP(E95,'LISTADO ATM'!$A$2:$B$897,2,0)</f>
        <v xml:space="preserve">ATM Palacio de Justicia D.N. </v>
      </c>
      <c r="H95" s="116" t="str">
        <f>VLOOKUP(E95,VIP!$A$2:$O18934,7,FALSE)</f>
        <v>Si</v>
      </c>
      <c r="I95" s="116" t="str">
        <f>VLOOKUP(E95,VIP!$A$2:$O10899,8,FALSE)</f>
        <v>Si</v>
      </c>
      <c r="J95" s="116" t="str">
        <f>VLOOKUP(E95,VIP!$A$2:$O10849,8,FALSE)</f>
        <v>Si</v>
      </c>
      <c r="K95" s="116" t="str">
        <f>VLOOKUP(E95,VIP!$A$2:$O14423,6,0)</f>
        <v>NO</v>
      </c>
      <c r="L95" s="140" t="s">
        <v>2607</v>
      </c>
      <c r="M95" s="109" t="s">
        <v>2446</v>
      </c>
      <c r="N95" s="109" t="s">
        <v>2453</v>
      </c>
      <c r="O95" s="116" t="s">
        <v>2455</v>
      </c>
      <c r="P95" s="116" t="s">
        <v>2633</v>
      </c>
      <c r="Q95" s="109" t="s">
        <v>2607</v>
      </c>
    </row>
    <row r="96" spans="1:17" s="117" customFormat="1" ht="18" x14ac:dyDescent="0.25">
      <c r="A96" s="116" t="str">
        <f>VLOOKUP(E96,'LISTADO ATM'!$A$2:$C$898,3,0)</f>
        <v>DISTRITO NACIONAL</v>
      </c>
      <c r="B96" s="137" t="s">
        <v>2657</v>
      </c>
      <c r="C96" s="110">
        <v>44375.812858796293</v>
      </c>
      <c r="D96" s="110" t="s">
        <v>2449</v>
      </c>
      <c r="E96" s="133">
        <v>698</v>
      </c>
      <c r="F96" s="116" t="str">
        <f>VLOOKUP(E96,VIP!$A$2:$O13993,2,0)</f>
        <v>DRBR698</v>
      </c>
      <c r="G96" s="116" t="str">
        <f>VLOOKUP(E96,'LISTADO ATM'!$A$2:$B$897,2,0)</f>
        <v>ATM Parador Bellamar</v>
      </c>
      <c r="H96" s="116" t="str">
        <f>VLOOKUP(E96,VIP!$A$2:$O18954,7,FALSE)</f>
        <v>Si</v>
      </c>
      <c r="I96" s="116" t="str">
        <f>VLOOKUP(E96,VIP!$A$2:$O10919,8,FALSE)</f>
        <v>Si</v>
      </c>
      <c r="J96" s="116" t="str">
        <f>VLOOKUP(E96,VIP!$A$2:$O10869,8,FALSE)</f>
        <v>Si</v>
      </c>
      <c r="K96" s="116" t="str">
        <f>VLOOKUP(E96,VIP!$A$2:$O14443,6,0)</f>
        <v>NO</v>
      </c>
      <c r="L96" s="140" t="s">
        <v>2566</v>
      </c>
      <c r="M96" s="109" t="s">
        <v>2446</v>
      </c>
      <c r="N96" s="109" t="s">
        <v>2453</v>
      </c>
      <c r="O96" s="116" t="s">
        <v>2454</v>
      </c>
      <c r="P96" s="116"/>
      <c r="Q96" s="109" t="s">
        <v>2566</v>
      </c>
    </row>
    <row r="97" spans="1:17" s="117" customFormat="1" ht="18" x14ac:dyDescent="0.25">
      <c r="A97" s="116" t="str">
        <f>VLOOKUP(E97,'LISTADO ATM'!$A$2:$C$898,3,0)</f>
        <v>DISTRITO NACIONAL</v>
      </c>
      <c r="B97" s="137" t="s">
        <v>2654</v>
      </c>
      <c r="C97" s="110">
        <v>44375.822962962964</v>
      </c>
      <c r="D97" s="110" t="s">
        <v>2470</v>
      </c>
      <c r="E97" s="133">
        <v>194</v>
      </c>
      <c r="F97" s="116" t="str">
        <f>VLOOKUP(E97,VIP!$A$2:$O13990,2,0)</f>
        <v>DRBR194</v>
      </c>
      <c r="G97" s="116" t="str">
        <f>VLOOKUP(E97,'LISTADO ATM'!$A$2:$B$897,2,0)</f>
        <v xml:space="preserve">ATM UNP Pantoja </v>
      </c>
      <c r="H97" s="116" t="str">
        <f>VLOOKUP(E97,VIP!$A$2:$O18951,7,FALSE)</f>
        <v>Si</v>
      </c>
      <c r="I97" s="116" t="str">
        <f>VLOOKUP(E97,VIP!$A$2:$O10916,8,FALSE)</f>
        <v>No</v>
      </c>
      <c r="J97" s="116" t="str">
        <f>VLOOKUP(E97,VIP!$A$2:$O10866,8,FALSE)</f>
        <v>No</v>
      </c>
      <c r="K97" s="116" t="str">
        <f>VLOOKUP(E97,VIP!$A$2:$O14440,6,0)</f>
        <v>NO</v>
      </c>
      <c r="L97" s="140" t="s">
        <v>2418</v>
      </c>
      <c r="M97" s="109" t="s">
        <v>2446</v>
      </c>
      <c r="N97" s="109" t="s">
        <v>2453</v>
      </c>
      <c r="O97" s="116" t="s">
        <v>2471</v>
      </c>
      <c r="P97" s="116"/>
      <c r="Q97" s="109" t="s">
        <v>2418</v>
      </c>
    </row>
    <row r="98" spans="1:17" s="117" customFormat="1" ht="18" x14ac:dyDescent="0.25">
      <c r="A98" s="116" t="str">
        <f>VLOOKUP(E98,'LISTADO ATM'!$A$2:$C$898,3,0)</f>
        <v>NORTE</v>
      </c>
      <c r="B98" s="137" t="s">
        <v>2644</v>
      </c>
      <c r="C98" s="110">
        <v>44375.920914351853</v>
      </c>
      <c r="D98" s="110" t="s">
        <v>2470</v>
      </c>
      <c r="E98" s="133">
        <v>687</v>
      </c>
      <c r="F98" s="116" t="str">
        <f>VLOOKUP(E98,VIP!$A$2:$O13980,2,0)</f>
        <v>DRBR687</v>
      </c>
      <c r="G98" s="116" t="str">
        <f>VLOOKUP(E98,'LISTADO ATM'!$A$2:$B$897,2,0)</f>
        <v>ATM Oficina Monterrico II</v>
      </c>
      <c r="H98" s="116" t="str">
        <f>VLOOKUP(E98,VIP!$A$2:$O18941,7,FALSE)</f>
        <v>NO</v>
      </c>
      <c r="I98" s="116" t="str">
        <f>VLOOKUP(E98,VIP!$A$2:$O10906,8,FALSE)</f>
        <v>NO</v>
      </c>
      <c r="J98" s="116" t="str">
        <f>VLOOKUP(E98,VIP!$A$2:$O10856,8,FALSE)</f>
        <v>NO</v>
      </c>
      <c r="K98" s="116" t="str">
        <f>VLOOKUP(E98,VIP!$A$2:$O14430,6,0)</f>
        <v>SI</v>
      </c>
      <c r="L98" s="140" t="s">
        <v>2418</v>
      </c>
      <c r="M98" s="109" t="s">
        <v>2446</v>
      </c>
      <c r="N98" s="109" t="s">
        <v>2453</v>
      </c>
      <c r="O98" s="116" t="s">
        <v>2471</v>
      </c>
      <c r="P98" s="116"/>
      <c r="Q98" s="109" t="s">
        <v>2418</v>
      </c>
    </row>
    <row r="99" spans="1:17" s="117" customFormat="1" ht="18" x14ac:dyDescent="0.25">
      <c r="A99" s="116" t="str">
        <f>VLOOKUP(E99,'LISTADO ATM'!$A$2:$C$898,3,0)</f>
        <v>DISTRITO NACIONAL</v>
      </c>
      <c r="B99" s="137" t="s">
        <v>2641</v>
      </c>
      <c r="C99" s="110">
        <v>44376.053287037037</v>
      </c>
      <c r="D99" s="110" t="s">
        <v>2449</v>
      </c>
      <c r="E99" s="133">
        <v>684</v>
      </c>
      <c r="F99" s="116" t="str">
        <f>VLOOKUP(E99,VIP!$A$2:$O13977,2,0)</f>
        <v>DRBR684</v>
      </c>
      <c r="G99" s="116" t="str">
        <f>VLOOKUP(E99,'LISTADO ATM'!$A$2:$B$897,2,0)</f>
        <v>ATM Estación Texaco Prolongación 27 Febrero</v>
      </c>
      <c r="H99" s="116" t="str">
        <f>VLOOKUP(E99,VIP!$A$2:$O18938,7,FALSE)</f>
        <v>NO</v>
      </c>
      <c r="I99" s="116" t="str">
        <f>VLOOKUP(E99,VIP!$A$2:$O10903,8,FALSE)</f>
        <v>NO</v>
      </c>
      <c r="J99" s="116" t="str">
        <f>VLOOKUP(E99,VIP!$A$2:$O10853,8,FALSE)</f>
        <v>NO</v>
      </c>
      <c r="K99" s="116" t="str">
        <f>VLOOKUP(E99,VIP!$A$2:$O14427,6,0)</f>
        <v>NO</v>
      </c>
      <c r="L99" s="140" t="s">
        <v>2418</v>
      </c>
      <c r="M99" s="109" t="s">
        <v>2446</v>
      </c>
      <c r="N99" s="109" t="s">
        <v>2453</v>
      </c>
      <c r="O99" s="116" t="s">
        <v>2454</v>
      </c>
      <c r="P99" s="116"/>
      <c r="Q99" s="109" t="s">
        <v>2418</v>
      </c>
    </row>
    <row r="100" spans="1:17" s="117" customFormat="1" ht="18" x14ac:dyDescent="0.25">
      <c r="A100" s="116" t="str">
        <f>VLOOKUP(E100,'LISTADO ATM'!$A$2:$C$898,3,0)</f>
        <v>NORTE</v>
      </c>
      <c r="B100" s="137" t="s">
        <v>2639</v>
      </c>
      <c r="C100" s="110">
        <v>44376.062349537038</v>
      </c>
      <c r="D100" s="110" t="s">
        <v>2470</v>
      </c>
      <c r="E100" s="133">
        <v>950</v>
      </c>
      <c r="F100" s="116" t="str">
        <f>VLOOKUP(E100,VIP!$A$2:$O13975,2,0)</f>
        <v>DRBR12G</v>
      </c>
      <c r="G100" s="116" t="str">
        <f>VLOOKUP(E100,'LISTADO ATM'!$A$2:$B$897,2,0)</f>
        <v xml:space="preserve">ATM Oficina Monterrico </v>
      </c>
      <c r="H100" s="116" t="str">
        <f>VLOOKUP(E100,VIP!$A$2:$O18936,7,FALSE)</f>
        <v>Si</v>
      </c>
      <c r="I100" s="116" t="str">
        <f>VLOOKUP(E100,VIP!$A$2:$O10901,8,FALSE)</f>
        <v>Si</v>
      </c>
      <c r="J100" s="116" t="str">
        <f>VLOOKUP(E100,VIP!$A$2:$O10851,8,FALSE)</f>
        <v>Si</v>
      </c>
      <c r="K100" s="116" t="str">
        <f>VLOOKUP(E100,VIP!$A$2:$O14425,6,0)</f>
        <v>SI</v>
      </c>
      <c r="L100" s="140" t="s">
        <v>2418</v>
      </c>
      <c r="M100" s="109" t="s">
        <v>2446</v>
      </c>
      <c r="N100" s="109" t="s">
        <v>2453</v>
      </c>
      <c r="O100" s="116" t="s">
        <v>2471</v>
      </c>
      <c r="P100" s="116"/>
      <c r="Q100" s="109" t="s">
        <v>2418</v>
      </c>
    </row>
    <row r="101" spans="1:17" s="117" customFormat="1" ht="18" x14ac:dyDescent="0.25">
      <c r="A101" s="116" t="str">
        <f>VLOOKUP(E101,'LISTADO ATM'!$A$2:$C$898,3,0)</f>
        <v>NORTE</v>
      </c>
      <c r="B101" s="137">
        <v>3335935185</v>
      </c>
      <c r="C101" s="110">
        <v>44376.166666666664</v>
      </c>
      <c r="D101" s="110" t="s">
        <v>2181</v>
      </c>
      <c r="E101" s="133">
        <v>198</v>
      </c>
      <c r="F101" s="116" t="str">
        <f>VLOOKUP(E101,VIP!$A$2:$O13995,2,0)</f>
        <v>DRBR198</v>
      </c>
      <c r="G101" s="116" t="str">
        <f>VLOOKUP(E101,'LISTADO ATM'!$A$2:$B$897,2,0)</f>
        <v xml:space="preserve">ATM Almacenes El Encanto  (Santiago) </v>
      </c>
      <c r="H101" s="116" t="str">
        <f>VLOOKUP(E101,VIP!$A$2:$O18956,7,FALSE)</f>
        <v>NO</v>
      </c>
      <c r="I101" s="116" t="str">
        <f>VLOOKUP(E101,VIP!$A$2:$O10921,8,FALSE)</f>
        <v>NO</v>
      </c>
      <c r="J101" s="116" t="str">
        <f>VLOOKUP(E101,VIP!$A$2:$O10871,8,FALSE)</f>
        <v>NO</v>
      </c>
      <c r="K101" s="116" t="str">
        <f>VLOOKUP(E101,VIP!$A$2:$O14445,6,0)</f>
        <v>NO</v>
      </c>
      <c r="L101" s="140" t="s">
        <v>2245</v>
      </c>
      <c r="M101" s="109" t="s">
        <v>2446</v>
      </c>
      <c r="N101" s="109" t="s">
        <v>2453</v>
      </c>
      <c r="O101" s="116" t="s">
        <v>2584</v>
      </c>
      <c r="P101" s="116"/>
      <c r="Q101" s="109" t="s">
        <v>2245</v>
      </c>
    </row>
    <row r="102" spans="1:17" s="117" customFormat="1" ht="18" x14ac:dyDescent="0.25">
      <c r="A102" s="116" t="str">
        <f>VLOOKUP(E102,'LISTADO ATM'!$A$2:$C$898,3,0)</f>
        <v>SUR</v>
      </c>
      <c r="B102" s="137" t="s">
        <v>2688</v>
      </c>
      <c r="C102" s="110">
        <v>44376.32435185185</v>
      </c>
      <c r="D102" s="110" t="s">
        <v>2449</v>
      </c>
      <c r="E102" s="133">
        <v>249</v>
      </c>
      <c r="F102" s="116" t="str">
        <f>VLOOKUP(E102,VIP!$A$2:$O14022,2,0)</f>
        <v>DRBR249</v>
      </c>
      <c r="G102" s="116" t="str">
        <f>VLOOKUP(E102,'LISTADO ATM'!$A$2:$B$897,2,0)</f>
        <v xml:space="preserve">ATM Banco Agrícola Neiba </v>
      </c>
      <c r="H102" s="116" t="str">
        <f>VLOOKUP(E102,VIP!$A$2:$O18983,7,FALSE)</f>
        <v>Si</v>
      </c>
      <c r="I102" s="116" t="str">
        <f>VLOOKUP(E102,VIP!$A$2:$O10948,8,FALSE)</f>
        <v>Si</v>
      </c>
      <c r="J102" s="116" t="str">
        <f>VLOOKUP(E102,VIP!$A$2:$O10898,8,FALSE)</f>
        <v>Si</v>
      </c>
      <c r="K102" s="116" t="str">
        <f>VLOOKUP(E102,VIP!$A$2:$O14472,6,0)</f>
        <v>NO</v>
      </c>
      <c r="L102" s="140" t="s">
        <v>2418</v>
      </c>
      <c r="M102" s="109" t="s">
        <v>2446</v>
      </c>
      <c r="N102" s="109" t="s">
        <v>2453</v>
      </c>
      <c r="O102" s="116" t="s">
        <v>2454</v>
      </c>
      <c r="P102" s="116"/>
      <c r="Q102" s="109" t="s">
        <v>2418</v>
      </c>
    </row>
    <row r="103" spans="1:17" s="117" customFormat="1" ht="18" x14ac:dyDescent="0.25">
      <c r="A103" s="116" t="str">
        <f>VLOOKUP(E103,'LISTADO ATM'!$A$2:$C$898,3,0)</f>
        <v>DISTRITO NACIONAL</v>
      </c>
      <c r="B103" s="137" t="s">
        <v>2687</v>
      </c>
      <c r="C103" s="110">
        <v>44376.327280092592</v>
      </c>
      <c r="D103" s="110" t="s">
        <v>2449</v>
      </c>
      <c r="E103" s="133">
        <v>981</v>
      </c>
      <c r="F103" s="116" t="str">
        <f>VLOOKUP(E103,VIP!$A$2:$O14021,2,0)</f>
        <v>DRBR981</v>
      </c>
      <c r="G103" s="116" t="str">
        <f>VLOOKUP(E103,'LISTADO ATM'!$A$2:$B$897,2,0)</f>
        <v xml:space="preserve">ATM Edificio 911 </v>
      </c>
      <c r="H103" s="116" t="str">
        <f>VLOOKUP(E103,VIP!$A$2:$O18982,7,FALSE)</f>
        <v>Si</v>
      </c>
      <c r="I103" s="116" t="str">
        <f>VLOOKUP(E103,VIP!$A$2:$O10947,8,FALSE)</f>
        <v>Si</v>
      </c>
      <c r="J103" s="116" t="str">
        <f>VLOOKUP(E103,VIP!$A$2:$O10897,8,FALSE)</f>
        <v>Si</v>
      </c>
      <c r="K103" s="116" t="str">
        <f>VLOOKUP(E103,VIP!$A$2:$O14471,6,0)</f>
        <v>NO</v>
      </c>
      <c r="L103" s="140" t="s">
        <v>2661</v>
      </c>
      <c r="M103" s="109" t="s">
        <v>2446</v>
      </c>
      <c r="N103" s="109" t="s">
        <v>2453</v>
      </c>
      <c r="O103" s="116" t="s">
        <v>2454</v>
      </c>
      <c r="P103" s="116"/>
      <c r="Q103" s="109" t="s">
        <v>2661</v>
      </c>
    </row>
    <row r="104" spans="1:17" s="117" customFormat="1" ht="18" x14ac:dyDescent="0.25">
      <c r="A104" s="116" t="str">
        <f>VLOOKUP(E104,'LISTADO ATM'!$A$2:$C$898,3,0)</f>
        <v>DISTRITO NACIONAL</v>
      </c>
      <c r="B104" s="137" t="s">
        <v>2684</v>
      </c>
      <c r="C104" s="110">
        <v>44376.355208333334</v>
      </c>
      <c r="D104" s="110" t="s">
        <v>2180</v>
      </c>
      <c r="E104" s="133">
        <v>183</v>
      </c>
      <c r="F104" s="116" t="str">
        <f>VLOOKUP(E104,VIP!$A$2:$O14018,2,0)</f>
        <v>DRBR183</v>
      </c>
      <c r="G104" s="116" t="str">
        <f>VLOOKUP(E104,'LISTADO ATM'!$A$2:$B$897,2,0)</f>
        <v>ATM Estación Nativa Km. 22 Aut. Duarte.</v>
      </c>
      <c r="H104" s="116" t="str">
        <f>VLOOKUP(E104,VIP!$A$2:$O18979,7,FALSE)</f>
        <v>N/A</v>
      </c>
      <c r="I104" s="116" t="str">
        <f>VLOOKUP(E104,VIP!$A$2:$O10944,8,FALSE)</f>
        <v>N/A</v>
      </c>
      <c r="J104" s="116" t="str">
        <f>VLOOKUP(E104,VIP!$A$2:$O10894,8,FALSE)</f>
        <v>N/A</v>
      </c>
      <c r="K104" s="116" t="str">
        <f>VLOOKUP(E104,VIP!$A$2:$O14468,6,0)</f>
        <v>N/A</v>
      </c>
      <c r="L104" s="140" t="s">
        <v>2219</v>
      </c>
      <c r="M104" s="109" t="s">
        <v>2446</v>
      </c>
      <c r="N104" s="109" t="s">
        <v>2558</v>
      </c>
      <c r="O104" s="116" t="s">
        <v>2455</v>
      </c>
      <c r="P104" s="116"/>
      <c r="Q104" s="109" t="s">
        <v>2219</v>
      </c>
    </row>
    <row r="105" spans="1:17" s="117" customFormat="1" ht="18" x14ac:dyDescent="0.25">
      <c r="A105" s="116" t="str">
        <f>VLOOKUP(E105,'LISTADO ATM'!$A$2:$C$898,3,0)</f>
        <v>NORTE</v>
      </c>
      <c r="B105" s="137" t="s">
        <v>2682</v>
      </c>
      <c r="C105" s="110">
        <v>44376.380046296297</v>
      </c>
      <c r="D105" s="110" t="s">
        <v>2589</v>
      </c>
      <c r="E105" s="133">
        <v>877</v>
      </c>
      <c r="F105" s="116" t="str">
        <f>VLOOKUP(E105,VIP!$A$2:$O14016,2,0)</f>
        <v>DRBR877</v>
      </c>
      <c r="G105" s="116" t="str">
        <f>VLOOKUP(E105,'LISTADO ATM'!$A$2:$B$897,2,0)</f>
        <v xml:space="preserve">ATM Estación Los Samanes (Ranchito, La Vega) </v>
      </c>
      <c r="H105" s="116" t="str">
        <f>VLOOKUP(E105,VIP!$A$2:$O18977,7,FALSE)</f>
        <v>Si</v>
      </c>
      <c r="I105" s="116" t="str">
        <f>VLOOKUP(E105,VIP!$A$2:$O10942,8,FALSE)</f>
        <v>Si</v>
      </c>
      <c r="J105" s="116" t="str">
        <f>VLOOKUP(E105,VIP!$A$2:$O10892,8,FALSE)</f>
        <v>Si</v>
      </c>
      <c r="K105" s="116" t="str">
        <f>VLOOKUP(E105,VIP!$A$2:$O14466,6,0)</f>
        <v>NO</v>
      </c>
      <c r="L105" s="140" t="s">
        <v>2566</v>
      </c>
      <c r="M105" s="109" t="s">
        <v>2446</v>
      </c>
      <c r="N105" s="109" t="s">
        <v>2453</v>
      </c>
      <c r="O105" s="116" t="s">
        <v>2591</v>
      </c>
      <c r="P105" s="116"/>
      <c r="Q105" s="109" t="s">
        <v>2566</v>
      </c>
    </row>
    <row r="106" spans="1:17" s="117" customFormat="1" ht="18" x14ac:dyDescent="0.25">
      <c r="A106" s="116" t="str">
        <f>VLOOKUP(E106,'LISTADO ATM'!$A$2:$C$898,3,0)</f>
        <v>DISTRITO NACIONAL</v>
      </c>
      <c r="B106" s="137" t="s">
        <v>2681</v>
      </c>
      <c r="C106" s="110">
        <v>44376.384502314817</v>
      </c>
      <c r="D106" s="110" t="s">
        <v>2470</v>
      </c>
      <c r="E106" s="133">
        <v>813</v>
      </c>
      <c r="F106" s="116" t="str">
        <f>VLOOKUP(E106,VIP!$A$2:$O14015,2,0)</f>
        <v>DRBR815</v>
      </c>
      <c r="G106" s="116" t="str">
        <f>VLOOKUP(E106,'LISTADO ATM'!$A$2:$B$897,2,0)</f>
        <v>ATM Occidental Mall</v>
      </c>
      <c r="H106" s="116" t="str">
        <f>VLOOKUP(E106,VIP!$A$2:$O18976,7,FALSE)</f>
        <v>Si</v>
      </c>
      <c r="I106" s="116" t="str">
        <f>VLOOKUP(E106,VIP!$A$2:$O10941,8,FALSE)</f>
        <v>Si</v>
      </c>
      <c r="J106" s="116" t="str">
        <f>VLOOKUP(E106,VIP!$A$2:$O10891,8,FALSE)</f>
        <v>Si</v>
      </c>
      <c r="K106" s="116" t="str">
        <f>VLOOKUP(E106,VIP!$A$2:$O14465,6,0)</f>
        <v>NO</v>
      </c>
      <c r="L106" s="140" t="s">
        <v>2568</v>
      </c>
      <c r="M106" s="109" t="s">
        <v>2446</v>
      </c>
      <c r="N106" s="109" t="s">
        <v>2453</v>
      </c>
      <c r="O106" s="116" t="s">
        <v>2471</v>
      </c>
      <c r="P106" s="116"/>
      <c r="Q106" s="109" t="s">
        <v>2568</v>
      </c>
    </row>
    <row r="107" spans="1:17" s="117" customFormat="1" ht="18" x14ac:dyDescent="0.25">
      <c r="A107" s="116" t="str">
        <f>VLOOKUP(E107,'LISTADO ATM'!$A$2:$C$898,3,0)</f>
        <v>SUR</v>
      </c>
      <c r="B107" s="137" t="s">
        <v>2678</v>
      </c>
      <c r="C107" s="110">
        <v>44376.392500000002</v>
      </c>
      <c r="D107" s="110" t="s">
        <v>2180</v>
      </c>
      <c r="E107" s="133">
        <v>33</v>
      </c>
      <c r="F107" s="116" t="str">
        <f>VLOOKUP(E107,VIP!$A$2:$O14012,2,0)</f>
        <v>DRBR033</v>
      </c>
      <c r="G107" s="116" t="str">
        <f>VLOOKUP(E107,'LISTADO ATM'!$A$2:$B$897,2,0)</f>
        <v xml:space="preserve">ATM UNP Juan de Herrera </v>
      </c>
      <c r="H107" s="116" t="str">
        <f>VLOOKUP(E107,VIP!$A$2:$O18973,7,FALSE)</f>
        <v>Si</v>
      </c>
      <c r="I107" s="116" t="str">
        <f>VLOOKUP(E107,VIP!$A$2:$O10938,8,FALSE)</f>
        <v>Si</v>
      </c>
      <c r="J107" s="116" t="str">
        <f>VLOOKUP(E107,VIP!$A$2:$O10888,8,FALSE)</f>
        <v>Si</v>
      </c>
      <c r="K107" s="116" t="str">
        <f>VLOOKUP(E107,VIP!$A$2:$O14462,6,0)</f>
        <v>NO</v>
      </c>
      <c r="L107" s="140" t="s">
        <v>2219</v>
      </c>
      <c r="M107" s="109" t="s">
        <v>2446</v>
      </c>
      <c r="N107" s="109" t="s">
        <v>2558</v>
      </c>
      <c r="O107" s="116" t="s">
        <v>2455</v>
      </c>
      <c r="P107" s="116"/>
      <c r="Q107" s="109" t="s">
        <v>2219</v>
      </c>
    </row>
    <row r="108" spans="1:17" s="117" customFormat="1" ht="18" x14ac:dyDescent="0.25">
      <c r="A108" s="116" t="str">
        <f>VLOOKUP(E108,'LISTADO ATM'!$A$2:$C$898,3,0)</f>
        <v>DISTRITO NACIONAL</v>
      </c>
      <c r="B108" s="137" t="s">
        <v>2675</v>
      </c>
      <c r="C108" s="110">
        <v>44376.402696759258</v>
      </c>
      <c r="D108" s="110" t="s">
        <v>2470</v>
      </c>
      <c r="E108" s="133">
        <v>231</v>
      </c>
      <c r="F108" s="116" t="str">
        <f>VLOOKUP(E108,VIP!$A$2:$O14009,2,0)</f>
        <v>DRBR231</v>
      </c>
      <c r="G108" s="116" t="str">
        <f>VLOOKUP(E108,'LISTADO ATM'!$A$2:$B$897,2,0)</f>
        <v xml:space="preserve">ATM Oficina Zona Oriental </v>
      </c>
      <c r="H108" s="116" t="str">
        <f>VLOOKUP(E108,VIP!$A$2:$O18970,7,FALSE)</f>
        <v>Si</v>
      </c>
      <c r="I108" s="116" t="str">
        <f>VLOOKUP(E108,VIP!$A$2:$O10935,8,FALSE)</f>
        <v>Si</v>
      </c>
      <c r="J108" s="116" t="str">
        <f>VLOOKUP(E108,VIP!$A$2:$O10885,8,FALSE)</f>
        <v>Si</v>
      </c>
      <c r="K108" s="116" t="str">
        <f>VLOOKUP(E108,VIP!$A$2:$O14459,6,0)</f>
        <v>SI</v>
      </c>
      <c r="L108" s="140" t="s">
        <v>2418</v>
      </c>
      <c r="M108" s="109" t="s">
        <v>2446</v>
      </c>
      <c r="N108" s="109" t="s">
        <v>2453</v>
      </c>
      <c r="O108" s="116" t="s">
        <v>2471</v>
      </c>
      <c r="P108" s="116"/>
      <c r="Q108" s="109" t="s">
        <v>2418</v>
      </c>
    </row>
    <row r="109" spans="1:17" s="117" customFormat="1" ht="18" x14ac:dyDescent="0.25">
      <c r="A109" s="116" t="str">
        <f>VLOOKUP(E109,'LISTADO ATM'!$A$2:$C$898,3,0)</f>
        <v>SUR</v>
      </c>
      <c r="B109" s="137" t="s">
        <v>2674</v>
      </c>
      <c r="C109" s="110">
        <v>44376.402951388889</v>
      </c>
      <c r="D109" s="110" t="s">
        <v>2180</v>
      </c>
      <c r="E109" s="133">
        <v>764</v>
      </c>
      <c r="F109" s="116" t="str">
        <f>VLOOKUP(E109,VIP!$A$2:$O14008,2,0)</f>
        <v>DRBR451</v>
      </c>
      <c r="G109" s="116" t="str">
        <f>VLOOKUP(E109,'LISTADO ATM'!$A$2:$B$897,2,0)</f>
        <v xml:space="preserve">ATM Oficina Elías Piña </v>
      </c>
      <c r="H109" s="116" t="str">
        <f>VLOOKUP(E109,VIP!$A$2:$O18969,7,FALSE)</f>
        <v>Si</v>
      </c>
      <c r="I109" s="116" t="str">
        <f>VLOOKUP(E109,VIP!$A$2:$O10934,8,FALSE)</f>
        <v>Si</v>
      </c>
      <c r="J109" s="116" t="str">
        <f>VLOOKUP(E109,VIP!$A$2:$O10884,8,FALSE)</f>
        <v>Si</v>
      </c>
      <c r="K109" s="116" t="str">
        <f>VLOOKUP(E109,VIP!$A$2:$O14458,6,0)</f>
        <v>NO</v>
      </c>
      <c r="L109" s="140" t="s">
        <v>2219</v>
      </c>
      <c r="M109" s="109" t="s">
        <v>2446</v>
      </c>
      <c r="N109" s="109" t="s">
        <v>2558</v>
      </c>
      <c r="O109" s="116" t="s">
        <v>2455</v>
      </c>
      <c r="P109" s="116"/>
      <c r="Q109" s="109" t="s">
        <v>2219</v>
      </c>
    </row>
    <row r="110" spans="1:17" s="117" customFormat="1" ht="18" x14ac:dyDescent="0.25">
      <c r="A110" s="116" t="str">
        <f>VLOOKUP(E110,'LISTADO ATM'!$A$2:$C$898,3,0)</f>
        <v>DISTRITO NACIONAL</v>
      </c>
      <c r="B110" s="137" t="s">
        <v>2673</v>
      </c>
      <c r="C110" s="110">
        <v>44376.405231481483</v>
      </c>
      <c r="D110" s="110" t="s">
        <v>2449</v>
      </c>
      <c r="E110" s="133">
        <v>835</v>
      </c>
      <c r="F110" s="116" t="str">
        <f>VLOOKUP(E110,VIP!$A$2:$O14007,2,0)</f>
        <v>DRBR835</v>
      </c>
      <c r="G110" s="116" t="str">
        <f>VLOOKUP(E110,'LISTADO ATM'!$A$2:$B$897,2,0)</f>
        <v xml:space="preserve">ATM UNP Megacentro </v>
      </c>
      <c r="H110" s="116" t="str">
        <f>VLOOKUP(E110,VIP!$A$2:$O18968,7,FALSE)</f>
        <v>Si</v>
      </c>
      <c r="I110" s="116" t="str">
        <f>VLOOKUP(E110,VIP!$A$2:$O10933,8,FALSE)</f>
        <v>Si</v>
      </c>
      <c r="J110" s="116" t="str">
        <f>VLOOKUP(E110,VIP!$A$2:$O10883,8,FALSE)</f>
        <v>Si</v>
      </c>
      <c r="K110" s="116" t="str">
        <f>VLOOKUP(E110,VIP!$A$2:$O14457,6,0)</f>
        <v>SI</v>
      </c>
      <c r="L110" s="140" t="s">
        <v>2418</v>
      </c>
      <c r="M110" s="109" t="s">
        <v>2446</v>
      </c>
      <c r="N110" s="109" t="s">
        <v>2453</v>
      </c>
      <c r="O110" s="116" t="s">
        <v>2454</v>
      </c>
      <c r="P110" s="116"/>
      <c r="Q110" s="109" t="s">
        <v>2418</v>
      </c>
    </row>
    <row r="111" spans="1:17" s="117" customFormat="1" ht="18" x14ac:dyDescent="0.25">
      <c r="A111" s="116" t="str">
        <f>VLOOKUP(E111,'LISTADO ATM'!$A$2:$C$898,3,0)</f>
        <v>NORTE</v>
      </c>
      <c r="B111" s="137" t="s">
        <v>2671</v>
      </c>
      <c r="C111" s="110">
        <v>44376.410879629628</v>
      </c>
      <c r="D111" s="110" t="s">
        <v>2589</v>
      </c>
      <c r="E111" s="133">
        <v>632</v>
      </c>
      <c r="F111" s="116" t="str">
        <f>VLOOKUP(E111,VIP!$A$2:$O14005,2,0)</f>
        <v>DRBR263</v>
      </c>
      <c r="G111" s="116" t="str">
        <f>VLOOKUP(E111,'LISTADO ATM'!$A$2:$B$897,2,0)</f>
        <v xml:space="preserve">ATM Autobanco Gurabo </v>
      </c>
      <c r="H111" s="116" t="str">
        <f>VLOOKUP(E111,VIP!$A$2:$O18966,7,FALSE)</f>
        <v>Si</v>
      </c>
      <c r="I111" s="116" t="str">
        <f>VLOOKUP(E111,VIP!$A$2:$O10931,8,FALSE)</f>
        <v>Si</v>
      </c>
      <c r="J111" s="116" t="str">
        <f>VLOOKUP(E111,VIP!$A$2:$O10881,8,FALSE)</f>
        <v>Si</v>
      </c>
      <c r="K111" s="116" t="str">
        <f>VLOOKUP(E111,VIP!$A$2:$O14455,6,0)</f>
        <v>NO</v>
      </c>
      <c r="L111" s="140" t="s">
        <v>2418</v>
      </c>
      <c r="M111" s="109" t="s">
        <v>2446</v>
      </c>
      <c r="N111" s="109" t="s">
        <v>2453</v>
      </c>
      <c r="O111" s="116" t="s">
        <v>2591</v>
      </c>
      <c r="P111" s="116"/>
      <c r="Q111" s="109" t="s">
        <v>2418</v>
      </c>
    </row>
    <row r="112" spans="1:17" s="117" customFormat="1" ht="18" x14ac:dyDescent="0.25">
      <c r="A112" s="116" t="str">
        <f>VLOOKUP(E112,'LISTADO ATM'!$A$2:$C$898,3,0)</f>
        <v>DISTRITO NACIONAL</v>
      </c>
      <c r="B112" s="137" t="s">
        <v>2665</v>
      </c>
      <c r="C112" s="110">
        <v>44376.42864583333</v>
      </c>
      <c r="D112" s="110" t="s">
        <v>2449</v>
      </c>
      <c r="E112" s="133">
        <v>655</v>
      </c>
      <c r="F112" s="116" t="str">
        <f>VLOOKUP(E112,VIP!$A$2:$O13999,2,0)</f>
        <v>DRBR655</v>
      </c>
      <c r="G112" s="116" t="str">
        <f>VLOOKUP(E112,'LISTADO ATM'!$A$2:$B$897,2,0)</f>
        <v>ATM Farmacia Sandra</v>
      </c>
      <c r="H112" s="116" t="str">
        <f>VLOOKUP(E112,VIP!$A$2:$O18960,7,FALSE)</f>
        <v>Si</v>
      </c>
      <c r="I112" s="116" t="str">
        <f>VLOOKUP(E112,VIP!$A$2:$O10925,8,FALSE)</f>
        <v>Si</v>
      </c>
      <c r="J112" s="116" t="str">
        <f>VLOOKUP(E112,VIP!$A$2:$O10875,8,FALSE)</f>
        <v>Si</v>
      </c>
      <c r="K112" s="116" t="str">
        <f>VLOOKUP(E112,VIP!$A$2:$O14449,6,0)</f>
        <v>NO</v>
      </c>
      <c r="L112" s="140" t="s">
        <v>2442</v>
      </c>
      <c r="M112" s="109" t="s">
        <v>2446</v>
      </c>
      <c r="N112" s="109" t="s">
        <v>2453</v>
      </c>
      <c r="O112" s="116" t="s">
        <v>2454</v>
      </c>
      <c r="P112" s="116"/>
      <c r="Q112" s="109" t="s">
        <v>2660</v>
      </c>
    </row>
    <row r="113" spans="1:17" s="117" customFormat="1" ht="18" x14ac:dyDescent="0.25">
      <c r="A113" s="116" t="str">
        <f>VLOOKUP(E113,'LISTADO ATM'!$A$2:$C$898,3,0)</f>
        <v>DISTRITO NACIONAL</v>
      </c>
      <c r="B113" s="137" t="s">
        <v>2662</v>
      </c>
      <c r="C113" s="110">
        <v>44376.45239583333</v>
      </c>
      <c r="D113" s="110" t="s">
        <v>2180</v>
      </c>
      <c r="E113" s="133">
        <v>958</v>
      </c>
      <c r="F113" s="116" t="str">
        <f>VLOOKUP(E113,VIP!$A$2:$O13996,2,0)</f>
        <v>DRBR958</v>
      </c>
      <c r="G113" s="116" t="str">
        <f>VLOOKUP(E113,'LISTADO ATM'!$A$2:$B$897,2,0)</f>
        <v xml:space="preserve">ATM Olé Aut. San Isidro </v>
      </c>
      <c r="H113" s="116" t="str">
        <f>VLOOKUP(E113,VIP!$A$2:$O18957,7,FALSE)</f>
        <v>Si</v>
      </c>
      <c r="I113" s="116" t="str">
        <f>VLOOKUP(E113,VIP!$A$2:$O10922,8,FALSE)</f>
        <v>Si</v>
      </c>
      <c r="J113" s="116" t="str">
        <f>VLOOKUP(E113,VIP!$A$2:$O10872,8,FALSE)</f>
        <v>Si</v>
      </c>
      <c r="K113" s="116" t="str">
        <f>VLOOKUP(E113,VIP!$A$2:$O14446,6,0)</f>
        <v>NO</v>
      </c>
      <c r="L113" s="140" t="s">
        <v>2245</v>
      </c>
      <c r="M113" s="109" t="s">
        <v>2446</v>
      </c>
      <c r="N113" s="109" t="s">
        <v>2453</v>
      </c>
      <c r="O113" s="116" t="s">
        <v>2455</v>
      </c>
      <c r="P113" s="116"/>
      <c r="Q113" s="109" t="s">
        <v>2245</v>
      </c>
    </row>
    <row r="114" spans="1:17" s="117" customFormat="1" ht="18" x14ac:dyDescent="0.25">
      <c r="A114" s="116" t="str">
        <f>VLOOKUP(E114,'LISTADO ATM'!$A$2:$C$898,3,0)</f>
        <v>DISTRITO NACIONAL</v>
      </c>
      <c r="B114" s="137" t="s">
        <v>2701</v>
      </c>
      <c r="C114" s="110">
        <v>44376.621724537035</v>
      </c>
      <c r="D114" s="110" t="s">
        <v>2180</v>
      </c>
      <c r="E114" s="133">
        <v>966</v>
      </c>
      <c r="F114" s="116" t="str">
        <f>VLOOKUP(E114,VIP!$A$2:$O13997,2,0)</f>
        <v>DRBR966</v>
      </c>
      <c r="G114" s="116" t="str">
        <f>VLOOKUP(E114,'LISTADO ATM'!$A$2:$B$897,2,0)</f>
        <v>ATM Centro Medico Real</v>
      </c>
      <c r="H114" s="116" t="str">
        <f>VLOOKUP(E114,VIP!$A$2:$O18958,7,FALSE)</f>
        <v>Si</v>
      </c>
      <c r="I114" s="116" t="str">
        <f>VLOOKUP(E114,VIP!$A$2:$O10923,8,FALSE)</f>
        <v>Si</v>
      </c>
      <c r="J114" s="116" t="str">
        <f>VLOOKUP(E114,VIP!$A$2:$O10873,8,FALSE)</f>
        <v>Si</v>
      </c>
      <c r="K114" s="116" t="str">
        <f>VLOOKUP(E114,VIP!$A$2:$O14447,6,0)</f>
        <v>NO</v>
      </c>
      <c r="L114" s="140" t="s">
        <v>2466</v>
      </c>
      <c r="M114" s="109" t="s">
        <v>2446</v>
      </c>
      <c r="N114" s="109" t="s">
        <v>2453</v>
      </c>
      <c r="O114" s="116" t="s">
        <v>2455</v>
      </c>
      <c r="P114" s="116"/>
      <c r="Q114" s="109" t="s">
        <v>2466</v>
      </c>
    </row>
    <row r="115" spans="1:17" s="117" customFormat="1" ht="18" x14ac:dyDescent="0.25">
      <c r="A115" s="116" t="str">
        <f>VLOOKUP(E115,'LISTADO ATM'!$A$2:$C$898,3,0)</f>
        <v>SUR</v>
      </c>
      <c r="B115" s="137" t="s">
        <v>2702</v>
      </c>
      <c r="C115" s="110">
        <v>44376.620069444441</v>
      </c>
      <c r="D115" s="110" t="s">
        <v>2449</v>
      </c>
      <c r="E115" s="133">
        <v>615</v>
      </c>
      <c r="F115" s="116" t="str">
        <f>VLOOKUP(E115,VIP!$A$2:$O13998,2,0)</f>
        <v>DRBR418</v>
      </c>
      <c r="G115" s="116" t="str">
        <f>VLOOKUP(E115,'LISTADO ATM'!$A$2:$B$897,2,0)</f>
        <v xml:space="preserve">ATM Estación Sunix Cabral (Barahona) </v>
      </c>
      <c r="H115" s="116" t="str">
        <f>VLOOKUP(E115,VIP!$A$2:$O18959,7,FALSE)</f>
        <v>Si</v>
      </c>
      <c r="I115" s="116" t="str">
        <f>VLOOKUP(E115,VIP!$A$2:$O10924,8,FALSE)</f>
        <v>Si</v>
      </c>
      <c r="J115" s="116" t="str">
        <f>VLOOKUP(E115,VIP!$A$2:$O10874,8,FALSE)</f>
        <v>Si</v>
      </c>
      <c r="K115" s="116" t="str">
        <f>VLOOKUP(E115,VIP!$A$2:$O14448,6,0)</f>
        <v>NO</v>
      </c>
      <c r="L115" s="140" t="s">
        <v>2418</v>
      </c>
      <c r="M115" s="109" t="s">
        <v>2446</v>
      </c>
      <c r="N115" s="109" t="s">
        <v>2453</v>
      </c>
      <c r="O115" s="116" t="s">
        <v>2454</v>
      </c>
      <c r="P115" s="116"/>
      <c r="Q115" s="109" t="s">
        <v>2418</v>
      </c>
    </row>
    <row r="116" spans="1:17" s="117" customFormat="1" ht="18" x14ac:dyDescent="0.25">
      <c r="A116" s="116" t="str">
        <f>VLOOKUP(E116,'LISTADO ATM'!$A$2:$C$898,3,0)</f>
        <v>ESTE</v>
      </c>
      <c r="B116" s="137" t="s">
        <v>2703</v>
      </c>
      <c r="C116" s="110">
        <v>44376.600277777776</v>
      </c>
      <c r="D116" s="110" t="s">
        <v>2180</v>
      </c>
      <c r="E116" s="133">
        <v>399</v>
      </c>
      <c r="F116" s="116" t="str">
        <f>VLOOKUP(E116,VIP!$A$2:$O13999,2,0)</f>
        <v>DRBR399</v>
      </c>
      <c r="G116" s="116" t="str">
        <f>VLOOKUP(E116,'LISTADO ATM'!$A$2:$B$897,2,0)</f>
        <v xml:space="preserve">ATM Oficina La Romana II </v>
      </c>
      <c r="H116" s="116" t="str">
        <f>VLOOKUP(E116,VIP!$A$2:$O18960,7,FALSE)</f>
        <v>Si</v>
      </c>
      <c r="I116" s="116" t="str">
        <f>VLOOKUP(E116,VIP!$A$2:$O10925,8,FALSE)</f>
        <v>Si</v>
      </c>
      <c r="J116" s="116" t="str">
        <f>VLOOKUP(E116,VIP!$A$2:$O10875,8,FALSE)</f>
        <v>Si</v>
      </c>
      <c r="K116" s="116" t="str">
        <f>VLOOKUP(E116,VIP!$A$2:$O14449,6,0)</f>
        <v>NO</v>
      </c>
      <c r="L116" s="140" t="s">
        <v>2245</v>
      </c>
      <c r="M116" s="109" t="s">
        <v>2446</v>
      </c>
      <c r="N116" s="109" t="s">
        <v>2558</v>
      </c>
      <c r="O116" s="116" t="s">
        <v>2455</v>
      </c>
      <c r="P116" s="116"/>
      <c r="Q116" s="109" t="s">
        <v>2245</v>
      </c>
    </row>
    <row r="117" spans="1:17" s="117" customFormat="1" ht="18" x14ac:dyDescent="0.25">
      <c r="A117" s="116" t="str">
        <f>VLOOKUP(E117,'LISTADO ATM'!$A$2:$C$898,3,0)</f>
        <v>NORTE</v>
      </c>
      <c r="B117" s="137" t="s">
        <v>2704</v>
      </c>
      <c r="C117" s="110">
        <v>44376.598541666666</v>
      </c>
      <c r="D117" s="110" t="s">
        <v>2181</v>
      </c>
      <c r="E117" s="133">
        <v>638</v>
      </c>
      <c r="F117" s="116" t="str">
        <f>VLOOKUP(E117,VIP!$A$2:$O14000,2,0)</f>
        <v>DRBR638</v>
      </c>
      <c r="G117" s="116" t="str">
        <f>VLOOKUP(E117,'LISTADO ATM'!$A$2:$B$897,2,0)</f>
        <v xml:space="preserve">ATM S/M Yoma </v>
      </c>
      <c r="H117" s="116" t="str">
        <f>VLOOKUP(E117,VIP!$A$2:$O18961,7,FALSE)</f>
        <v>Si</v>
      </c>
      <c r="I117" s="116" t="str">
        <f>VLOOKUP(E117,VIP!$A$2:$O10926,8,FALSE)</f>
        <v>Si</v>
      </c>
      <c r="J117" s="116" t="str">
        <f>VLOOKUP(E117,VIP!$A$2:$O10876,8,FALSE)</f>
        <v>Si</v>
      </c>
      <c r="K117" s="116" t="str">
        <f>VLOOKUP(E117,VIP!$A$2:$O14450,6,0)</f>
        <v>NO</v>
      </c>
      <c r="L117" s="140" t="s">
        <v>2245</v>
      </c>
      <c r="M117" s="109" t="s">
        <v>2446</v>
      </c>
      <c r="N117" s="109" t="s">
        <v>2558</v>
      </c>
      <c r="O117" s="116" t="s">
        <v>2567</v>
      </c>
      <c r="P117" s="116"/>
      <c r="Q117" s="109" t="s">
        <v>2245</v>
      </c>
    </row>
    <row r="118" spans="1:17" s="117" customFormat="1" ht="18" x14ac:dyDescent="0.25">
      <c r="A118" s="116" t="str">
        <f>VLOOKUP(E118,'LISTADO ATM'!$A$2:$C$898,3,0)</f>
        <v>SUR</v>
      </c>
      <c r="B118" s="137" t="s">
        <v>2705</v>
      </c>
      <c r="C118" s="110">
        <v>44376.59579861111</v>
      </c>
      <c r="D118" s="110" t="s">
        <v>2180</v>
      </c>
      <c r="E118" s="133">
        <v>5</v>
      </c>
      <c r="F118" s="116" t="str">
        <f>VLOOKUP(E118,VIP!$A$2:$O14001,2,0)</f>
        <v>DRBR005</v>
      </c>
      <c r="G118" s="116" t="str">
        <f>VLOOKUP(E118,'LISTADO ATM'!$A$2:$B$897,2,0)</f>
        <v>ATM Oficina Autoservicio Villa Ofelia (San Juan)</v>
      </c>
      <c r="H118" s="116" t="str">
        <f>VLOOKUP(E118,VIP!$A$2:$O18962,7,FALSE)</f>
        <v>Si</v>
      </c>
      <c r="I118" s="116" t="str">
        <f>VLOOKUP(E118,VIP!$A$2:$O10927,8,FALSE)</f>
        <v>Si</v>
      </c>
      <c r="J118" s="116" t="str">
        <f>VLOOKUP(E118,VIP!$A$2:$O10877,8,FALSE)</f>
        <v>Si</v>
      </c>
      <c r="K118" s="116" t="str">
        <f>VLOOKUP(E118,VIP!$A$2:$O14451,6,0)</f>
        <v>NO</v>
      </c>
      <c r="L118" s="140" t="s">
        <v>2245</v>
      </c>
      <c r="M118" s="109" t="s">
        <v>2446</v>
      </c>
      <c r="N118" s="109" t="s">
        <v>2558</v>
      </c>
      <c r="O118" s="116" t="s">
        <v>2455</v>
      </c>
      <c r="P118" s="116"/>
      <c r="Q118" s="109" t="s">
        <v>2245</v>
      </c>
    </row>
    <row r="119" spans="1:17" s="117" customFormat="1" ht="18" x14ac:dyDescent="0.25">
      <c r="A119" s="116" t="str">
        <f>VLOOKUP(E119,'LISTADO ATM'!$A$2:$C$898,3,0)</f>
        <v>SUR</v>
      </c>
      <c r="B119" s="137" t="s">
        <v>2706</v>
      </c>
      <c r="C119" s="110">
        <v>44376.594594907408</v>
      </c>
      <c r="D119" s="110" t="s">
        <v>2180</v>
      </c>
      <c r="E119" s="133">
        <v>780</v>
      </c>
      <c r="F119" s="116" t="str">
        <f>VLOOKUP(E119,VIP!$A$2:$O14002,2,0)</f>
        <v>DRBR041</v>
      </c>
      <c r="G119" s="116" t="str">
        <f>VLOOKUP(E119,'LISTADO ATM'!$A$2:$B$897,2,0)</f>
        <v xml:space="preserve">ATM Oficina Barahona I </v>
      </c>
      <c r="H119" s="116" t="str">
        <f>VLOOKUP(E119,VIP!$A$2:$O18963,7,FALSE)</f>
        <v>Si</v>
      </c>
      <c r="I119" s="116" t="str">
        <f>VLOOKUP(E119,VIP!$A$2:$O10928,8,FALSE)</f>
        <v>Si</v>
      </c>
      <c r="J119" s="116" t="str">
        <f>VLOOKUP(E119,VIP!$A$2:$O10878,8,FALSE)</f>
        <v>Si</v>
      </c>
      <c r="K119" s="116" t="str">
        <f>VLOOKUP(E119,VIP!$A$2:$O14452,6,0)</f>
        <v>SI</v>
      </c>
      <c r="L119" s="140" t="s">
        <v>2245</v>
      </c>
      <c r="M119" s="109" t="s">
        <v>2446</v>
      </c>
      <c r="N119" s="109" t="s">
        <v>2558</v>
      </c>
      <c r="O119" s="116" t="s">
        <v>2455</v>
      </c>
      <c r="P119" s="116"/>
      <c r="Q119" s="109" t="s">
        <v>2245</v>
      </c>
    </row>
    <row r="120" spans="1:17" s="117" customFormat="1" ht="18" x14ac:dyDescent="0.25">
      <c r="A120" s="116" t="str">
        <f>VLOOKUP(E120,'LISTADO ATM'!$A$2:$C$898,3,0)</f>
        <v>NORTE</v>
      </c>
      <c r="B120" s="137" t="s">
        <v>2707</v>
      </c>
      <c r="C120" s="110">
        <v>44376.563726851855</v>
      </c>
      <c r="D120" s="110" t="s">
        <v>2470</v>
      </c>
      <c r="E120" s="133">
        <v>965</v>
      </c>
      <c r="F120" s="116" t="str">
        <f>VLOOKUP(E120,VIP!$A$2:$O14003,2,0)</f>
        <v>DRBR965</v>
      </c>
      <c r="G120" s="116" t="str">
        <f>VLOOKUP(E120,'LISTADO ATM'!$A$2:$B$897,2,0)</f>
        <v xml:space="preserve">ATM S/M La Fuente FUN (Santiago) </v>
      </c>
      <c r="H120" s="116" t="str">
        <f>VLOOKUP(E120,VIP!$A$2:$O18964,7,FALSE)</f>
        <v>Si</v>
      </c>
      <c r="I120" s="116" t="str">
        <f>VLOOKUP(E120,VIP!$A$2:$O10929,8,FALSE)</f>
        <v>Si</v>
      </c>
      <c r="J120" s="116" t="str">
        <f>VLOOKUP(E120,VIP!$A$2:$O10879,8,FALSE)</f>
        <v>Si</v>
      </c>
      <c r="K120" s="116" t="str">
        <f>VLOOKUP(E120,VIP!$A$2:$O14453,6,0)</f>
        <v>NO</v>
      </c>
      <c r="L120" s="140" t="s">
        <v>2418</v>
      </c>
      <c r="M120" s="109" t="s">
        <v>2446</v>
      </c>
      <c r="N120" s="109" t="s">
        <v>2453</v>
      </c>
      <c r="O120" s="116" t="s">
        <v>2471</v>
      </c>
      <c r="P120" s="116"/>
      <c r="Q120" s="109" t="s">
        <v>2418</v>
      </c>
    </row>
    <row r="121" spans="1:17" s="117" customFormat="1" ht="18" x14ac:dyDescent="0.25">
      <c r="A121" s="116" t="str">
        <f>VLOOKUP(E121,'LISTADO ATM'!$A$2:$C$898,3,0)</f>
        <v>SUR</v>
      </c>
      <c r="B121" s="137" t="s">
        <v>2708</v>
      </c>
      <c r="C121" s="110">
        <v>44376.55667824074</v>
      </c>
      <c r="D121" s="110" t="s">
        <v>2180</v>
      </c>
      <c r="E121" s="133">
        <v>968</v>
      </c>
      <c r="F121" s="116" t="str">
        <f>VLOOKUP(E121,VIP!$A$2:$O14004,2,0)</f>
        <v>DRBR24I</v>
      </c>
      <c r="G121" s="116" t="str">
        <f>VLOOKUP(E121,'LISTADO ATM'!$A$2:$B$897,2,0)</f>
        <v xml:space="preserve">ATM UNP Mercado Baní </v>
      </c>
      <c r="H121" s="116" t="str">
        <f>VLOOKUP(E121,VIP!$A$2:$O18965,7,FALSE)</f>
        <v>Si</v>
      </c>
      <c r="I121" s="116" t="str">
        <f>VLOOKUP(E121,VIP!$A$2:$O10930,8,FALSE)</f>
        <v>Si</v>
      </c>
      <c r="J121" s="116" t="str">
        <f>VLOOKUP(E121,VIP!$A$2:$O10880,8,FALSE)</f>
        <v>Si</v>
      </c>
      <c r="K121" s="116" t="str">
        <f>VLOOKUP(E121,VIP!$A$2:$O14454,6,0)</f>
        <v>SI</v>
      </c>
      <c r="L121" s="140" t="s">
        <v>2466</v>
      </c>
      <c r="M121" s="109" t="s">
        <v>2446</v>
      </c>
      <c r="N121" s="109" t="s">
        <v>2558</v>
      </c>
      <c r="O121" s="116" t="s">
        <v>2455</v>
      </c>
      <c r="P121" s="116"/>
      <c r="Q121" s="109" t="s">
        <v>2466</v>
      </c>
    </row>
    <row r="122" spans="1:17" s="117" customFormat="1" ht="18" x14ac:dyDescent="0.25">
      <c r="A122" s="116" t="str">
        <f>VLOOKUP(E122,'LISTADO ATM'!$A$2:$C$898,3,0)</f>
        <v>DISTRITO NACIONAL</v>
      </c>
      <c r="B122" s="137" t="s">
        <v>2709</v>
      </c>
      <c r="C122" s="110">
        <v>44376.552511574075</v>
      </c>
      <c r="D122" s="110" t="s">
        <v>2180</v>
      </c>
      <c r="E122" s="133">
        <v>267</v>
      </c>
      <c r="F122" s="116" t="str">
        <f>VLOOKUP(E122,VIP!$A$2:$O14005,2,0)</f>
        <v>DRBR267</v>
      </c>
      <c r="G122" s="116" t="str">
        <f>VLOOKUP(E122,'LISTADO ATM'!$A$2:$B$897,2,0)</f>
        <v xml:space="preserve">ATM Centro de Caja México </v>
      </c>
      <c r="H122" s="116" t="str">
        <f>VLOOKUP(E122,VIP!$A$2:$O18966,7,FALSE)</f>
        <v>Si</v>
      </c>
      <c r="I122" s="116" t="str">
        <f>VLOOKUP(E122,VIP!$A$2:$O10931,8,FALSE)</f>
        <v>Si</v>
      </c>
      <c r="J122" s="116" t="str">
        <f>VLOOKUP(E122,VIP!$A$2:$O10881,8,FALSE)</f>
        <v>Si</v>
      </c>
      <c r="K122" s="116" t="str">
        <f>VLOOKUP(E122,VIP!$A$2:$O14455,6,0)</f>
        <v>NO</v>
      </c>
      <c r="L122" s="140" t="s">
        <v>2466</v>
      </c>
      <c r="M122" s="109" t="s">
        <v>2446</v>
      </c>
      <c r="N122" s="109" t="s">
        <v>2558</v>
      </c>
      <c r="O122" s="116" t="s">
        <v>2455</v>
      </c>
      <c r="P122" s="116"/>
      <c r="Q122" s="109" t="s">
        <v>2466</v>
      </c>
    </row>
    <row r="123" spans="1:17" s="117" customFormat="1" ht="18" x14ac:dyDescent="0.25">
      <c r="A123" s="116" t="str">
        <f>VLOOKUP(E123,'LISTADO ATM'!$A$2:$C$898,3,0)</f>
        <v>DISTRITO NACIONAL</v>
      </c>
      <c r="B123" s="137" t="s">
        <v>2710</v>
      </c>
      <c r="C123" s="110">
        <v>44376.550902777781</v>
      </c>
      <c r="D123" s="110" t="s">
        <v>2180</v>
      </c>
      <c r="E123" s="133">
        <v>240</v>
      </c>
      <c r="F123" s="116" t="str">
        <f>VLOOKUP(E123,VIP!$A$2:$O14006,2,0)</f>
        <v>DRBR24D</v>
      </c>
      <c r="G123" s="116" t="str">
        <f>VLOOKUP(E123,'LISTADO ATM'!$A$2:$B$897,2,0)</f>
        <v xml:space="preserve">ATM Oficina Carrefour I </v>
      </c>
      <c r="H123" s="116" t="str">
        <f>VLOOKUP(E123,VIP!$A$2:$O18967,7,FALSE)</f>
        <v>Si</v>
      </c>
      <c r="I123" s="116" t="str">
        <f>VLOOKUP(E123,VIP!$A$2:$O10932,8,FALSE)</f>
        <v>Si</v>
      </c>
      <c r="J123" s="116" t="str">
        <f>VLOOKUP(E123,VIP!$A$2:$O10882,8,FALSE)</f>
        <v>Si</v>
      </c>
      <c r="K123" s="116" t="str">
        <f>VLOOKUP(E123,VIP!$A$2:$O14456,6,0)</f>
        <v>SI</v>
      </c>
      <c r="L123" s="140" t="s">
        <v>2219</v>
      </c>
      <c r="M123" s="109" t="s">
        <v>2446</v>
      </c>
      <c r="N123" s="109" t="s">
        <v>2558</v>
      </c>
      <c r="O123" s="116" t="s">
        <v>2455</v>
      </c>
      <c r="P123" s="116"/>
      <c r="Q123" s="109" t="s">
        <v>2219</v>
      </c>
    </row>
    <row r="124" spans="1:17" s="117" customFormat="1" ht="18" x14ac:dyDescent="0.25">
      <c r="A124" s="116" t="str">
        <f>VLOOKUP(E124,'LISTADO ATM'!$A$2:$C$898,3,0)</f>
        <v>NORTE</v>
      </c>
      <c r="B124" s="137" t="s">
        <v>2711</v>
      </c>
      <c r="C124" s="110">
        <v>44376.536956018521</v>
      </c>
      <c r="D124" s="110" t="s">
        <v>2449</v>
      </c>
      <c r="E124" s="133">
        <v>774</v>
      </c>
      <c r="F124" s="116" t="str">
        <f>VLOOKUP(E124,VIP!$A$2:$O14007,2,0)</f>
        <v>DRBR061</v>
      </c>
      <c r="G124" s="116" t="str">
        <f>VLOOKUP(E124,'LISTADO ATM'!$A$2:$B$897,2,0)</f>
        <v xml:space="preserve">ATM Oficina Montecristi </v>
      </c>
      <c r="H124" s="116" t="str">
        <f>VLOOKUP(E124,VIP!$A$2:$O18968,7,FALSE)</f>
        <v>Si</v>
      </c>
      <c r="I124" s="116" t="str">
        <f>VLOOKUP(E124,VIP!$A$2:$O10933,8,FALSE)</f>
        <v>Si</v>
      </c>
      <c r="J124" s="116" t="str">
        <f>VLOOKUP(E124,VIP!$A$2:$O10883,8,FALSE)</f>
        <v>Si</v>
      </c>
      <c r="K124" s="116" t="str">
        <f>VLOOKUP(E124,VIP!$A$2:$O14457,6,0)</f>
        <v>NO</v>
      </c>
      <c r="L124" s="140" t="s">
        <v>2568</v>
      </c>
      <c r="M124" s="109" t="s">
        <v>2446</v>
      </c>
      <c r="N124" s="109" t="s">
        <v>2453</v>
      </c>
      <c r="O124" s="116" t="s">
        <v>2454</v>
      </c>
      <c r="P124" s="116"/>
      <c r="Q124" s="109" t="s">
        <v>2568</v>
      </c>
    </row>
    <row r="125" spans="1:17" s="117" customFormat="1" ht="18" x14ac:dyDescent="0.25">
      <c r="A125" s="116" t="str">
        <f>VLOOKUP(E125,'LISTADO ATM'!$A$2:$C$898,3,0)</f>
        <v>DISTRITO NACIONAL</v>
      </c>
      <c r="B125" s="137" t="s">
        <v>2712</v>
      </c>
      <c r="C125" s="110">
        <v>44376.512407407405</v>
      </c>
      <c r="D125" s="110" t="s">
        <v>2449</v>
      </c>
      <c r="E125" s="133">
        <v>359</v>
      </c>
      <c r="F125" s="116" t="str">
        <f>VLOOKUP(E125,VIP!$A$2:$O14008,2,0)</f>
        <v>DRBR359</v>
      </c>
      <c r="G125" s="116" t="str">
        <f>VLOOKUP(E125,'LISTADO ATM'!$A$2:$B$897,2,0)</f>
        <v>ATM S/M Bravo Ozama</v>
      </c>
      <c r="H125" s="116" t="str">
        <f>VLOOKUP(E125,VIP!$A$2:$O18969,7,FALSE)</f>
        <v>N/A</v>
      </c>
      <c r="I125" s="116" t="str">
        <f>VLOOKUP(E125,VIP!$A$2:$O10934,8,FALSE)</f>
        <v>N/A</v>
      </c>
      <c r="J125" s="116" t="str">
        <f>VLOOKUP(E125,VIP!$A$2:$O10884,8,FALSE)</f>
        <v>N/A</v>
      </c>
      <c r="K125" s="116" t="str">
        <f>VLOOKUP(E125,VIP!$A$2:$O14458,6,0)</f>
        <v>N/A</v>
      </c>
      <c r="L125" s="140" t="s">
        <v>2566</v>
      </c>
      <c r="M125" s="109" t="s">
        <v>2446</v>
      </c>
      <c r="N125" s="109" t="s">
        <v>2453</v>
      </c>
      <c r="O125" s="116" t="s">
        <v>2454</v>
      </c>
      <c r="P125" s="116"/>
      <c r="Q125" s="109" t="s">
        <v>2566</v>
      </c>
    </row>
    <row r="126" spans="1:17" s="117" customFormat="1" ht="18" x14ac:dyDescent="0.25">
      <c r="A126" s="116" t="str">
        <f>VLOOKUP(E126,'LISTADO ATM'!$A$2:$C$898,3,0)</f>
        <v>DISTRITO NACIONAL</v>
      </c>
      <c r="B126" s="137" t="s">
        <v>2713</v>
      </c>
      <c r="C126" s="110">
        <v>44376.503680555557</v>
      </c>
      <c r="D126" s="110" t="s">
        <v>2449</v>
      </c>
      <c r="E126" s="133">
        <v>835</v>
      </c>
      <c r="F126" s="116" t="str">
        <f>VLOOKUP(E126,VIP!$A$2:$O14009,2,0)</f>
        <v>DRBR835</v>
      </c>
      <c r="G126" s="116" t="str">
        <f>VLOOKUP(E126,'LISTADO ATM'!$A$2:$B$897,2,0)</f>
        <v xml:space="preserve">ATM UNP Megacentro </v>
      </c>
      <c r="H126" s="116" t="str">
        <f>VLOOKUP(E126,VIP!$A$2:$O18970,7,FALSE)</f>
        <v>Si</v>
      </c>
      <c r="I126" s="116" t="str">
        <f>VLOOKUP(E126,VIP!$A$2:$O10935,8,FALSE)</f>
        <v>Si</v>
      </c>
      <c r="J126" s="116" t="str">
        <f>VLOOKUP(E126,VIP!$A$2:$O10885,8,FALSE)</f>
        <v>Si</v>
      </c>
      <c r="K126" s="116" t="str">
        <f>VLOOKUP(E126,VIP!$A$2:$O14459,6,0)</f>
        <v>SI</v>
      </c>
      <c r="L126" s="140" t="s">
        <v>2566</v>
      </c>
      <c r="M126" s="109" t="s">
        <v>2446</v>
      </c>
      <c r="N126" s="109" t="s">
        <v>2453</v>
      </c>
      <c r="O126" s="116" t="s">
        <v>2454</v>
      </c>
      <c r="P126" s="116"/>
      <c r="Q126" s="109" t="s">
        <v>2566</v>
      </c>
    </row>
    <row r="127" spans="1:17" s="117" customFormat="1" ht="18" x14ac:dyDescent="0.25">
      <c r="A127" s="116" t="str">
        <f>VLOOKUP(E127,'LISTADO ATM'!$A$2:$C$898,3,0)</f>
        <v>DISTRITO NACIONAL</v>
      </c>
      <c r="B127" s="137" t="s">
        <v>2714</v>
      </c>
      <c r="C127" s="110">
        <v>44376.501168981478</v>
      </c>
      <c r="D127" s="110" t="s">
        <v>2449</v>
      </c>
      <c r="E127" s="133">
        <v>493</v>
      </c>
      <c r="F127" s="116" t="str">
        <f>VLOOKUP(E127,VIP!$A$2:$O14010,2,0)</f>
        <v>DRBR493</v>
      </c>
      <c r="G127" s="116" t="str">
        <f>VLOOKUP(E127,'LISTADO ATM'!$A$2:$B$897,2,0)</f>
        <v xml:space="preserve">ATM Oficina Haina Occidental II </v>
      </c>
      <c r="H127" s="116" t="str">
        <f>VLOOKUP(E127,VIP!$A$2:$O18971,7,FALSE)</f>
        <v>Si</v>
      </c>
      <c r="I127" s="116" t="str">
        <f>VLOOKUP(E127,VIP!$A$2:$O10936,8,FALSE)</f>
        <v>Si</v>
      </c>
      <c r="J127" s="116" t="str">
        <f>VLOOKUP(E127,VIP!$A$2:$O10886,8,FALSE)</f>
        <v>Si</v>
      </c>
      <c r="K127" s="116" t="str">
        <f>VLOOKUP(E127,VIP!$A$2:$O14460,6,0)</f>
        <v>NO</v>
      </c>
      <c r="L127" s="140" t="s">
        <v>2566</v>
      </c>
      <c r="M127" s="109" t="s">
        <v>2446</v>
      </c>
      <c r="N127" s="109" t="s">
        <v>2453</v>
      </c>
      <c r="O127" s="116" t="s">
        <v>2454</v>
      </c>
      <c r="P127" s="116"/>
      <c r="Q127" s="109" t="s">
        <v>2566</v>
      </c>
    </row>
    <row r="128" spans="1:17" s="117" customFormat="1" ht="18" x14ac:dyDescent="0.25">
      <c r="A128" s="116" t="str">
        <f>VLOOKUP(E128,'LISTADO ATM'!$A$2:$C$898,3,0)</f>
        <v>DISTRITO NACIONAL</v>
      </c>
      <c r="B128" s="137" t="s">
        <v>2715</v>
      </c>
      <c r="C128" s="110">
        <v>44376.491435185184</v>
      </c>
      <c r="D128" s="110" t="s">
        <v>2180</v>
      </c>
      <c r="E128" s="133">
        <v>761</v>
      </c>
      <c r="F128" s="116" t="str">
        <f>VLOOKUP(E128,VIP!$A$2:$O14011,2,0)</f>
        <v>DRBR761</v>
      </c>
      <c r="G128" s="116" t="str">
        <f>VLOOKUP(E128,'LISTADO ATM'!$A$2:$B$897,2,0)</f>
        <v xml:space="preserve">ATM ISSPOL </v>
      </c>
      <c r="H128" s="116" t="str">
        <f>VLOOKUP(E128,VIP!$A$2:$O18972,7,FALSE)</f>
        <v>Si</v>
      </c>
      <c r="I128" s="116" t="str">
        <f>VLOOKUP(E128,VIP!$A$2:$O10937,8,FALSE)</f>
        <v>Si</v>
      </c>
      <c r="J128" s="116" t="str">
        <f>VLOOKUP(E128,VIP!$A$2:$O10887,8,FALSE)</f>
        <v>Si</v>
      </c>
      <c r="K128" s="116" t="str">
        <f>VLOOKUP(E128,VIP!$A$2:$O14461,6,0)</f>
        <v>NO</v>
      </c>
      <c r="L128" s="140" t="s">
        <v>2245</v>
      </c>
      <c r="M128" s="109" t="s">
        <v>2446</v>
      </c>
      <c r="N128" s="109" t="s">
        <v>2558</v>
      </c>
      <c r="O128" s="116" t="s">
        <v>2455</v>
      </c>
      <c r="P128" s="116"/>
      <c r="Q128" s="109" t="s">
        <v>2245</v>
      </c>
    </row>
    <row r="129" spans="1:17" s="117" customFormat="1" ht="18" x14ac:dyDescent="0.25">
      <c r="A129" s="116" t="str">
        <f>VLOOKUP(E129,'LISTADO ATM'!$A$2:$C$898,3,0)</f>
        <v>DISTRITO NACIONAL</v>
      </c>
      <c r="B129" s="137" t="s">
        <v>2716</v>
      </c>
      <c r="C129" s="110">
        <v>44376.49119212963</v>
      </c>
      <c r="D129" s="110" t="s">
        <v>2449</v>
      </c>
      <c r="E129" s="133">
        <v>391</v>
      </c>
      <c r="F129" s="116" t="str">
        <f>VLOOKUP(E129,VIP!$A$2:$O14012,2,0)</f>
        <v>DRBR391</v>
      </c>
      <c r="G129" s="116" t="str">
        <f>VLOOKUP(E129,'LISTADO ATM'!$A$2:$B$897,2,0)</f>
        <v xml:space="preserve">ATM S/M Jumbo Luperón </v>
      </c>
      <c r="H129" s="116" t="str">
        <f>VLOOKUP(E129,VIP!$A$2:$O18973,7,FALSE)</f>
        <v>Si</v>
      </c>
      <c r="I129" s="116" t="str">
        <f>VLOOKUP(E129,VIP!$A$2:$O10938,8,FALSE)</f>
        <v>Si</v>
      </c>
      <c r="J129" s="116" t="str">
        <f>VLOOKUP(E129,VIP!$A$2:$O10888,8,FALSE)</f>
        <v>Si</v>
      </c>
      <c r="K129" s="116" t="str">
        <f>VLOOKUP(E129,VIP!$A$2:$O14462,6,0)</f>
        <v>NO</v>
      </c>
      <c r="L129" s="140" t="s">
        <v>2442</v>
      </c>
      <c r="M129" s="109" t="s">
        <v>2446</v>
      </c>
      <c r="N129" s="109" t="s">
        <v>2453</v>
      </c>
      <c r="O129" s="116" t="s">
        <v>2454</v>
      </c>
      <c r="P129" s="116"/>
      <c r="Q129" s="109" t="s">
        <v>2442</v>
      </c>
    </row>
    <row r="130" spans="1:17" s="117" customFormat="1" ht="18" x14ac:dyDescent="0.25">
      <c r="A130" s="116" t="str">
        <f>VLOOKUP(E130,'LISTADO ATM'!$A$2:$C$898,3,0)</f>
        <v>ESTE</v>
      </c>
      <c r="B130" s="137" t="s">
        <v>2717</v>
      </c>
      <c r="C130" s="110">
        <v>44376.490474537037</v>
      </c>
      <c r="D130" s="110" t="s">
        <v>2449</v>
      </c>
      <c r="E130" s="133">
        <v>366</v>
      </c>
      <c r="F130" s="116" t="str">
        <f>VLOOKUP(E130,VIP!$A$2:$O14013,2,0)</f>
        <v>DRBR366</v>
      </c>
      <c r="G130" s="116" t="str">
        <f>VLOOKUP(E130,'LISTADO ATM'!$A$2:$B$897,2,0)</f>
        <v>ATM Oficina Boulevard (Higuey) II</v>
      </c>
      <c r="H130" s="116" t="str">
        <f>VLOOKUP(E130,VIP!$A$2:$O18974,7,FALSE)</f>
        <v>N/A</v>
      </c>
      <c r="I130" s="116" t="str">
        <f>VLOOKUP(E130,VIP!$A$2:$O10939,8,FALSE)</f>
        <v>N/A</v>
      </c>
      <c r="J130" s="116" t="str">
        <f>VLOOKUP(E130,VIP!$A$2:$O10889,8,FALSE)</f>
        <v>N/A</v>
      </c>
      <c r="K130" s="116" t="str">
        <f>VLOOKUP(E130,VIP!$A$2:$O14463,6,0)</f>
        <v>N/A</v>
      </c>
      <c r="L130" s="140" t="s">
        <v>2442</v>
      </c>
      <c r="M130" s="109" t="s">
        <v>2446</v>
      </c>
      <c r="N130" s="109" t="s">
        <v>2453</v>
      </c>
      <c r="O130" s="116" t="s">
        <v>2454</v>
      </c>
      <c r="P130" s="116"/>
      <c r="Q130" s="109" t="s">
        <v>2442</v>
      </c>
    </row>
    <row r="131" spans="1:17" s="117" customFormat="1" ht="18" x14ac:dyDescent="0.25">
      <c r="A131" s="116" t="str">
        <f>VLOOKUP(E131,'LISTADO ATM'!$A$2:$C$898,3,0)</f>
        <v>NORTE</v>
      </c>
      <c r="B131" s="137" t="s">
        <v>2718</v>
      </c>
      <c r="C131" s="110">
        <v>44376.487754629627</v>
      </c>
      <c r="D131" s="110" t="s">
        <v>2589</v>
      </c>
      <c r="E131" s="133">
        <v>807</v>
      </c>
      <c r="F131" s="116" t="str">
        <f>VLOOKUP(E131,VIP!$A$2:$O14014,2,0)</f>
        <v>DRBR207</v>
      </c>
      <c r="G131" s="116" t="str">
        <f>VLOOKUP(E131,'LISTADO ATM'!$A$2:$B$897,2,0)</f>
        <v xml:space="preserve">ATM S/M Morel (Mao) </v>
      </c>
      <c r="H131" s="116" t="str">
        <f>VLOOKUP(E131,VIP!$A$2:$O18975,7,FALSE)</f>
        <v>Si</v>
      </c>
      <c r="I131" s="116" t="str">
        <f>VLOOKUP(E131,VIP!$A$2:$O10940,8,FALSE)</f>
        <v>Si</v>
      </c>
      <c r="J131" s="116" t="str">
        <f>VLOOKUP(E131,VIP!$A$2:$O10890,8,FALSE)</f>
        <v>Si</v>
      </c>
      <c r="K131" s="116" t="str">
        <f>VLOOKUP(E131,VIP!$A$2:$O14464,6,0)</f>
        <v>SI</v>
      </c>
      <c r="L131" s="140" t="s">
        <v>2418</v>
      </c>
      <c r="M131" s="109" t="s">
        <v>2446</v>
      </c>
      <c r="N131" s="109" t="s">
        <v>2453</v>
      </c>
      <c r="O131" s="116" t="s">
        <v>2591</v>
      </c>
      <c r="P131" s="116"/>
      <c r="Q131" s="109" t="s">
        <v>2418</v>
      </c>
    </row>
    <row r="132" spans="1:17" s="117" customFormat="1" ht="18" x14ac:dyDescent="0.25">
      <c r="A132" s="116" t="str">
        <f>VLOOKUP(E132,'LISTADO ATM'!$A$2:$C$898,3,0)</f>
        <v>ESTE</v>
      </c>
      <c r="B132" s="137" t="s">
        <v>2719</v>
      </c>
      <c r="C132" s="110">
        <v>44376.485567129632</v>
      </c>
      <c r="D132" s="110" t="s">
        <v>2449</v>
      </c>
      <c r="E132" s="133">
        <v>219</v>
      </c>
      <c r="F132" s="116" t="str">
        <f>VLOOKUP(E132,VIP!$A$2:$O14015,2,0)</f>
        <v>DRBR219</v>
      </c>
      <c r="G132" s="116" t="str">
        <f>VLOOKUP(E132,'LISTADO ATM'!$A$2:$B$897,2,0)</f>
        <v xml:space="preserve">ATM Oficina La Altagracia (Higuey) </v>
      </c>
      <c r="H132" s="116" t="str">
        <f>VLOOKUP(E132,VIP!$A$2:$O18976,7,FALSE)</f>
        <v>Si</v>
      </c>
      <c r="I132" s="116" t="str">
        <f>VLOOKUP(E132,VIP!$A$2:$O10941,8,FALSE)</f>
        <v>Si</v>
      </c>
      <c r="J132" s="116" t="str">
        <f>VLOOKUP(E132,VIP!$A$2:$O10891,8,FALSE)</f>
        <v>Si</v>
      </c>
      <c r="K132" s="116" t="str">
        <f>VLOOKUP(E132,VIP!$A$2:$O14465,6,0)</f>
        <v>NO</v>
      </c>
      <c r="L132" s="140" t="s">
        <v>2568</v>
      </c>
      <c r="M132" s="109" t="s">
        <v>2446</v>
      </c>
      <c r="N132" s="109" t="s">
        <v>2453</v>
      </c>
      <c r="O132" s="116" t="s">
        <v>2454</v>
      </c>
      <c r="P132" s="116"/>
      <c r="Q132" s="109" t="s">
        <v>2568</v>
      </c>
    </row>
    <row r="133" spans="1:17" s="117" customFormat="1" ht="18" x14ac:dyDescent="0.25">
      <c r="A133" s="116" t="str">
        <f>VLOOKUP(E133,'LISTADO ATM'!$A$2:$C$898,3,0)</f>
        <v>DISTRITO NACIONAL</v>
      </c>
      <c r="B133" s="137" t="s">
        <v>2720</v>
      </c>
      <c r="C133" s="110">
        <v>44376.483171296299</v>
      </c>
      <c r="D133" s="110" t="s">
        <v>2449</v>
      </c>
      <c r="E133" s="133">
        <v>169</v>
      </c>
      <c r="F133" s="116" t="str">
        <f>VLOOKUP(E133,VIP!$A$2:$O14016,2,0)</f>
        <v>DRBR169</v>
      </c>
      <c r="G133" s="116" t="str">
        <f>VLOOKUP(E133,'LISTADO ATM'!$A$2:$B$897,2,0)</f>
        <v xml:space="preserve">ATM Oficina Caonabo </v>
      </c>
      <c r="H133" s="116" t="str">
        <f>VLOOKUP(E133,VIP!$A$2:$O18977,7,FALSE)</f>
        <v>Si</v>
      </c>
      <c r="I133" s="116" t="str">
        <f>VLOOKUP(E133,VIP!$A$2:$O10942,8,FALSE)</f>
        <v>Si</v>
      </c>
      <c r="J133" s="116" t="str">
        <f>VLOOKUP(E133,VIP!$A$2:$O10892,8,FALSE)</f>
        <v>Si</v>
      </c>
      <c r="K133" s="116" t="str">
        <f>VLOOKUP(E133,VIP!$A$2:$O14466,6,0)</f>
        <v>NO</v>
      </c>
      <c r="L133" s="140" t="s">
        <v>2566</v>
      </c>
      <c r="M133" s="109" t="s">
        <v>2446</v>
      </c>
      <c r="N133" s="109" t="s">
        <v>2453</v>
      </c>
      <c r="O133" s="116" t="s">
        <v>2454</v>
      </c>
      <c r="P133" s="116"/>
      <c r="Q133" s="109" t="s">
        <v>2566</v>
      </c>
    </row>
  </sheetData>
  <autoFilter ref="A4:Q56">
    <sortState ref="A5:Q133">
      <sortCondition ref="M4:M56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34:B1048576 B1:B4 B57:B80">
    <cfRule type="duplicateValues" dxfId="190" priority="131504"/>
  </conditionalFormatting>
  <conditionalFormatting sqref="B134:B1048576 B57:B80">
    <cfRule type="duplicateValues" dxfId="189" priority="131514"/>
  </conditionalFormatting>
  <conditionalFormatting sqref="B134:B1048576 B1:B4 B57:B80">
    <cfRule type="duplicateValues" dxfId="188" priority="930"/>
    <cfRule type="duplicateValues" dxfId="187" priority="931"/>
    <cfRule type="duplicateValues" dxfId="186" priority="932"/>
  </conditionalFormatting>
  <conditionalFormatting sqref="E134:E1048576 E1:E80">
    <cfRule type="duplicateValues" dxfId="185" priority="132535"/>
    <cfRule type="duplicateValues" dxfId="184" priority="132536"/>
  </conditionalFormatting>
  <conditionalFormatting sqref="E134:E1048576 E1:E80">
    <cfRule type="duplicateValues" dxfId="183" priority="132541"/>
    <cfRule type="duplicateValues" dxfId="182" priority="132542"/>
    <cfRule type="duplicateValues" dxfId="181" priority="132543"/>
  </conditionalFormatting>
  <conditionalFormatting sqref="E134:E1048576 E1:E80">
    <cfRule type="duplicateValues" dxfId="180" priority="132550"/>
  </conditionalFormatting>
  <conditionalFormatting sqref="E134:E1048576 E5:E80">
    <cfRule type="duplicateValues" dxfId="179" priority="132553"/>
  </conditionalFormatting>
  <conditionalFormatting sqref="E134:E1048576 E57:E80">
    <cfRule type="duplicateValues" dxfId="178" priority="730"/>
  </conditionalFormatting>
  <conditionalFormatting sqref="B134:B1048576">
    <cfRule type="duplicateValues" dxfId="177" priority="729"/>
  </conditionalFormatting>
  <conditionalFormatting sqref="B134:B1048576 B1:B8 B57:B80">
    <cfRule type="duplicateValues" dxfId="176" priority="157"/>
  </conditionalFormatting>
  <conditionalFormatting sqref="B5:B8">
    <cfRule type="duplicateValues" dxfId="175" priority="136092"/>
  </conditionalFormatting>
  <conditionalFormatting sqref="B5:B8">
    <cfRule type="duplicateValues" dxfId="174" priority="136093"/>
    <cfRule type="duplicateValues" dxfId="173" priority="136094"/>
    <cfRule type="duplicateValues" dxfId="172" priority="136095"/>
  </conditionalFormatting>
  <conditionalFormatting sqref="E5:E8">
    <cfRule type="duplicateValues" dxfId="171" priority="136096"/>
    <cfRule type="duplicateValues" dxfId="170" priority="136097"/>
  </conditionalFormatting>
  <conditionalFormatting sqref="E5:E8">
    <cfRule type="duplicateValues" dxfId="169" priority="136098"/>
    <cfRule type="duplicateValues" dxfId="168" priority="136099"/>
    <cfRule type="duplicateValues" dxfId="167" priority="136100"/>
  </conditionalFormatting>
  <conditionalFormatting sqref="E5:E8">
    <cfRule type="duplicateValues" dxfId="166" priority="136101"/>
  </conditionalFormatting>
  <conditionalFormatting sqref="B9:B26">
    <cfRule type="duplicateValues" dxfId="165" priority="136134"/>
  </conditionalFormatting>
  <conditionalFormatting sqref="B9:B26">
    <cfRule type="duplicateValues" dxfId="164" priority="136136"/>
    <cfRule type="duplicateValues" dxfId="163" priority="136137"/>
    <cfRule type="duplicateValues" dxfId="162" priority="136138"/>
  </conditionalFormatting>
  <conditionalFormatting sqref="E9:E26">
    <cfRule type="duplicateValues" dxfId="161" priority="136142"/>
    <cfRule type="duplicateValues" dxfId="160" priority="136143"/>
  </conditionalFormatting>
  <conditionalFormatting sqref="E9:E26">
    <cfRule type="duplicateValues" dxfId="159" priority="136146"/>
    <cfRule type="duplicateValues" dxfId="158" priority="136147"/>
    <cfRule type="duplicateValues" dxfId="157" priority="136148"/>
  </conditionalFormatting>
  <conditionalFormatting sqref="E9:E26">
    <cfRule type="duplicateValues" dxfId="156" priority="136152"/>
  </conditionalFormatting>
  <conditionalFormatting sqref="B81:B107">
    <cfRule type="duplicateValues" dxfId="155" priority="82"/>
  </conditionalFormatting>
  <conditionalFormatting sqref="B81:B107">
    <cfRule type="duplicateValues" dxfId="154" priority="81"/>
  </conditionalFormatting>
  <conditionalFormatting sqref="B81:B107">
    <cfRule type="duplicateValues" dxfId="153" priority="78"/>
    <cfRule type="duplicateValues" dxfId="152" priority="79"/>
    <cfRule type="duplicateValues" dxfId="151" priority="80"/>
  </conditionalFormatting>
  <conditionalFormatting sqref="E81:E107">
    <cfRule type="duplicateValues" dxfId="150" priority="76"/>
    <cfRule type="duplicateValues" dxfId="149" priority="77"/>
  </conditionalFormatting>
  <conditionalFormatting sqref="E81:E107">
    <cfRule type="duplicateValues" dxfId="148" priority="73"/>
    <cfRule type="duplicateValues" dxfId="147" priority="74"/>
    <cfRule type="duplicateValues" dxfId="146" priority="75"/>
  </conditionalFormatting>
  <conditionalFormatting sqref="E81:E107">
    <cfRule type="duplicateValues" dxfId="145" priority="72"/>
  </conditionalFormatting>
  <conditionalFormatting sqref="E81:E107">
    <cfRule type="duplicateValues" dxfId="144" priority="71"/>
  </conditionalFormatting>
  <conditionalFormatting sqref="E81:E107">
    <cfRule type="duplicateValues" dxfId="143" priority="70"/>
  </conditionalFormatting>
  <conditionalFormatting sqref="B81:B107">
    <cfRule type="duplicateValues" dxfId="142" priority="69"/>
  </conditionalFormatting>
  <conditionalFormatting sqref="B81:B107">
    <cfRule type="duplicateValues" dxfId="141" priority="68"/>
  </conditionalFormatting>
  <conditionalFormatting sqref="E81:E107">
    <cfRule type="duplicateValues" dxfId="140" priority="67"/>
  </conditionalFormatting>
  <conditionalFormatting sqref="B81:B107">
    <cfRule type="duplicateValues" dxfId="139" priority="66"/>
  </conditionalFormatting>
  <conditionalFormatting sqref="B81:B107">
    <cfRule type="duplicateValues" dxfId="138" priority="63"/>
    <cfRule type="duplicateValues" dxfId="137" priority="64"/>
    <cfRule type="duplicateValues" dxfId="136" priority="65"/>
  </conditionalFormatting>
  <conditionalFormatting sqref="E81:E107">
    <cfRule type="duplicateValues" dxfId="135" priority="61"/>
    <cfRule type="duplicateValues" dxfId="134" priority="62"/>
  </conditionalFormatting>
  <conditionalFormatting sqref="E81:E107">
    <cfRule type="duplicateValues" dxfId="133" priority="58"/>
    <cfRule type="duplicateValues" dxfId="132" priority="59"/>
    <cfRule type="duplicateValues" dxfId="131" priority="60"/>
  </conditionalFormatting>
  <conditionalFormatting sqref="E81:E107">
    <cfRule type="duplicateValues" dxfId="130" priority="56"/>
    <cfRule type="duplicateValues" dxfId="129" priority="57"/>
  </conditionalFormatting>
  <conditionalFormatting sqref="E81:E107">
    <cfRule type="duplicateValues" dxfId="128" priority="53"/>
    <cfRule type="duplicateValues" dxfId="127" priority="54"/>
    <cfRule type="duplicateValues" dxfId="126" priority="55"/>
  </conditionalFormatting>
  <conditionalFormatting sqref="E81:E107">
    <cfRule type="duplicateValues" dxfId="125" priority="52"/>
  </conditionalFormatting>
  <conditionalFormatting sqref="B108:B112">
    <cfRule type="duplicateValues" dxfId="124" priority="136242"/>
  </conditionalFormatting>
  <conditionalFormatting sqref="B108:B112">
    <cfRule type="duplicateValues" dxfId="123" priority="136244"/>
    <cfRule type="duplicateValues" dxfId="122" priority="136245"/>
    <cfRule type="duplicateValues" dxfId="121" priority="136246"/>
  </conditionalFormatting>
  <conditionalFormatting sqref="E108:E112">
    <cfRule type="duplicateValues" dxfId="120" priority="136247"/>
    <cfRule type="duplicateValues" dxfId="119" priority="136248"/>
  </conditionalFormatting>
  <conditionalFormatting sqref="E108:E112">
    <cfRule type="duplicateValues" dxfId="118" priority="136249"/>
    <cfRule type="duplicateValues" dxfId="117" priority="136250"/>
    <cfRule type="duplicateValues" dxfId="116" priority="136251"/>
  </conditionalFormatting>
  <conditionalFormatting sqref="E108:E112">
    <cfRule type="duplicateValues" dxfId="115" priority="136252"/>
  </conditionalFormatting>
  <conditionalFormatting sqref="E27:E80">
    <cfRule type="duplicateValues" dxfId="35" priority="136272"/>
  </conditionalFormatting>
  <conditionalFormatting sqref="B27:B80">
    <cfRule type="duplicateValues" dxfId="34" priority="136273"/>
  </conditionalFormatting>
  <conditionalFormatting sqref="B27:B80">
    <cfRule type="duplicateValues" dxfId="33" priority="136274"/>
    <cfRule type="duplicateValues" dxfId="32" priority="136275"/>
    <cfRule type="duplicateValues" dxfId="31" priority="136276"/>
  </conditionalFormatting>
  <conditionalFormatting sqref="E27:E80">
    <cfRule type="duplicateValues" dxfId="30" priority="136277"/>
    <cfRule type="duplicateValues" dxfId="29" priority="136278"/>
  </conditionalFormatting>
  <conditionalFormatting sqref="E27:E80">
    <cfRule type="duplicateValues" dxfId="28" priority="136279"/>
    <cfRule type="duplicateValues" dxfId="27" priority="136280"/>
    <cfRule type="duplicateValues" dxfId="26" priority="136281"/>
  </conditionalFormatting>
  <conditionalFormatting sqref="E5:E80">
    <cfRule type="duplicateValues" dxfId="25" priority="136282"/>
    <cfRule type="duplicateValues" dxfId="24" priority="136283"/>
  </conditionalFormatting>
  <conditionalFormatting sqref="E5:E80">
    <cfRule type="duplicateValues" dxfId="23" priority="136284"/>
    <cfRule type="duplicateValues" dxfId="22" priority="136285"/>
    <cfRule type="duplicateValues" dxfId="21" priority="136286"/>
  </conditionalFormatting>
  <conditionalFormatting sqref="E5:E80">
    <cfRule type="duplicateValues" dxfId="20" priority="136287"/>
  </conditionalFormatting>
  <conditionalFormatting sqref="B113:B132">
    <cfRule type="duplicateValues" dxfId="19" priority="20"/>
  </conditionalFormatting>
  <conditionalFormatting sqref="B113:B132">
    <cfRule type="duplicateValues" dxfId="18" priority="17"/>
    <cfRule type="duplicateValues" dxfId="17" priority="18"/>
    <cfRule type="duplicateValues" dxfId="16" priority="19"/>
  </conditionalFormatting>
  <conditionalFormatting sqref="E113:E132">
    <cfRule type="duplicateValues" dxfId="15" priority="15"/>
    <cfRule type="duplicateValues" dxfId="14" priority="16"/>
  </conditionalFormatting>
  <conditionalFormatting sqref="E113:E132">
    <cfRule type="duplicateValues" dxfId="13" priority="12"/>
    <cfRule type="duplicateValues" dxfId="12" priority="13"/>
    <cfRule type="duplicateValues" dxfId="11" priority="14"/>
  </conditionalFormatting>
  <conditionalFormatting sqref="E113:E132">
    <cfRule type="duplicateValues" dxfId="10" priority="11"/>
  </conditionalFormatting>
  <conditionalFormatting sqref="B133">
    <cfRule type="duplicateValues" dxfId="9" priority="10"/>
  </conditionalFormatting>
  <conditionalFormatting sqref="B133">
    <cfRule type="duplicateValues" dxfId="8" priority="7"/>
    <cfRule type="duplicateValues" dxfId="7" priority="8"/>
    <cfRule type="duplicateValues" dxfId="6" priority="9"/>
  </conditionalFormatting>
  <conditionalFormatting sqref="E133">
    <cfRule type="duplicateValues" dxfId="5" priority="5"/>
    <cfRule type="duplicateValues" dxfId="4" priority="6"/>
  </conditionalFormatting>
  <conditionalFormatting sqref="E133">
    <cfRule type="duplicateValues" dxfId="3" priority="2"/>
    <cfRule type="duplicateValues" dxfId="2" priority="3"/>
    <cfRule type="duplicateValues" dxfId="1" priority="4"/>
  </conditionalFormatting>
  <conditionalFormatting sqref="E133">
    <cfRule type="duplicateValues" dxfId="0" priority="1"/>
  </conditionalFormatting>
  <pageMargins left="0.7" right="0.7" top="0.75" bottom="0.75" header="0.3" footer="0.3"/>
  <pageSetup scale="60" orientation="landscape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5"/>
  <sheetViews>
    <sheetView topLeftCell="F1" zoomScale="70" zoomScaleNormal="70" workbookViewId="0">
      <selection activeCell="I7" sqref="I7"/>
    </sheetView>
  </sheetViews>
  <sheetFormatPr baseColWidth="10" defaultColWidth="23.42578125" defaultRowHeight="15" x14ac:dyDescent="0.25"/>
  <cols>
    <col min="1" max="1" width="26.42578125" style="93" bestFit="1" customWidth="1"/>
    <col min="2" max="2" width="20.42578125" style="93" bestFit="1" customWidth="1"/>
    <col min="3" max="3" width="83" style="93" bestFit="1" customWidth="1"/>
    <col min="4" max="4" width="40.7109375" style="93" bestFit="1" customWidth="1"/>
    <col min="5" max="5" width="15.140625" style="93" bestFit="1" customWidth="1"/>
    <col min="6" max="6" width="29.42578125" style="93" bestFit="1" customWidth="1"/>
    <col min="7" max="7" width="6.85546875" style="93" bestFit="1" customWidth="1"/>
    <col min="8" max="8" width="54.140625" style="93" bestFit="1" customWidth="1"/>
    <col min="9" max="9" width="5.28515625" style="93" bestFit="1" customWidth="1"/>
    <col min="10" max="10" width="19.7109375" style="93" bestFit="1" customWidth="1"/>
    <col min="11" max="16384" width="23.42578125" style="93"/>
  </cols>
  <sheetData>
    <row r="1" spans="1:11" ht="22.5" customHeight="1" x14ac:dyDescent="0.25">
      <c r="A1" s="167" t="s">
        <v>2150</v>
      </c>
      <c r="B1" s="168"/>
      <c r="C1" s="168"/>
      <c r="D1" s="168"/>
      <c r="E1" s="169"/>
      <c r="F1" s="162" t="s">
        <v>2555</v>
      </c>
      <c r="G1" s="163"/>
      <c r="H1" s="115">
        <f>COUNTIF(A:E,"2 Gavetas Vacías + 1 Fallando")</f>
        <v>0</v>
      </c>
      <c r="I1" s="115">
        <f>COUNTIF(A:E,("3 Gavetas Vacías"))</f>
        <v>7</v>
      </c>
      <c r="J1" s="93">
        <f>COUNTIF(A:E,"2 Gavetas Fallando + 1 Vacia")</f>
        <v>0</v>
      </c>
    </row>
    <row r="2" spans="1:11" ht="25.5" customHeight="1" x14ac:dyDescent="0.25">
      <c r="A2" s="170" t="s">
        <v>2451</v>
      </c>
      <c r="B2" s="171"/>
      <c r="C2" s="171"/>
      <c r="D2" s="171"/>
      <c r="E2" s="172"/>
      <c r="F2" s="114" t="s">
        <v>2554</v>
      </c>
      <c r="G2" s="113">
        <f>G3+G4</f>
        <v>137</v>
      </c>
      <c r="H2" s="114" t="s">
        <v>2565</v>
      </c>
      <c r="I2" s="113">
        <f>COUNTIF(A:E,"Abastecido")</f>
        <v>49</v>
      </c>
      <c r="J2" s="114" t="s">
        <v>2585</v>
      </c>
      <c r="K2" s="113">
        <f>COUNTIF(REPORTE!E:U,"REINICIO FALLIDO")</f>
        <v>0</v>
      </c>
    </row>
    <row r="3" spans="1:11" ht="18" x14ac:dyDescent="0.25">
      <c r="A3" s="117"/>
      <c r="B3" s="145"/>
      <c r="C3" s="118"/>
      <c r="D3" s="118"/>
      <c r="E3" s="124"/>
      <c r="F3" s="114" t="s">
        <v>2553</v>
      </c>
      <c r="G3" s="113">
        <f>COUNTIF(REPORTE!A:Q,"fuera de Servicio")</f>
        <v>67</v>
      </c>
      <c r="H3" s="114" t="s">
        <v>2561</v>
      </c>
      <c r="I3" s="113">
        <f>COUNTIF(A:E,"Gavetas Vacías + Gavetas Fallando")</f>
        <v>7</v>
      </c>
      <c r="J3" s="114" t="s">
        <v>2586</v>
      </c>
      <c r="K3" s="113">
        <f>COUNTIF(REPORTE!E:U,"CARGA FALLIDA")</f>
        <v>2</v>
      </c>
    </row>
    <row r="4" spans="1:11" ht="18.75" thickBot="1" x14ac:dyDescent="0.3">
      <c r="A4" s="144" t="s">
        <v>2413</v>
      </c>
      <c r="B4" s="146">
        <v>44375.25</v>
      </c>
      <c r="C4" s="118"/>
      <c r="D4" s="118"/>
      <c r="E4" s="125"/>
      <c r="F4" s="114" t="s">
        <v>2550</v>
      </c>
      <c r="G4" s="113">
        <f>COUNTIF(REPORTE!A:Q,"En Servicio")</f>
        <v>70</v>
      </c>
      <c r="H4" s="114" t="s">
        <v>2564</v>
      </c>
      <c r="I4" s="113">
        <f>COUNTIF(A:E,"Solucionado")</f>
        <v>11</v>
      </c>
      <c r="J4" s="114" t="s">
        <v>2587</v>
      </c>
      <c r="K4" s="113">
        <f>COUNTIF(REPORTE!L4:L4,"ERROR PRINTER DEPOSITO")</f>
        <v>0</v>
      </c>
    </row>
    <row r="5" spans="1:11" ht="18.75" thickBot="1" x14ac:dyDescent="0.3">
      <c r="A5" s="144" t="s">
        <v>2414</v>
      </c>
      <c r="B5" s="146">
        <v>44375.708333333336</v>
      </c>
      <c r="C5" s="141"/>
      <c r="D5" s="118"/>
      <c r="E5" s="125"/>
      <c r="F5" s="114" t="s">
        <v>2551</v>
      </c>
      <c r="G5" s="113">
        <f>COUNTIF(REPORTE!A:Q,"reinicio exitoso")</f>
        <v>4</v>
      </c>
      <c r="H5" s="114" t="s">
        <v>2557</v>
      </c>
      <c r="I5" s="113">
        <f>I1+H1+J1</f>
        <v>7</v>
      </c>
    </row>
    <row r="6" spans="1:11" ht="18" x14ac:dyDescent="0.25">
      <c r="A6" s="117"/>
      <c r="B6" s="145"/>
      <c r="C6" s="118"/>
      <c r="D6" s="118"/>
      <c r="E6" s="126"/>
      <c r="F6" s="114" t="s">
        <v>2552</v>
      </c>
      <c r="G6" s="113">
        <f>COUNTIF(REPORTE!A:Q,"carga exitosa")</f>
        <v>2</v>
      </c>
      <c r="H6" s="114" t="s">
        <v>2562</v>
      </c>
      <c r="I6" s="113">
        <f>COUNTIF(A:E,"GAVETA DE RECHAZO LLENA")</f>
        <v>1</v>
      </c>
    </row>
    <row r="7" spans="1:11" ht="18" customHeight="1" x14ac:dyDescent="0.25">
      <c r="A7" s="164" t="s">
        <v>2415</v>
      </c>
      <c r="B7" s="165"/>
      <c r="C7" s="165"/>
      <c r="D7" s="165"/>
      <c r="E7" s="166"/>
      <c r="F7" s="114" t="s">
        <v>2556</v>
      </c>
      <c r="G7" s="113">
        <f>COUNTIF(A:E,"Sin Efectivo")</f>
        <v>6</v>
      </c>
      <c r="H7" s="114" t="s">
        <v>2563</v>
      </c>
      <c r="I7" s="113">
        <f>COUNTIF(A:E,"GAVETA DE DEPOSITO LLENA")</f>
        <v>9</v>
      </c>
    </row>
    <row r="8" spans="1:11" ht="18" x14ac:dyDescent="0.25">
      <c r="A8" s="119" t="s">
        <v>15</v>
      </c>
      <c r="B8" s="123" t="s">
        <v>2416</v>
      </c>
      <c r="C8" s="119" t="s">
        <v>46</v>
      </c>
      <c r="D8" s="142" t="s">
        <v>2419</v>
      </c>
      <c r="E8" s="119" t="s">
        <v>2417</v>
      </c>
    </row>
    <row r="9" spans="1:11" ht="18" x14ac:dyDescent="0.25">
      <c r="A9" s="133" t="str">
        <f>VLOOKUP(B9,'[1]LISTADO ATM'!$A$2:$C$822,3,0)</f>
        <v>DISTRITO NACIONAL</v>
      </c>
      <c r="B9" s="116">
        <v>957</v>
      </c>
      <c r="C9" s="143" t="str">
        <f>VLOOKUP(B9,'[1]LISTADO ATM'!$A$2:$B$822,2,0)</f>
        <v xml:space="preserve">ATM Oficina Venezuela </v>
      </c>
      <c r="D9" s="129" t="s">
        <v>2548</v>
      </c>
      <c r="E9" s="137">
        <v>3335933506</v>
      </c>
    </row>
    <row r="10" spans="1:11" ht="18" x14ac:dyDescent="0.25">
      <c r="A10" s="133" t="str">
        <f>VLOOKUP(B10,'[1]LISTADO ATM'!$A$2:$C$822,3,0)</f>
        <v>DISTRITO NACIONAL</v>
      </c>
      <c r="B10" s="116">
        <v>717</v>
      </c>
      <c r="C10" s="143" t="str">
        <f>VLOOKUP(B10,'[1]LISTADO ATM'!$A$2:$B$822,2,0)</f>
        <v xml:space="preserve">ATM Oficina Los Alcarrizos </v>
      </c>
      <c r="D10" s="129" t="s">
        <v>2548</v>
      </c>
      <c r="E10" s="137">
        <v>3335933499</v>
      </c>
    </row>
    <row r="11" spans="1:11" ht="18" x14ac:dyDescent="0.25">
      <c r="A11" s="133" t="str">
        <f>VLOOKUP(B11,'[1]LISTADO ATM'!$A$2:$C$822,3,0)</f>
        <v>DISTRITO NACIONAL</v>
      </c>
      <c r="B11" s="116">
        <v>955</v>
      </c>
      <c r="C11" s="143" t="str">
        <f>VLOOKUP(B11,'[1]LISTADO ATM'!$A$2:$B$822,2,0)</f>
        <v xml:space="preserve">ATM Oficina Americana Independencia II </v>
      </c>
      <c r="D11" s="129" t="s">
        <v>2548</v>
      </c>
      <c r="E11" s="137">
        <v>3335933570</v>
      </c>
    </row>
    <row r="12" spans="1:11" ht="18" customHeight="1" x14ac:dyDescent="0.25">
      <c r="A12" s="133" t="str">
        <f>VLOOKUP(B12,'[1]LISTADO ATM'!$A$2:$C$822,3,0)</f>
        <v>DISTRITO NACIONAL</v>
      </c>
      <c r="B12" s="116">
        <v>722</v>
      </c>
      <c r="C12" s="143" t="str">
        <f>VLOOKUP(B12,'[1]LISTADO ATM'!$A$2:$B$822,2,0)</f>
        <v xml:space="preserve">ATM Oficina Charles de Gaulle III </v>
      </c>
      <c r="D12" s="129" t="s">
        <v>2548</v>
      </c>
      <c r="E12" s="137">
        <v>3335933569</v>
      </c>
    </row>
    <row r="13" spans="1:11" ht="18" customHeight="1" x14ac:dyDescent="0.25">
      <c r="A13" s="133" t="str">
        <f>VLOOKUP(B13,'[1]LISTADO ATM'!$A$2:$C$822,3,0)</f>
        <v>DISTRITO NACIONAL</v>
      </c>
      <c r="B13" s="116">
        <v>620</v>
      </c>
      <c r="C13" s="143" t="str">
        <f>VLOOKUP(B13,'[1]LISTADO ATM'!$A$2:$B$822,2,0)</f>
        <v xml:space="preserve">ATM Ministerio de Medio Ambiente </v>
      </c>
      <c r="D13" s="129" t="s">
        <v>2548</v>
      </c>
      <c r="E13" s="137">
        <v>3335933134</v>
      </c>
    </row>
    <row r="14" spans="1:11" ht="18" x14ac:dyDescent="0.25">
      <c r="A14" s="133" t="str">
        <f>VLOOKUP(B14,'[1]LISTADO ATM'!$A$2:$C$822,3,0)</f>
        <v>DISTRITO NACIONAL</v>
      </c>
      <c r="B14" s="116">
        <v>514</v>
      </c>
      <c r="C14" s="143" t="str">
        <f>VLOOKUP(B14,'[1]LISTADO ATM'!$A$2:$B$822,2,0)</f>
        <v>ATM Autoservicio Charles de Gaulle</v>
      </c>
      <c r="D14" s="129" t="s">
        <v>2548</v>
      </c>
      <c r="E14" s="137">
        <v>3335932722</v>
      </c>
    </row>
    <row r="15" spans="1:11" ht="18.75" customHeight="1" x14ac:dyDescent="0.25">
      <c r="A15" s="133" t="str">
        <f>VLOOKUP(B15,'[1]LISTADO ATM'!$A$2:$C$822,3,0)</f>
        <v>NORTE</v>
      </c>
      <c r="B15" s="116">
        <v>77</v>
      </c>
      <c r="C15" s="143" t="str">
        <f>VLOOKUP(B15,'[1]LISTADO ATM'!$A$2:$B$822,2,0)</f>
        <v xml:space="preserve">ATM Oficina Cruce de Imbert </v>
      </c>
      <c r="D15" s="129" t="s">
        <v>2548</v>
      </c>
      <c r="E15" s="137">
        <v>3335933622</v>
      </c>
    </row>
    <row r="16" spans="1:11" ht="18" x14ac:dyDescent="0.25">
      <c r="A16" s="133" t="str">
        <f>VLOOKUP(B16,'[1]LISTADO ATM'!$A$2:$C$822,3,0)</f>
        <v>DISTRITO NACIONAL</v>
      </c>
      <c r="B16" s="116">
        <v>721</v>
      </c>
      <c r="C16" s="143" t="str">
        <f>VLOOKUP(B16,'[1]LISTADO ATM'!$A$2:$B$822,2,0)</f>
        <v xml:space="preserve">ATM Oficina Charles de Gaulle II </v>
      </c>
      <c r="D16" s="129" t="s">
        <v>2548</v>
      </c>
      <c r="E16" s="137">
        <v>3335933628</v>
      </c>
    </row>
    <row r="17" spans="1:5" ht="18.75" customHeight="1" x14ac:dyDescent="0.25">
      <c r="A17" s="133" t="str">
        <f>VLOOKUP(B17,'[1]LISTADO ATM'!$A$2:$C$822,3,0)</f>
        <v>ESTE</v>
      </c>
      <c r="B17" s="116">
        <v>27</v>
      </c>
      <c r="C17" s="143" t="str">
        <f>VLOOKUP(B17,'[1]LISTADO ATM'!$A$2:$B$822,2,0)</f>
        <v>ATM Oficina El Seibo II</v>
      </c>
      <c r="D17" s="129" t="s">
        <v>2548</v>
      </c>
      <c r="E17" s="137" t="s">
        <v>2634</v>
      </c>
    </row>
    <row r="18" spans="1:5" ht="18" x14ac:dyDescent="0.25">
      <c r="A18" s="133" t="str">
        <f>VLOOKUP(B18,'[1]LISTADO ATM'!$A$2:$C$822,3,0)</f>
        <v>SUR</v>
      </c>
      <c r="B18" s="116">
        <v>45</v>
      </c>
      <c r="C18" s="143" t="str">
        <f>VLOOKUP(B18,'[1]LISTADO ATM'!$A$2:$B$822,2,0)</f>
        <v xml:space="preserve">ATM Oficina Tamayo </v>
      </c>
      <c r="D18" s="129" t="s">
        <v>2548</v>
      </c>
      <c r="E18" s="137" t="s">
        <v>2594</v>
      </c>
    </row>
    <row r="19" spans="1:5" ht="18" x14ac:dyDescent="0.25">
      <c r="A19" s="133" t="str">
        <f>VLOOKUP(B19,'[1]LISTADO ATM'!$A$2:$C$822,3,0)</f>
        <v>NORTE</v>
      </c>
      <c r="B19" s="116">
        <v>171</v>
      </c>
      <c r="C19" s="143" t="str">
        <f>VLOOKUP(B19,'[1]LISTADO ATM'!$A$2:$B$822,2,0)</f>
        <v xml:space="preserve">ATM Oficina Moca </v>
      </c>
      <c r="D19" s="129" t="s">
        <v>2548</v>
      </c>
      <c r="E19" s="137" t="s">
        <v>2597</v>
      </c>
    </row>
    <row r="20" spans="1:5" ht="18" x14ac:dyDescent="0.25">
      <c r="A20" s="133" t="str">
        <f>VLOOKUP(B20,'[1]LISTADO ATM'!$A$2:$C$822,3,0)</f>
        <v>DISTRITO NACIONAL</v>
      </c>
      <c r="B20" s="116">
        <v>911</v>
      </c>
      <c r="C20" s="143" t="str">
        <f>VLOOKUP(B20,'[1]LISTADO ATM'!$A$2:$B$822,2,0)</f>
        <v xml:space="preserve">ATM Oficina Venezuela II </v>
      </c>
      <c r="D20" s="129" t="s">
        <v>2548</v>
      </c>
      <c r="E20" s="137">
        <v>3335933504</v>
      </c>
    </row>
    <row r="21" spans="1:5" ht="18" x14ac:dyDescent="0.25">
      <c r="A21" s="133" t="str">
        <f>VLOOKUP(B21,'[1]LISTADO ATM'!$A$2:$C$822,3,0)</f>
        <v>NORTE</v>
      </c>
      <c r="B21" s="116">
        <v>882</v>
      </c>
      <c r="C21" s="143" t="str">
        <f>VLOOKUP(B21,'[1]LISTADO ATM'!$A$2:$B$822,2,0)</f>
        <v xml:space="preserve">ATM Oficina Moca II </v>
      </c>
      <c r="D21" s="129" t="s">
        <v>2548</v>
      </c>
      <c r="E21" s="137">
        <v>3335933503</v>
      </c>
    </row>
    <row r="22" spans="1:5" ht="18" x14ac:dyDescent="0.25">
      <c r="A22" s="133" t="str">
        <f>VLOOKUP(B22,'[1]LISTADO ATM'!$A$2:$C$822,3,0)</f>
        <v>NORTE</v>
      </c>
      <c r="B22" s="116">
        <v>903</v>
      </c>
      <c r="C22" s="143" t="str">
        <f>VLOOKUP(B22,'[1]LISTADO ATM'!$A$2:$B$822,2,0)</f>
        <v xml:space="preserve">ATM Oficina La Vega Real I </v>
      </c>
      <c r="D22" s="129" t="s">
        <v>2548</v>
      </c>
      <c r="E22" s="137">
        <v>3335933424</v>
      </c>
    </row>
    <row r="23" spans="1:5" ht="18" x14ac:dyDescent="0.25">
      <c r="A23" s="133" t="str">
        <f>VLOOKUP(B23,'[1]LISTADO ATM'!$A$2:$C$822,3,0)</f>
        <v>DISTRITO NACIONAL</v>
      </c>
      <c r="B23" s="116">
        <v>949</v>
      </c>
      <c r="C23" s="143" t="str">
        <f>VLOOKUP(B23,'[1]LISTADO ATM'!$A$2:$B$822,2,0)</f>
        <v xml:space="preserve">ATM S/M Bravo San Isidro Coral Mall </v>
      </c>
      <c r="D23" s="129" t="s">
        <v>2548</v>
      </c>
      <c r="E23" s="137">
        <v>3335933505</v>
      </c>
    </row>
    <row r="24" spans="1:5" ht="18" x14ac:dyDescent="0.25">
      <c r="A24" s="133" t="str">
        <f>VLOOKUP(B24,'[1]LISTADO ATM'!$A$2:$C$822,3,0)</f>
        <v>DISTRITO NACIONAL</v>
      </c>
      <c r="B24" s="116">
        <v>600</v>
      </c>
      <c r="C24" s="143" t="str">
        <f>VLOOKUP(B24,'[1]LISTADO ATM'!$A$2:$B$822,2,0)</f>
        <v>ATM S/M Bravo Hipica</v>
      </c>
      <c r="D24" s="129" t="s">
        <v>2548</v>
      </c>
      <c r="E24" s="137">
        <v>3335933497</v>
      </c>
    </row>
    <row r="25" spans="1:5" ht="18" customHeight="1" x14ac:dyDescent="0.25">
      <c r="A25" s="133" t="str">
        <f>VLOOKUP(B25,'[1]LISTADO ATM'!$A$2:$C$822,3,0)</f>
        <v>DISTRITO NACIONAL</v>
      </c>
      <c r="B25" s="116">
        <v>331</v>
      </c>
      <c r="C25" s="143" t="str">
        <f>VLOOKUP(B25,'[1]LISTADO ATM'!$A$2:$B$822,2,0)</f>
        <v>ATM Ayuntamiento Sto. Dgo. Este</v>
      </c>
      <c r="D25" s="129" t="s">
        <v>2548</v>
      </c>
      <c r="E25" s="137">
        <v>3335933475</v>
      </c>
    </row>
    <row r="26" spans="1:5" ht="18" x14ac:dyDescent="0.25">
      <c r="A26" s="133" t="str">
        <f>VLOOKUP(B26,'[1]LISTADO ATM'!$A$2:$C$822,3,0)</f>
        <v>NORTE</v>
      </c>
      <c r="B26" s="116">
        <v>142</v>
      </c>
      <c r="C26" s="143" t="str">
        <f>VLOOKUP(B26,'[1]LISTADO ATM'!$A$2:$B$822,2,0)</f>
        <v xml:space="preserve">ATM Centro de Caja Galerías Bonao </v>
      </c>
      <c r="D26" s="129" t="s">
        <v>2548</v>
      </c>
      <c r="E26" s="137">
        <v>3335933573</v>
      </c>
    </row>
    <row r="27" spans="1:5" ht="18" x14ac:dyDescent="0.25">
      <c r="A27" s="133" t="str">
        <f>VLOOKUP(B27,'[1]LISTADO ATM'!$A$2:$C$822,3,0)</f>
        <v>SUR</v>
      </c>
      <c r="B27" s="116">
        <v>48</v>
      </c>
      <c r="C27" s="143" t="str">
        <f>VLOOKUP(B27,'[1]LISTADO ATM'!$A$2:$B$822,2,0)</f>
        <v xml:space="preserve">ATM Autoservicio Neiba I </v>
      </c>
      <c r="D27" s="129" t="s">
        <v>2548</v>
      </c>
      <c r="E27" s="137">
        <v>3335933572</v>
      </c>
    </row>
    <row r="28" spans="1:5" ht="18" x14ac:dyDescent="0.25">
      <c r="A28" s="133" t="str">
        <f>VLOOKUP(B28,'[1]LISTADO ATM'!$A$2:$C$822,3,0)</f>
        <v>DISTRITO NACIONAL</v>
      </c>
      <c r="B28" s="116">
        <v>983</v>
      </c>
      <c r="C28" s="143" t="str">
        <f>VLOOKUP(B28,'[1]LISTADO ATM'!$A$2:$B$822,2,0)</f>
        <v xml:space="preserve">ATM Bravo República de Colombia </v>
      </c>
      <c r="D28" s="129" t="s">
        <v>2548</v>
      </c>
      <c r="E28" s="137">
        <v>3335933426</v>
      </c>
    </row>
    <row r="29" spans="1:5" ht="18" x14ac:dyDescent="0.25">
      <c r="A29" s="133" t="str">
        <f>VLOOKUP(B29,'[1]LISTADO ATM'!$A$2:$C$822,3,0)</f>
        <v>DISTRITO NACIONAL</v>
      </c>
      <c r="B29" s="116">
        <v>347</v>
      </c>
      <c r="C29" s="143" t="str">
        <f>VLOOKUP(B29,'[1]LISTADO ATM'!$A$2:$B$822,2,0)</f>
        <v>ATM Patio de Colombia</v>
      </c>
      <c r="D29" s="129" t="s">
        <v>2548</v>
      </c>
      <c r="E29" s="137">
        <v>3335933593</v>
      </c>
    </row>
    <row r="30" spans="1:5" ht="18" x14ac:dyDescent="0.25">
      <c r="A30" s="133" t="str">
        <f>VLOOKUP(B30,'[1]LISTADO ATM'!$A$2:$C$822,3,0)</f>
        <v>DISTRITO NACIONAL</v>
      </c>
      <c r="B30" s="116">
        <v>755</v>
      </c>
      <c r="C30" s="143" t="str">
        <f>VLOOKUP(B30,'[1]LISTADO ATM'!$A$2:$B$822,2,0)</f>
        <v xml:space="preserve">ATM Oficina Galería del Este (Plaza) </v>
      </c>
      <c r="D30" s="129" t="s">
        <v>2548</v>
      </c>
      <c r="E30" s="137">
        <v>3335933601</v>
      </c>
    </row>
    <row r="31" spans="1:5" ht="18" x14ac:dyDescent="0.25">
      <c r="A31" s="133" t="str">
        <f>VLOOKUP(B31,'[1]LISTADO ATM'!$A$2:$C$822,3,0)</f>
        <v>ESTE</v>
      </c>
      <c r="B31" s="116">
        <v>114</v>
      </c>
      <c r="C31" s="143" t="str">
        <f>VLOOKUP(B31,'[1]LISTADO ATM'!$A$2:$B$822,2,0)</f>
        <v xml:space="preserve">ATM Oficina Hato Mayor </v>
      </c>
      <c r="D31" s="129" t="s">
        <v>2548</v>
      </c>
      <c r="E31" s="137">
        <v>3335933624</v>
      </c>
    </row>
    <row r="32" spans="1:5" ht="18.75" customHeight="1" x14ac:dyDescent="0.25">
      <c r="A32" s="133" t="str">
        <f>VLOOKUP(B32,'[1]LISTADO ATM'!$A$2:$C$822,3,0)</f>
        <v>ESTE</v>
      </c>
      <c r="B32" s="116">
        <v>385</v>
      </c>
      <c r="C32" s="143" t="str">
        <f>VLOOKUP(B32,'[1]LISTADO ATM'!$A$2:$B$822,2,0)</f>
        <v xml:space="preserve">ATM Plaza Verón I </v>
      </c>
      <c r="D32" s="129" t="s">
        <v>2548</v>
      </c>
      <c r="E32" s="137">
        <v>3335933625</v>
      </c>
    </row>
    <row r="33" spans="1:5" ht="18" x14ac:dyDescent="0.25">
      <c r="A33" s="133" t="str">
        <f>VLOOKUP(B33,'[1]LISTADO ATM'!$A$2:$C$822,3,0)</f>
        <v>DISTRITO NACIONAL</v>
      </c>
      <c r="B33" s="116">
        <v>684</v>
      </c>
      <c r="C33" s="143" t="str">
        <f>VLOOKUP(B33,'[1]LISTADO ATM'!$A$2:$B$822,2,0)</f>
        <v>ATM Estación Texaco Prolongación 27 Febrero</v>
      </c>
      <c r="D33" s="129" t="s">
        <v>2548</v>
      </c>
      <c r="E33" s="137">
        <v>3335933627</v>
      </c>
    </row>
    <row r="34" spans="1:5" ht="18" x14ac:dyDescent="0.25">
      <c r="A34" s="133" t="str">
        <f>VLOOKUP(B34,'[1]LISTADO ATM'!$A$2:$C$822,3,0)</f>
        <v>DISTRITO NACIONAL</v>
      </c>
      <c r="B34" s="116">
        <v>486</v>
      </c>
      <c r="C34" s="143" t="str">
        <f>VLOOKUP(B34,'[1]LISTADO ATM'!$A$2:$B$822,2,0)</f>
        <v xml:space="preserve">ATM Olé La Caleta </v>
      </c>
      <c r="D34" s="129" t="s">
        <v>2548</v>
      </c>
      <c r="E34" s="137" t="s">
        <v>2593</v>
      </c>
    </row>
    <row r="35" spans="1:5" s="117" customFormat="1" ht="18" x14ac:dyDescent="0.25">
      <c r="A35" s="133" t="str">
        <f>VLOOKUP(B35,'[1]LISTADO ATM'!$A$2:$C$822,3,0)</f>
        <v>DISTRITO NACIONAL</v>
      </c>
      <c r="B35" s="116">
        <v>391</v>
      </c>
      <c r="C35" s="143" t="str">
        <f>VLOOKUP(B35,'[1]LISTADO ATM'!$A$2:$B$822,2,0)</f>
        <v xml:space="preserve">ATM S/M Jumbo Luperón </v>
      </c>
      <c r="D35" s="129" t="s">
        <v>2548</v>
      </c>
      <c r="E35" s="137" t="s">
        <v>2596</v>
      </c>
    </row>
    <row r="36" spans="1:5" s="117" customFormat="1" ht="18" x14ac:dyDescent="0.25">
      <c r="A36" s="133" t="str">
        <f>VLOOKUP(B36,'[1]LISTADO ATM'!$A$2:$C$822,3,0)</f>
        <v>DISTRITO NACIONAL</v>
      </c>
      <c r="B36" s="116">
        <v>26</v>
      </c>
      <c r="C36" s="143" t="str">
        <f>VLOOKUP(B36,'[1]LISTADO ATM'!$A$2:$B$822,2,0)</f>
        <v>ATM S/M Jumbo San Isidro</v>
      </c>
      <c r="D36" s="129" t="s">
        <v>2548</v>
      </c>
      <c r="E36" s="137" t="s">
        <v>2598</v>
      </c>
    </row>
    <row r="37" spans="1:5" ht="18" x14ac:dyDescent="0.25">
      <c r="A37" s="133" t="str">
        <f>VLOOKUP(B37,'[1]LISTADO ATM'!$A$2:$C$822,3,0)</f>
        <v>DISTRITO NACIONAL</v>
      </c>
      <c r="B37" s="116">
        <v>24</v>
      </c>
      <c r="C37" s="143" t="str">
        <f>VLOOKUP(B37,'[1]LISTADO ATM'!$A$2:$B$822,2,0)</f>
        <v xml:space="preserve">ATM Oficina Eusebio Manzueta </v>
      </c>
      <c r="D37" s="129" t="s">
        <v>2548</v>
      </c>
      <c r="E37" s="137">
        <v>3335934369</v>
      </c>
    </row>
    <row r="38" spans="1:5" ht="18" customHeight="1" x14ac:dyDescent="0.25">
      <c r="A38" s="133" t="str">
        <f>VLOOKUP(B38,'[1]LISTADO ATM'!$A$2:$C$822,3,0)</f>
        <v>DISTRITO NACIONAL</v>
      </c>
      <c r="B38" s="116">
        <v>743</v>
      </c>
      <c r="C38" s="143" t="str">
        <f>VLOOKUP(B38,'[1]LISTADO ATM'!$A$2:$B$822,2,0)</f>
        <v xml:space="preserve">ATM Oficina Los Frailes </v>
      </c>
      <c r="D38" s="129" t="s">
        <v>2548</v>
      </c>
      <c r="E38" s="137">
        <v>3335934458</v>
      </c>
    </row>
    <row r="39" spans="1:5" ht="18.75" customHeight="1" x14ac:dyDescent="0.25">
      <c r="A39" s="133" t="str">
        <f>VLOOKUP(B39,'[1]LISTADO ATM'!$A$2:$C$822,3,0)</f>
        <v>DISTRITO NACIONAL</v>
      </c>
      <c r="B39" s="116">
        <v>561</v>
      </c>
      <c r="C39" s="143" t="str">
        <f>VLOOKUP(B39,'[1]LISTADO ATM'!$A$2:$B$822,2,0)</f>
        <v xml:space="preserve">ATM Comando Regional P.N. S.D. Este </v>
      </c>
      <c r="D39" s="129" t="s">
        <v>2548</v>
      </c>
      <c r="E39" s="137">
        <v>3335933451</v>
      </c>
    </row>
    <row r="40" spans="1:5" ht="18" x14ac:dyDescent="0.25">
      <c r="A40" s="133" t="str">
        <f>VLOOKUP(B40,'[1]LISTADO ATM'!$A$2:$C$822,3,0)</f>
        <v>SUR</v>
      </c>
      <c r="B40" s="116">
        <v>765</v>
      </c>
      <c r="C40" s="143" t="str">
        <f>VLOOKUP(B40,'[1]LISTADO ATM'!$A$2:$B$822,2,0)</f>
        <v xml:space="preserve">ATM Oficina Azua I </v>
      </c>
      <c r="D40" s="129" t="s">
        <v>2548</v>
      </c>
      <c r="E40" s="137">
        <v>3335933500</v>
      </c>
    </row>
    <row r="41" spans="1:5" ht="18.75" customHeight="1" x14ac:dyDescent="0.25">
      <c r="A41" s="133" t="str">
        <f>VLOOKUP(B41,'[1]LISTADO ATM'!$A$2:$C$822,3,0)</f>
        <v>SUR</v>
      </c>
      <c r="B41" s="116">
        <v>766</v>
      </c>
      <c r="C41" s="143" t="str">
        <f>VLOOKUP(B41,'[1]LISTADO ATM'!$A$2:$B$822,2,0)</f>
        <v xml:space="preserve">ATM Oficina Azua II </v>
      </c>
      <c r="D41" s="129" t="s">
        <v>2548</v>
      </c>
      <c r="E41" s="137">
        <v>3335933486</v>
      </c>
    </row>
    <row r="42" spans="1:5" ht="18" x14ac:dyDescent="0.25">
      <c r="A42" s="133" t="str">
        <f>VLOOKUP(B42,'[1]LISTADO ATM'!$A$2:$C$822,3,0)</f>
        <v>DISTRITO NACIONAL</v>
      </c>
      <c r="B42" s="116">
        <v>557</v>
      </c>
      <c r="C42" s="143" t="str">
        <f>VLOOKUP(B42,'[1]LISTADO ATM'!$A$2:$B$822,2,0)</f>
        <v xml:space="preserve">ATM Multicentro La Sirena Ave. Mella </v>
      </c>
      <c r="D42" s="129" t="s">
        <v>2548</v>
      </c>
      <c r="E42" s="137">
        <v>3335933560</v>
      </c>
    </row>
    <row r="43" spans="1:5" ht="18" x14ac:dyDescent="0.25">
      <c r="A43" s="133" t="str">
        <f>VLOOKUP(B43,'[1]LISTADO ATM'!$A$2:$C$822,3,0)</f>
        <v>SUR</v>
      </c>
      <c r="B43" s="116">
        <v>825</v>
      </c>
      <c r="C43" s="143" t="str">
        <f>VLOOKUP(B43,'[1]LISTADO ATM'!$A$2:$B$822,2,0)</f>
        <v xml:space="preserve">ATM Estacion Eco Cibeles (Las Matas de Farfán) </v>
      </c>
      <c r="D43" s="129" t="s">
        <v>2548</v>
      </c>
      <c r="E43" s="137">
        <v>3335933484</v>
      </c>
    </row>
    <row r="44" spans="1:5" ht="18" x14ac:dyDescent="0.25">
      <c r="A44" s="133" t="str">
        <f>VLOOKUP(B44,'[1]LISTADO ATM'!$A$2:$C$822,3,0)</f>
        <v>DISTRITO NACIONAL</v>
      </c>
      <c r="B44" s="116">
        <v>589</v>
      </c>
      <c r="C44" s="143" t="str">
        <f>VLOOKUP(B44,'[1]LISTADO ATM'!$A$2:$B$822,2,0)</f>
        <v xml:space="preserve">ATM S/M Bravo San Vicente de Paul </v>
      </c>
      <c r="D44" s="129" t="s">
        <v>2548</v>
      </c>
      <c r="E44" s="137">
        <v>3335933450</v>
      </c>
    </row>
    <row r="45" spans="1:5" ht="18" x14ac:dyDescent="0.25">
      <c r="A45" s="133" t="str">
        <f>VLOOKUP(B45,'[1]LISTADO ATM'!$A$2:$C$822,3,0)</f>
        <v>DISTRITO NACIONAL</v>
      </c>
      <c r="B45" s="116">
        <v>125</v>
      </c>
      <c r="C45" s="143" t="str">
        <f>VLOOKUP(B45,'[1]LISTADO ATM'!$A$2:$B$822,2,0)</f>
        <v xml:space="preserve">ATM Dirección General de Aduanas II </v>
      </c>
      <c r="D45" s="129" t="s">
        <v>2548</v>
      </c>
      <c r="E45" s="137">
        <v>3335933446</v>
      </c>
    </row>
    <row r="46" spans="1:5" ht="18.75" customHeight="1" x14ac:dyDescent="0.25">
      <c r="A46" s="133" t="str">
        <f>VLOOKUP(B46,'[1]LISTADO ATM'!$A$2:$C$822,3,0)</f>
        <v>DISTRITO NACIONAL</v>
      </c>
      <c r="B46" s="116">
        <v>437</v>
      </c>
      <c r="C46" s="143" t="str">
        <f>VLOOKUP(B46,'[1]LISTADO ATM'!$A$2:$B$822,2,0)</f>
        <v xml:space="preserve">ATM Autobanco Torre III </v>
      </c>
      <c r="D46" s="129" t="s">
        <v>2548</v>
      </c>
      <c r="E46" s="137">
        <v>3335933275</v>
      </c>
    </row>
    <row r="47" spans="1:5" ht="18" x14ac:dyDescent="0.25">
      <c r="A47" s="133" t="str">
        <f>VLOOKUP(B47,'[1]LISTADO ATM'!$A$2:$C$822,3,0)</f>
        <v>DISTRITO NACIONAL</v>
      </c>
      <c r="B47" s="116">
        <v>564</v>
      </c>
      <c r="C47" s="143" t="str">
        <f>VLOOKUP(B47,'[1]LISTADO ATM'!$A$2:$B$822,2,0)</f>
        <v xml:space="preserve">ATM Ministerio de Agricultura </v>
      </c>
      <c r="D47" s="129" t="s">
        <v>2548</v>
      </c>
      <c r="E47" s="137">
        <v>3335932885</v>
      </c>
    </row>
    <row r="48" spans="1:5" ht="18" x14ac:dyDescent="0.25">
      <c r="A48" s="133" t="str">
        <f>VLOOKUP(B48,'[1]LISTADO ATM'!$A$2:$C$822,3,0)</f>
        <v>ESTE</v>
      </c>
      <c r="B48" s="116">
        <v>386</v>
      </c>
      <c r="C48" s="143" t="str">
        <f>VLOOKUP(B48,'[1]LISTADO ATM'!$A$2:$B$822,2,0)</f>
        <v xml:space="preserve">ATM Plaza Verón II </v>
      </c>
      <c r="D48" s="129" t="s">
        <v>2548</v>
      </c>
      <c r="E48" s="137">
        <v>3335933590</v>
      </c>
    </row>
    <row r="49" spans="1:5" ht="18" x14ac:dyDescent="0.25">
      <c r="A49" s="133" t="str">
        <f>VLOOKUP(B49,'[1]LISTADO ATM'!$A$2:$C$822,3,0)</f>
        <v>DISTRITO NACIONAL</v>
      </c>
      <c r="B49" s="116">
        <v>580</v>
      </c>
      <c r="C49" s="143" t="str">
        <f>VLOOKUP(B49,'[1]LISTADO ATM'!$A$2:$B$822,2,0)</f>
        <v xml:space="preserve">ATM Edificio Propagas </v>
      </c>
      <c r="D49" s="129" t="s">
        <v>2548</v>
      </c>
      <c r="E49" s="137">
        <v>3335933626</v>
      </c>
    </row>
    <row r="50" spans="1:5" ht="18" customHeight="1" x14ac:dyDescent="0.25">
      <c r="A50" s="133" t="str">
        <f>VLOOKUP(B50,'[1]LISTADO ATM'!$A$2:$C$822,3,0)</f>
        <v>DISTRITO NACIONAL</v>
      </c>
      <c r="B50" s="116">
        <v>487</v>
      </c>
      <c r="C50" s="143" t="str">
        <f>VLOOKUP(B50,'[1]LISTADO ATM'!$A$2:$B$822,2,0)</f>
        <v xml:space="preserve">ATM Olé Hainamosa </v>
      </c>
      <c r="D50" s="129" t="s">
        <v>2548</v>
      </c>
      <c r="E50" s="137">
        <v>3335934483</v>
      </c>
    </row>
    <row r="51" spans="1:5" ht="18" x14ac:dyDescent="0.25">
      <c r="A51" s="138" t="str">
        <f>VLOOKUP(B51,'[1]LISTADO ATM'!$A$2:$C$822,3,0)</f>
        <v>DISTRITO NACIONAL</v>
      </c>
      <c r="B51" s="133">
        <v>917</v>
      </c>
      <c r="C51" s="143" t="str">
        <f>VLOOKUP(B51,'[1]LISTADO ATM'!$A$2:$B$822,2,0)</f>
        <v xml:space="preserve">ATM Oficina Los Mina </v>
      </c>
      <c r="D51" s="129" t="s">
        <v>2548</v>
      </c>
      <c r="E51" s="137">
        <v>3335934908</v>
      </c>
    </row>
    <row r="52" spans="1:5" ht="18" x14ac:dyDescent="0.25">
      <c r="A52" s="138" t="s">
        <v>1274</v>
      </c>
      <c r="B52" s="133">
        <v>368</v>
      </c>
      <c r="C52" s="143" t="s">
        <v>2536</v>
      </c>
      <c r="D52" s="129" t="s">
        <v>2548</v>
      </c>
      <c r="E52" s="137">
        <v>3335934601</v>
      </c>
    </row>
    <row r="53" spans="1:5" ht="18" x14ac:dyDescent="0.25">
      <c r="A53" s="138" t="str">
        <f>VLOOKUP(B53,'[1]LISTADO ATM'!$A$2:$C$822,3,0)</f>
        <v>DISTRITO NACIONAL</v>
      </c>
      <c r="B53" s="133">
        <v>745</v>
      </c>
      <c r="C53" s="143" t="str">
        <f>VLOOKUP(B53,'[1]LISTADO ATM'!$A$2:$B$822,2,0)</f>
        <v xml:space="preserve">ATM Oficina Ave. Duarte </v>
      </c>
      <c r="D53" s="129" t="s">
        <v>2548</v>
      </c>
      <c r="E53" s="137">
        <v>3335934418</v>
      </c>
    </row>
    <row r="54" spans="1:5" ht="18" x14ac:dyDescent="0.25">
      <c r="A54" s="133" t="str">
        <f>VLOOKUP(B54,'[1]LISTADO ATM'!$A$2:$C$822,3,0)</f>
        <v>DISTRITO NACIONAL</v>
      </c>
      <c r="B54" s="133">
        <v>672</v>
      </c>
      <c r="C54" s="143" t="str">
        <f>VLOOKUP(B54,'[1]LISTADO ATM'!$A$2:$B$822,2,0)</f>
        <v>ATM Destacamento Policía Nacional La Victoria</v>
      </c>
      <c r="D54" s="129" t="s">
        <v>2548</v>
      </c>
      <c r="E54" s="137">
        <v>3335933607</v>
      </c>
    </row>
    <row r="55" spans="1:5" ht="18" x14ac:dyDescent="0.25">
      <c r="A55" s="133" t="str">
        <f>VLOOKUP(B55,'[1]LISTADO ATM'!$A$2:$C$822,3,0)</f>
        <v>DISTRITO NACIONAL</v>
      </c>
      <c r="B55" s="116">
        <v>490</v>
      </c>
      <c r="C55" s="143" t="str">
        <f>VLOOKUP(B55,'[1]LISTADO ATM'!$A$2:$B$822,2,0)</f>
        <v xml:space="preserve">ATM Hospital Ney Arias Lora </v>
      </c>
      <c r="D55" s="129" t="s">
        <v>2548</v>
      </c>
      <c r="E55" s="137">
        <v>3335934510</v>
      </c>
    </row>
    <row r="56" spans="1:5" ht="18" x14ac:dyDescent="0.25">
      <c r="A56" s="133" t="str">
        <f>VLOOKUP(B56,'[1]LISTADO ATM'!$A$2:$C$822,3,0)</f>
        <v>ESTE</v>
      </c>
      <c r="B56" s="133">
        <v>211</v>
      </c>
      <c r="C56" s="143" t="str">
        <f>VLOOKUP(B56,'[1]LISTADO ATM'!$A$2:$B$822,2,0)</f>
        <v xml:space="preserve">ATM Oficina La Romana I </v>
      </c>
      <c r="D56" s="129" t="s">
        <v>2548</v>
      </c>
      <c r="E56" s="137">
        <v>3335934846</v>
      </c>
    </row>
    <row r="57" spans="1:5" ht="18" x14ac:dyDescent="0.25">
      <c r="A57" s="133" t="str">
        <f>VLOOKUP(B57,'[1]LISTADO ATM'!$A$2:$C$822,3,0)</f>
        <v>DISTRITO NACIONAL</v>
      </c>
      <c r="B57" s="133">
        <v>85</v>
      </c>
      <c r="C57" s="143" t="str">
        <f>VLOOKUP(B57,'[1]LISTADO ATM'!$A$2:$B$822,2,0)</f>
        <v xml:space="preserve">ATM Oficina San Isidro (Fuerza Aérea) </v>
      </c>
      <c r="D57" s="129" t="s">
        <v>2548</v>
      </c>
      <c r="E57" s="137">
        <v>3335933606</v>
      </c>
    </row>
    <row r="58" spans="1:5" ht="18" customHeight="1" thickBot="1" x14ac:dyDescent="0.3">
      <c r="A58" s="120" t="s">
        <v>2473</v>
      </c>
      <c r="B58" s="148">
        <f>COUNT(B9:B57)</f>
        <v>49</v>
      </c>
      <c r="C58" s="173"/>
      <c r="D58" s="174"/>
      <c r="E58" s="175"/>
    </row>
    <row r="59" spans="1:5" x14ac:dyDescent="0.25">
      <c r="A59" s="117"/>
      <c r="B59" s="122"/>
      <c r="C59" s="117"/>
      <c r="D59" s="117"/>
      <c r="E59" s="122"/>
    </row>
    <row r="60" spans="1:5" ht="18" x14ac:dyDescent="0.25">
      <c r="A60" s="164" t="s">
        <v>2474</v>
      </c>
      <c r="B60" s="165"/>
      <c r="C60" s="165"/>
      <c r="D60" s="165"/>
      <c r="E60" s="166"/>
    </row>
    <row r="61" spans="1:5" ht="18" x14ac:dyDescent="0.25">
      <c r="A61" s="119" t="s">
        <v>15</v>
      </c>
      <c r="B61" s="123" t="s">
        <v>2416</v>
      </c>
      <c r="C61" s="119" t="s">
        <v>46</v>
      </c>
      <c r="D61" s="119" t="s">
        <v>2419</v>
      </c>
      <c r="E61" s="119" t="s">
        <v>2417</v>
      </c>
    </row>
    <row r="62" spans="1:5" s="117" customFormat="1" ht="18" x14ac:dyDescent="0.25">
      <c r="A62" s="132" t="str">
        <f>VLOOKUP(B62,'[1]LISTADO ATM'!$A$2:$C$822,3,0)</f>
        <v>DISTRITO NACIONAL</v>
      </c>
      <c r="B62" s="133">
        <v>813</v>
      </c>
      <c r="C62" s="143" t="str">
        <f>VLOOKUP(B62,'[1]LISTADO ATM'!$A$2:$B$822,2,0)</f>
        <v>ATM Oficina Occidental Mall</v>
      </c>
      <c r="D62" s="129" t="s">
        <v>2544</v>
      </c>
      <c r="E62" s="137">
        <v>3335933449</v>
      </c>
    </row>
    <row r="63" spans="1:5" s="117" customFormat="1" ht="18" x14ac:dyDescent="0.25">
      <c r="A63" s="132" t="str">
        <f>VLOOKUP(B63,'[1]LISTADO ATM'!$A$2:$C$822,3,0)</f>
        <v>NORTE</v>
      </c>
      <c r="B63" s="133">
        <v>956</v>
      </c>
      <c r="C63" s="143" t="str">
        <f>VLOOKUP(B63,'[1]LISTADO ATM'!$A$2:$B$822,2,0)</f>
        <v xml:space="preserve">ATM Autoservicio El Jaya (SFM) </v>
      </c>
      <c r="D63" s="129" t="s">
        <v>2544</v>
      </c>
      <c r="E63" s="137">
        <v>3335933469</v>
      </c>
    </row>
    <row r="64" spans="1:5" s="117" customFormat="1" ht="18" x14ac:dyDescent="0.25">
      <c r="A64" s="132" t="str">
        <f>VLOOKUP(B64,'[1]LISTADO ATM'!$A$2:$C$822,3,0)</f>
        <v>NORTE</v>
      </c>
      <c r="B64" s="133">
        <v>288</v>
      </c>
      <c r="C64" s="143" t="str">
        <f>VLOOKUP(B64,'[1]LISTADO ATM'!$A$2:$B$822,2,0)</f>
        <v xml:space="preserve">ATM Oficina Camino Real II (Puerto Plata) </v>
      </c>
      <c r="D64" s="129" t="s">
        <v>2544</v>
      </c>
      <c r="E64" s="137">
        <v>3335933608</v>
      </c>
    </row>
    <row r="65" spans="1:6" s="117" customFormat="1" ht="18" x14ac:dyDescent="0.25">
      <c r="A65" s="132" t="str">
        <f>VLOOKUP(B65,'[1]LISTADO ATM'!$A$2:$C$822,3,0)</f>
        <v>ESTE</v>
      </c>
      <c r="B65" s="133">
        <v>330</v>
      </c>
      <c r="C65" s="143" t="str">
        <f>VLOOKUP(B65,'[1]LISTADO ATM'!$A$2:$B$822,2,0)</f>
        <v xml:space="preserve">ATM Oficina Boulevard (Higuey) </v>
      </c>
      <c r="D65" s="129" t="s">
        <v>2544</v>
      </c>
      <c r="E65" s="137">
        <v>3335933630</v>
      </c>
    </row>
    <row r="66" spans="1:6" s="117" customFormat="1" ht="18" x14ac:dyDescent="0.25">
      <c r="A66" s="132" t="str">
        <f>VLOOKUP(B66,'[1]LISTADO ATM'!$A$2:$C$822,3,0)</f>
        <v>NORTE</v>
      </c>
      <c r="B66" s="133">
        <v>809</v>
      </c>
      <c r="C66" s="143" t="str">
        <f>VLOOKUP(B66,'[1]LISTADO ATM'!$A$2:$B$822,2,0)</f>
        <v>ATM Yoma (Cotuí)</v>
      </c>
      <c r="D66" s="129" t="s">
        <v>2544</v>
      </c>
      <c r="E66" s="137" t="s">
        <v>2592</v>
      </c>
    </row>
    <row r="67" spans="1:6" s="117" customFormat="1" ht="18" x14ac:dyDescent="0.25">
      <c r="A67" s="132" t="str">
        <f>VLOOKUP(B67,'[1]LISTADO ATM'!$A$2:$C$822,3,0)</f>
        <v>DISTRITO NACIONAL</v>
      </c>
      <c r="B67" s="133">
        <v>836</v>
      </c>
      <c r="C67" s="143" t="str">
        <f>VLOOKUP(B67,'[1]LISTADO ATM'!$A$2:$B$822,2,0)</f>
        <v xml:space="preserve">ATM UNP Plaza Luperón </v>
      </c>
      <c r="D67" s="129" t="s">
        <v>2544</v>
      </c>
      <c r="E67" s="137">
        <v>3335933466</v>
      </c>
    </row>
    <row r="68" spans="1:6" s="117" customFormat="1" ht="18" x14ac:dyDescent="0.25">
      <c r="A68" s="132" t="str">
        <f>VLOOKUP(B68,'[1]LISTADO ATM'!$A$2:$C$822,3,0)</f>
        <v>DISTRITO NACIONAL</v>
      </c>
      <c r="B68" s="133">
        <v>823</v>
      </c>
      <c r="C68" s="143" t="str">
        <f>VLOOKUP(B68,'[1]LISTADO ATM'!$A$2:$B$822,2,0)</f>
        <v xml:space="preserve">ATM UNP El Carril (Haina) </v>
      </c>
      <c r="D68" s="129" t="s">
        <v>2544</v>
      </c>
      <c r="E68" s="137">
        <v>3335934535</v>
      </c>
    </row>
    <row r="69" spans="1:6" ht="18.75" customHeight="1" x14ac:dyDescent="0.25">
      <c r="A69" s="132" t="str">
        <f>VLOOKUP(B69,'[1]LISTADO ATM'!$A$2:$C$822,3,0)</f>
        <v>SUR</v>
      </c>
      <c r="B69" s="133">
        <v>44</v>
      </c>
      <c r="C69" s="143" t="str">
        <f>VLOOKUP(B69,'[1]LISTADO ATM'!$A$2:$B$822,2,0)</f>
        <v xml:space="preserve">ATM Oficina Pedernales </v>
      </c>
      <c r="D69" s="129" t="s">
        <v>2544</v>
      </c>
      <c r="E69" s="137">
        <v>3335933453</v>
      </c>
    </row>
    <row r="70" spans="1:6" ht="18" x14ac:dyDescent="0.25">
      <c r="A70" s="132" t="str">
        <f>VLOOKUP(B70,'[1]LISTADO ATM'!$A$2:$C$822,3,0)</f>
        <v>ESTE</v>
      </c>
      <c r="B70" s="133">
        <v>399</v>
      </c>
      <c r="C70" s="143" t="str">
        <f>VLOOKUP(B70,'[1]LISTADO ATM'!$A$2:$B$822,2,0)</f>
        <v xml:space="preserve">ATM Oficina La Romana II </v>
      </c>
      <c r="D70" s="129" t="s">
        <v>2544</v>
      </c>
      <c r="E70" s="137">
        <v>3335933594</v>
      </c>
      <c r="F70" s="117"/>
    </row>
    <row r="71" spans="1:6" ht="18.75" customHeight="1" x14ac:dyDescent="0.25">
      <c r="A71" s="132" t="str">
        <f>VLOOKUP(B71,'[1]LISTADO ATM'!$A$2:$C$822,3,0)</f>
        <v>NORTE</v>
      </c>
      <c r="B71" s="133">
        <v>654</v>
      </c>
      <c r="C71" s="143" t="str">
        <f>VLOOKUP(B71,'[1]LISTADO ATM'!$A$2:$B$822,2,0)</f>
        <v>ATM Autoservicio S/M Jumbo Puerto Plata</v>
      </c>
      <c r="D71" s="129" t="s">
        <v>2544</v>
      </c>
      <c r="E71" s="137">
        <v>3335933597</v>
      </c>
      <c r="F71" s="117"/>
    </row>
    <row r="72" spans="1:6" ht="18" customHeight="1" x14ac:dyDescent="0.25">
      <c r="A72" s="132" t="str">
        <f>VLOOKUP(B72,'[1]LISTADO ATM'!$A$2:$C$822,3,0)</f>
        <v>NORTE</v>
      </c>
      <c r="B72" s="133">
        <v>538</v>
      </c>
      <c r="C72" s="143" t="str">
        <f>VLOOKUP(B72,'[1]LISTADO ATM'!$A$2:$B$822,2,0)</f>
        <v>ATM  Autoservicio San Fco. Macorís</v>
      </c>
      <c r="D72" s="129" t="s">
        <v>2544</v>
      </c>
      <c r="E72" s="137" t="s">
        <v>2600</v>
      </c>
      <c r="F72" s="117"/>
    </row>
    <row r="73" spans="1:6" ht="18.75" thickBot="1" x14ac:dyDescent="0.3">
      <c r="A73" s="120" t="s">
        <v>2473</v>
      </c>
      <c r="B73" s="148">
        <f>COUNT(B62:B72)</f>
        <v>11</v>
      </c>
      <c r="C73" s="173"/>
      <c r="D73" s="174"/>
      <c r="E73" s="175"/>
    </row>
    <row r="74" spans="1:6" ht="15.75" thickBot="1" x14ac:dyDescent="0.3">
      <c r="A74" s="117"/>
      <c r="B74" s="122"/>
      <c r="C74" s="117"/>
      <c r="D74" s="117"/>
      <c r="E74" s="122"/>
    </row>
    <row r="75" spans="1:6" ht="18.75" thickBot="1" x14ac:dyDescent="0.3">
      <c r="A75" s="176" t="s">
        <v>2475</v>
      </c>
      <c r="B75" s="177"/>
      <c r="C75" s="177"/>
      <c r="D75" s="177"/>
      <c r="E75" s="178"/>
      <c r="F75" s="117"/>
    </row>
    <row r="76" spans="1:6" ht="18" x14ac:dyDescent="0.25">
      <c r="A76" s="119" t="s">
        <v>15</v>
      </c>
      <c r="B76" s="123" t="s">
        <v>2416</v>
      </c>
      <c r="C76" s="119" t="s">
        <v>46</v>
      </c>
      <c r="D76" s="119" t="s">
        <v>2419</v>
      </c>
      <c r="E76" s="119" t="s">
        <v>2417</v>
      </c>
      <c r="F76" s="117"/>
    </row>
    <row r="77" spans="1:6" ht="18" x14ac:dyDescent="0.25">
      <c r="A77" s="133" t="str">
        <f>VLOOKUP(B77,'[1]LISTADO ATM'!$A$2:$C$822,3,0)</f>
        <v>DISTRITO NACIONAL</v>
      </c>
      <c r="B77" s="133">
        <v>958</v>
      </c>
      <c r="C77" s="143" t="str">
        <f>VLOOKUP(B77,'[1]LISTADO ATM'!$A$2:$B$822,2,0)</f>
        <v xml:space="preserve">ATM Olé Aut. San Isidro </v>
      </c>
      <c r="D77" s="128" t="s">
        <v>2437</v>
      </c>
      <c r="E77" s="137">
        <v>3335933178</v>
      </c>
      <c r="F77" s="117"/>
    </row>
    <row r="78" spans="1:6" ht="18" x14ac:dyDescent="0.25">
      <c r="A78" s="133" t="str">
        <f>VLOOKUP(B78,'[1]LISTADO ATM'!$A$2:$C$822,3,0)</f>
        <v>DISTRITO NACIONAL</v>
      </c>
      <c r="B78" s="133">
        <v>527</v>
      </c>
      <c r="C78" s="143" t="str">
        <f>VLOOKUP(B78,'[1]LISTADO ATM'!$A$2:$B$822,2,0)</f>
        <v>ATM Oficina Zona Oriental II</v>
      </c>
      <c r="D78" s="128" t="s">
        <v>2437</v>
      </c>
      <c r="E78" s="137" t="s">
        <v>2595</v>
      </c>
    </row>
    <row r="79" spans="1:6" ht="18" x14ac:dyDescent="0.25">
      <c r="A79" s="133" t="str">
        <f>VLOOKUP(B79,'[1]LISTADO ATM'!$A$2:$C$822,3,0)</f>
        <v>ESTE</v>
      </c>
      <c r="B79" s="133">
        <v>211</v>
      </c>
      <c r="C79" s="143" t="str">
        <f>VLOOKUP(B79,'[1]LISTADO ATM'!$A$2:$B$822,2,0)</f>
        <v xml:space="preserve">ATM Oficina La Romana I </v>
      </c>
      <c r="D79" s="128" t="s">
        <v>2437</v>
      </c>
      <c r="E79" s="137">
        <v>3335934846</v>
      </c>
    </row>
    <row r="80" spans="1:6" ht="18.75" customHeight="1" x14ac:dyDescent="0.25">
      <c r="A80" s="133" t="str">
        <f>VLOOKUP(B80,'[1]LISTADO ATM'!$A$2:$C$822,3,0)</f>
        <v>DISTRITO NACIONAL</v>
      </c>
      <c r="B80" s="133">
        <v>194</v>
      </c>
      <c r="C80" s="143" t="str">
        <f>VLOOKUP(B80,'[1]LISTADO ATM'!$A$2:$B$822,2,0)</f>
        <v xml:space="preserve">ATM UNP Pantoja </v>
      </c>
      <c r="D80" s="128" t="s">
        <v>2437</v>
      </c>
      <c r="E80" s="137">
        <v>3335935157</v>
      </c>
    </row>
    <row r="81" spans="1:5" ht="18" x14ac:dyDescent="0.25">
      <c r="A81" s="133" t="str">
        <f>VLOOKUP(B81,'[1]LISTADO ATM'!$A$2:$C$822,3,0)</f>
        <v>ESTE</v>
      </c>
      <c r="B81" s="133">
        <v>609</v>
      </c>
      <c r="C81" s="143" t="str">
        <f>VLOOKUP(B81,'[1]LISTADO ATM'!$A$2:$B$822,2,0)</f>
        <v xml:space="preserve">ATM S/M Jumbo (San Pedro) </v>
      </c>
      <c r="D81" s="128" t="s">
        <v>2437</v>
      </c>
      <c r="E81" s="137">
        <v>3335934993</v>
      </c>
    </row>
    <row r="82" spans="1:5" ht="18.75" customHeight="1" x14ac:dyDescent="0.25">
      <c r="A82" s="133" t="str">
        <f>VLOOKUP(B82,'[1]LISTADO ATM'!$A$2:$C$822,3,0)</f>
        <v>ESTE</v>
      </c>
      <c r="B82" s="133">
        <v>293</v>
      </c>
      <c r="C82" s="143" t="str">
        <f>VLOOKUP(B82,'[1]LISTADO ATM'!$A$2:$B$822,2,0)</f>
        <v xml:space="preserve">ATM S/M Nueva Visión (San Pedro) </v>
      </c>
      <c r="D82" s="128" t="s">
        <v>2437</v>
      </c>
      <c r="E82" s="137">
        <v>3335935046</v>
      </c>
    </row>
    <row r="83" spans="1:5" ht="18.75" customHeight="1" thickBot="1" x14ac:dyDescent="0.3">
      <c r="A83" s="136"/>
      <c r="B83" s="148">
        <f>COUNT(B77:B82)</f>
        <v>6</v>
      </c>
      <c r="C83" s="127"/>
      <c r="D83" s="127"/>
      <c r="E83" s="127"/>
    </row>
    <row r="84" spans="1:5" ht="15.75" thickBot="1" x14ac:dyDescent="0.3">
      <c r="A84" s="117"/>
      <c r="B84" s="122"/>
      <c r="C84" s="117"/>
      <c r="D84" s="117"/>
      <c r="E84" s="122"/>
    </row>
    <row r="85" spans="1:5" ht="18.75" thickBot="1" x14ac:dyDescent="0.3">
      <c r="A85" s="176" t="s">
        <v>2535</v>
      </c>
      <c r="B85" s="177"/>
      <c r="C85" s="177"/>
      <c r="D85" s="177"/>
      <c r="E85" s="178"/>
    </row>
    <row r="86" spans="1:5" ht="18" x14ac:dyDescent="0.25">
      <c r="A86" s="119" t="s">
        <v>15</v>
      </c>
      <c r="B86" s="123" t="s">
        <v>2416</v>
      </c>
      <c r="C86" s="119" t="s">
        <v>46</v>
      </c>
      <c r="D86" s="119" t="s">
        <v>2419</v>
      </c>
      <c r="E86" s="119" t="s">
        <v>2417</v>
      </c>
    </row>
    <row r="87" spans="1:5" ht="18" x14ac:dyDescent="0.25">
      <c r="A87" s="138" t="str">
        <f>VLOOKUP(B87,'[1]LISTADO ATM'!$A$2:$C$822,3,0)</f>
        <v>ESTE</v>
      </c>
      <c r="B87" s="133">
        <v>844</v>
      </c>
      <c r="C87" s="143" t="str">
        <f>VLOOKUP(B87,'[1]LISTADO ATM'!$A$2:$B$822,2,0)</f>
        <v xml:space="preserve">ATM San Juan Shopping Center (Bávaro) </v>
      </c>
      <c r="D87" s="133" t="s">
        <v>2482</v>
      </c>
      <c r="E87" s="137">
        <v>3335933501</v>
      </c>
    </row>
    <row r="88" spans="1:5" ht="18.75" customHeight="1" x14ac:dyDescent="0.25">
      <c r="A88" s="138" t="str">
        <f>VLOOKUP(B88,'[1]LISTADO ATM'!$A$2:$C$822,3,0)</f>
        <v>SUR</v>
      </c>
      <c r="B88" s="133">
        <v>537</v>
      </c>
      <c r="C88" s="143" t="str">
        <f>VLOOKUP(B88,'[1]LISTADO ATM'!$A$2:$B$822,2,0)</f>
        <v xml:space="preserve">ATM Estación Texaco Enriquillo (Barahona) </v>
      </c>
      <c r="D88" s="133" t="s">
        <v>2482</v>
      </c>
      <c r="E88" s="137">
        <v>3335934393</v>
      </c>
    </row>
    <row r="89" spans="1:5" ht="18" x14ac:dyDescent="0.25">
      <c r="A89" s="138" t="str">
        <f>VLOOKUP(B89,'[1]LISTADO ATM'!$A$2:$C$822,3,0)</f>
        <v>DISTRITO NACIONAL</v>
      </c>
      <c r="B89" s="133">
        <v>577</v>
      </c>
      <c r="C89" s="143" t="str">
        <f>VLOOKUP(B89,'[1]LISTADO ATM'!$A$2:$B$822,2,0)</f>
        <v xml:space="preserve">ATM Olé Ave. Duarte </v>
      </c>
      <c r="D89" s="133" t="s">
        <v>2482</v>
      </c>
      <c r="E89" s="137">
        <v>3335933618</v>
      </c>
    </row>
    <row r="90" spans="1:5" ht="18" x14ac:dyDescent="0.25">
      <c r="A90" s="138" t="str">
        <f>VLOOKUP(B90,'[1]LISTADO ATM'!$A$2:$C$822,3,0)</f>
        <v>DISTRITO NACIONAL</v>
      </c>
      <c r="B90" s="133">
        <v>943</v>
      </c>
      <c r="C90" s="143" t="str">
        <f>VLOOKUP(B90,'[1]LISTADO ATM'!$A$2:$B$822,2,0)</f>
        <v xml:space="preserve">ATM Oficina Tránsito Terreste </v>
      </c>
      <c r="D90" s="133" t="s">
        <v>2482</v>
      </c>
      <c r="E90" s="137">
        <v>3335934900</v>
      </c>
    </row>
    <row r="91" spans="1:5" ht="18.75" customHeight="1" x14ac:dyDescent="0.25">
      <c r="A91" s="138" t="str">
        <f>VLOOKUP(B91,'[1]LISTADO ATM'!$A$2:$C$822,3,0)</f>
        <v>DISTRITO NACIONAL</v>
      </c>
      <c r="B91" s="133">
        <v>476</v>
      </c>
      <c r="C91" s="143" t="str">
        <f>VLOOKUP(B91,'[1]LISTADO ATM'!$A$2:$B$822,2,0)</f>
        <v xml:space="preserve">ATM Multicentro La Sirena Las Caobas </v>
      </c>
      <c r="D91" s="133" t="s">
        <v>2482</v>
      </c>
      <c r="E91" s="137">
        <v>3335934930</v>
      </c>
    </row>
    <row r="92" spans="1:5" ht="18" x14ac:dyDescent="0.25">
      <c r="A92" s="138" t="str">
        <f>VLOOKUP(B92,'[1]LISTADO ATM'!$A$2:$C$822,3,0)</f>
        <v>SUR</v>
      </c>
      <c r="B92" s="133">
        <v>995</v>
      </c>
      <c r="C92" s="143" t="str">
        <f>VLOOKUP(B92,'[1]LISTADO ATM'!$A$2:$B$822,2,0)</f>
        <v xml:space="preserve">ATM Oficina San Cristobal III (Lobby) </v>
      </c>
      <c r="D92" s="133" t="s">
        <v>2482</v>
      </c>
      <c r="E92" s="137">
        <v>3335935041</v>
      </c>
    </row>
    <row r="93" spans="1:5" ht="18" x14ac:dyDescent="0.25">
      <c r="A93" s="138" t="str">
        <f>VLOOKUP(B93,'[1]LISTADO ATM'!$A$2:$C$822,3,0)</f>
        <v>ESTE</v>
      </c>
      <c r="B93" s="133">
        <v>188</v>
      </c>
      <c r="C93" s="143" t="str">
        <f>VLOOKUP(B93,'[1]LISTADO ATM'!$A$2:$B$822,2,0)</f>
        <v xml:space="preserve">ATM UNP Miches </v>
      </c>
      <c r="D93" s="133" t="s">
        <v>2482</v>
      </c>
      <c r="E93" s="137">
        <v>3335935055</v>
      </c>
    </row>
    <row r="94" spans="1:5" ht="18" x14ac:dyDescent="0.25">
      <c r="A94" s="136" t="s">
        <v>2473</v>
      </c>
      <c r="B94" s="147">
        <f>COUNT(B87:B93)</f>
        <v>7</v>
      </c>
      <c r="C94" s="127"/>
      <c r="D94" s="127"/>
      <c r="E94" s="127"/>
    </row>
    <row r="95" spans="1:5" ht="15.75" thickBot="1" x14ac:dyDescent="0.3">
      <c r="A95" s="117"/>
      <c r="B95" s="122"/>
      <c r="C95" s="117"/>
      <c r="D95" s="117"/>
      <c r="E95" s="122"/>
    </row>
    <row r="96" spans="1:5" ht="18" x14ac:dyDescent="0.25">
      <c r="A96" s="179" t="s">
        <v>2476</v>
      </c>
      <c r="B96" s="180"/>
      <c r="C96" s="180"/>
      <c r="D96" s="180"/>
      <c r="E96" s="181"/>
    </row>
    <row r="97" spans="1:5" ht="18" customHeight="1" x14ac:dyDescent="0.25">
      <c r="A97" s="119" t="s">
        <v>15</v>
      </c>
      <c r="B97" s="123" t="s">
        <v>2416</v>
      </c>
      <c r="C97" s="121" t="s">
        <v>46</v>
      </c>
      <c r="D97" s="131" t="s">
        <v>2419</v>
      </c>
      <c r="E97" s="131" t="s">
        <v>2417</v>
      </c>
    </row>
    <row r="98" spans="1:5" ht="18" x14ac:dyDescent="0.25">
      <c r="A98" s="132" t="str">
        <f>VLOOKUP(B98,'[1]LISTADO ATM'!$A$2:$C$822,3,0)</f>
        <v>NORTE</v>
      </c>
      <c r="B98" s="133">
        <v>97</v>
      </c>
      <c r="C98" s="143" t="str">
        <f>VLOOKUP(B98,'[1]LISTADO ATM'!$A$2:$B$822,2,0)</f>
        <v xml:space="preserve">ATM Oficina Villa Riva </v>
      </c>
      <c r="D98" s="140" t="s">
        <v>2568</v>
      </c>
      <c r="E98" s="137">
        <v>3335933495</v>
      </c>
    </row>
    <row r="99" spans="1:5" ht="18" x14ac:dyDescent="0.25">
      <c r="A99" s="132" t="str">
        <f>VLOOKUP(B99,'[1]LISTADO ATM'!$A$2:$C$822,3,0)</f>
        <v>DISTRITO NACIONAL</v>
      </c>
      <c r="B99" s="133">
        <v>925</v>
      </c>
      <c r="C99" s="143" t="str">
        <f>VLOOKUP(B99,'[1]LISTADO ATM'!$A$2:$B$822,2,0)</f>
        <v xml:space="preserve">ATM Oficina Plaza Lama Av. 27 de Febrero </v>
      </c>
      <c r="D99" s="140" t="s">
        <v>2568</v>
      </c>
      <c r="E99" s="137">
        <v>3335933479</v>
      </c>
    </row>
    <row r="100" spans="1:5" ht="18" x14ac:dyDescent="0.25">
      <c r="A100" s="132" t="str">
        <f>VLOOKUP(B100,'[1]LISTADO ATM'!$A$2:$C$822,3,0)</f>
        <v>NORTE</v>
      </c>
      <c r="B100" s="133">
        <v>307</v>
      </c>
      <c r="C100" s="143" t="str">
        <f>VLOOKUP(B100,'[1]LISTADO ATM'!$A$2:$B$822,2,0)</f>
        <v>ATM Oficina Nagua II</v>
      </c>
      <c r="D100" s="140" t="s">
        <v>2568</v>
      </c>
      <c r="E100" s="137">
        <v>3335933463</v>
      </c>
    </row>
    <row r="101" spans="1:5" ht="18" x14ac:dyDescent="0.25">
      <c r="A101" s="132" t="str">
        <f>VLOOKUP(B101,'[1]LISTADO ATM'!$A$2:$C$822,3,0)</f>
        <v>DISTRITO NACIONAL</v>
      </c>
      <c r="B101" s="133">
        <v>698</v>
      </c>
      <c r="C101" s="143" t="str">
        <f>VLOOKUP(B101,'[1]LISTADO ATM'!$A$2:$B$822,2,0)</f>
        <v>ATM Parador Bellamar</v>
      </c>
      <c r="D101" s="140" t="s">
        <v>2568</v>
      </c>
      <c r="E101" s="137">
        <v>3335935153</v>
      </c>
    </row>
    <row r="102" spans="1:5" ht="18" x14ac:dyDescent="0.25">
      <c r="A102" s="132" t="str">
        <f>VLOOKUP(B102,'[1]LISTADO ATM'!$A$2:$C$822,3,0)</f>
        <v>NORTE</v>
      </c>
      <c r="B102" s="133">
        <v>388</v>
      </c>
      <c r="C102" s="143" t="str">
        <f>VLOOKUP(B102,'[1]LISTADO ATM'!$A$2:$B$822,2,0)</f>
        <v xml:space="preserve">ATM Multicentro La Sirena Puerto Plata </v>
      </c>
      <c r="D102" s="140" t="s">
        <v>2568</v>
      </c>
      <c r="E102" s="137">
        <v>3335935155</v>
      </c>
    </row>
    <row r="103" spans="1:5" ht="18" x14ac:dyDescent="0.25">
      <c r="A103" s="132" t="str">
        <f>VLOOKUP(B103,'[1]LISTADO ATM'!$A$2:$C$822,3,0)</f>
        <v>SUR</v>
      </c>
      <c r="B103" s="133">
        <v>885</v>
      </c>
      <c r="C103" s="143" t="str">
        <f>VLOOKUP(B103,'[1]LISTADO ATM'!$A$2:$B$822,2,0)</f>
        <v xml:space="preserve">ATM UNP Rancho Arriba </v>
      </c>
      <c r="D103" s="140" t="s">
        <v>2568</v>
      </c>
      <c r="E103" s="137">
        <v>3335935152</v>
      </c>
    </row>
    <row r="104" spans="1:5" ht="18" x14ac:dyDescent="0.25">
      <c r="A104" s="132" t="str">
        <f>VLOOKUP(B104,'[1]LISTADO ATM'!$A$2:$C$822,3,0)</f>
        <v>DISTRITO NACIONAL</v>
      </c>
      <c r="B104" s="133">
        <v>231</v>
      </c>
      <c r="C104" s="143" t="str">
        <f>VLOOKUP(B104,'[1]LISTADO ATM'!$A$2:$B$822,2,0)</f>
        <v xml:space="preserve">ATM Oficina Zona Oriental </v>
      </c>
      <c r="D104" s="140" t="s">
        <v>2568</v>
      </c>
      <c r="E104" s="137" t="s">
        <v>2599</v>
      </c>
    </row>
    <row r="105" spans="1:5" ht="18" x14ac:dyDescent="0.25">
      <c r="A105" s="132" t="str">
        <f>VLOOKUP(B105,'[1]LISTADO ATM'!$A$2:$C$822,3,0)</f>
        <v>SUR</v>
      </c>
      <c r="B105" s="133">
        <v>880</v>
      </c>
      <c r="C105" s="143" t="str">
        <f>VLOOKUP(B105,'[1]LISTADO ATM'!$A$2:$B$822,2,0)</f>
        <v xml:space="preserve">ATM Autoservicio Barahona II </v>
      </c>
      <c r="D105" s="140" t="s">
        <v>2568</v>
      </c>
      <c r="E105" s="137">
        <v>3335935151</v>
      </c>
    </row>
    <row r="106" spans="1:5" ht="18" x14ac:dyDescent="0.25">
      <c r="A106" s="132" t="str">
        <f>VLOOKUP(B106,'[1]LISTADO ATM'!$A$2:$C$822,3,0)</f>
        <v>NORTE</v>
      </c>
      <c r="B106" s="133">
        <v>8</v>
      </c>
      <c r="C106" s="143" t="str">
        <f>VLOOKUP(B106,'[1]LISTADO ATM'!$A$2:$B$822,2,0)</f>
        <v>ATM Autoservicio Yaque</v>
      </c>
      <c r="D106" s="140" t="s">
        <v>2568</v>
      </c>
      <c r="E106" s="137" t="s">
        <v>2601</v>
      </c>
    </row>
    <row r="107" spans="1:5" ht="18" x14ac:dyDescent="0.25">
      <c r="A107" s="132" t="str">
        <f>VLOOKUP(B107,'[1]LISTADO ATM'!$A$2:$C$822,3,0)</f>
        <v>DISTRITO NACIONAL</v>
      </c>
      <c r="B107" s="133">
        <v>39</v>
      </c>
      <c r="C107" s="143" t="str">
        <f>VLOOKUP(B107,'[1]LISTADO ATM'!$A$2:$B$822,2,0)</f>
        <v xml:space="preserve">ATM Oficina Ovando </v>
      </c>
      <c r="D107" s="150" t="s">
        <v>2566</v>
      </c>
      <c r="E107" s="137">
        <v>3335933423</v>
      </c>
    </row>
    <row r="108" spans="1:5" ht="18" x14ac:dyDescent="0.25">
      <c r="A108" s="136" t="s">
        <v>2473</v>
      </c>
      <c r="B108" s="147">
        <f>COUNT(B98:B107)</f>
        <v>10</v>
      </c>
      <c r="C108" s="127"/>
      <c r="D108" s="130"/>
      <c r="E108" s="130"/>
    </row>
    <row r="109" spans="1:5" ht="15.75" thickBot="1" x14ac:dyDescent="0.3">
      <c r="A109" s="117"/>
      <c r="B109" s="122"/>
      <c r="C109" s="117"/>
      <c r="D109" s="117"/>
      <c r="E109" s="122"/>
    </row>
    <row r="110" spans="1:5" ht="18.75" thickBot="1" x14ac:dyDescent="0.3">
      <c r="A110" s="182" t="s">
        <v>2477</v>
      </c>
      <c r="B110" s="183"/>
      <c r="C110" s="117" t="s">
        <v>2412</v>
      </c>
      <c r="D110" s="122"/>
      <c r="E110" s="122"/>
    </row>
    <row r="111" spans="1:5" ht="18.75" thickBot="1" x14ac:dyDescent="0.3">
      <c r="A111" s="139">
        <f>+B83+B94+B108</f>
        <v>23</v>
      </c>
      <c r="B111" s="149"/>
      <c r="C111" s="117"/>
      <c r="D111" s="117"/>
      <c r="E111" s="117"/>
    </row>
    <row r="112" spans="1:5" ht="15.75" thickBot="1" x14ac:dyDescent="0.3">
      <c r="A112" s="117"/>
      <c r="B112" s="122"/>
      <c r="C112" s="117"/>
      <c r="D112" s="117"/>
      <c r="E112" s="122"/>
    </row>
    <row r="113" spans="1:5" ht="18.75" customHeight="1" thickBot="1" x14ac:dyDescent="0.3">
      <c r="A113" s="176" t="s">
        <v>2478</v>
      </c>
      <c r="B113" s="177"/>
      <c r="C113" s="177"/>
      <c r="D113" s="177"/>
      <c r="E113" s="178"/>
    </row>
    <row r="114" spans="1:5" ht="18" x14ac:dyDescent="0.25">
      <c r="A114" s="123" t="s">
        <v>15</v>
      </c>
      <c r="B114" s="123" t="s">
        <v>2416</v>
      </c>
      <c r="C114" s="121" t="s">
        <v>46</v>
      </c>
      <c r="D114" s="184" t="s">
        <v>2419</v>
      </c>
      <c r="E114" s="185"/>
    </row>
    <row r="115" spans="1:5" ht="18" x14ac:dyDescent="0.25">
      <c r="A115" s="133" t="str">
        <f>VLOOKUP(B115,'[1]LISTADO ATM'!$A$2:$C$822,3,0)</f>
        <v>ESTE</v>
      </c>
      <c r="B115" s="116">
        <v>634</v>
      </c>
      <c r="C115" s="133" t="str">
        <f>VLOOKUP(B115,'[1]LISTADO ATM'!$A$2:$B$822,2,0)</f>
        <v xml:space="preserve">ATM Ayuntamiento Los Llanos (SPM) </v>
      </c>
      <c r="D115" s="160" t="s">
        <v>2549</v>
      </c>
      <c r="E115" s="161"/>
    </row>
    <row r="116" spans="1:5" ht="18.75" customHeight="1" x14ac:dyDescent="0.25">
      <c r="A116" s="133" t="str">
        <f>VLOOKUP(B116,'[1]LISTADO ATM'!$A$2:$C$822,3,0)</f>
        <v>NORTE</v>
      </c>
      <c r="B116" s="116">
        <v>649</v>
      </c>
      <c r="C116" s="133" t="str">
        <f>VLOOKUP(B116,'[1]LISTADO ATM'!$A$2:$B$822,2,0)</f>
        <v xml:space="preserve">ATM Oficina Galería 56 (San Francisco de Macorís) </v>
      </c>
      <c r="D116" s="160" t="s">
        <v>2549</v>
      </c>
      <c r="E116" s="161"/>
    </row>
    <row r="117" spans="1:5" ht="18" x14ac:dyDescent="0.25">
      <c r="A117" s="133" t="str">
        <f>VLOOKUP(B117,'[1]LISTADO ATM'!$A$2:$C$822,3,0)</f>
        <v>NORTE</v>
      </c>
      <c r="B117" s="116">
        <v>275</v>
      </c>
      <c r="C117" s="133" t="str">
        <f>VLOOKUP(B117,'[1]LISTADO ATM'!$A$2:$B$822,2,0)</f>
        <v xml:space="preserve">ATM Autobanco Duarte Stgo. II </v>
      </c>
      <c r="D117" s="160" t="s">
        <v>2635</v>
      </c>
      <c r="E117" s="161"/>
    </row>
    <row r="118" spans="1:5" ht="18" x14ac:dyDescent="0.25">
      <c r="A118" s="133" t="str">
        <f>VLOOKUP(B118,'[1]LISTADO ATM'!$A$2:$C$822,3,0)</f>
        <v>ESTE</v>
      </c>
      <c r="B118" s="116">
        <v>353</v>
      </c>
      <c r="C118" s="133" t="str">
        <f>VLOOKUP(B118,'[1]LISTADO ATM'!$A$2:$B$822,2,0)</f>
        <v xml:space="preserve">ATM Estación Boulevard Juan Dolio </v>
      </c>
      <c r="D118" s="160" t="s">
        <v>2549</v>
      </c>
      <c r="E118" s="161"/>
    </row>
    <row r="119" spans="1:5" ht="18" x14ac:dyDescent="0.25">
      <c r="A119" s="133" t="str">
        <f>VLOOKUP(B119,'[1]LISTADO ATM'!$A$2:$C$822,3,0)</f>
        <v>NORTE</v>
      </c>
      <c r="B119" s="116">
        <v>538</v>
      </c>
      <c r="C119" s="133" t="str">
        <f>VLOOKUP(B119,'[1]LISTADO ATM'!$A$2:$B$822,2,0)</f>
        <v>ATM  Autoservicio San Fco. Macorís</v>
      </c>
      <c r="D119" s="160" t="s">
        <v>2549</v>
      </c>
      <c r="E119" s="161"/>
    </row>
    <row r="120" spans="1:5" ht="18" x14ac:dyDescent="0.25">
      <c r="A120" s="133" t="str">
        <f>VLOOKUP(B120,'[1]LISTADO ATM'!$A$2:$C$822,3,0)</f>
        <v>DISTRITO NACIONAL</v>
      </c>
      <c r="B120" s="116">
        <v>596</v>
      </c>
      <c r="C120" s="133" t="str">
        <f>VLOOKUP(B120,'[1]LISTADO ATM'!$A$2:$B$822,2,0)</f>
        <v xml:space="preserve">ATM Autobanco Malecón Center </v>
      </c>
      <c r="D120" s="160" t="s">
        <v>2549</v>
      </c>
      <c r="E120" s="161"/>
    </row>
    <row r="121" spans="1:5" ht="18" x14ac:dyDescent="0.25">
      <c r="A121" s="133" t="str">
        <f>VLOOKUP(B121,'[1]LISTADO ATM'!$A$2:$C$822,3,0)</f>
        <v>NORTE</v>
      </c>
      <c r="B121" s="116">
        <v>888</v>
      </c>
      <c r="C121" s="133" t="str">
        <f>VLOOKUP(B121,'[1]LISTADO ATM'!$A$2:$B$822,2,0)</f>
        <v>ATM Oficina galeria 56 II (SFM)</v>
      </c>
      <c r="D121" s="160" t="s">
        <v>2635</v>
      </c>
      <c r="E121" s="161"/>
    </row>
    <row r="122" spans="1:5" ht="18" x14ac:dyDescent="0.25">
      <c r="A122" s="133" t="str">
        <f>VLOOKUP(B122,'[1]LISTADO ATM'!$A$2:$C$822,3,0)</f>
        <v>NORTE</v>
      </c>
      <c r="B122" s="116">
        <v>950</v>
      </c>
      <c r="C122" s="133" t="str">
        <f>VLOOKUP(B122,'[1]LISTADO ATM'!$A$2:$B$822,2,0)</f>
        <v xml:space="preserve">ATM Oficina Monterrico </v>
      </c>
      <c r="D122" s="160" t="s">
        <v>2549</v>
      </c>
      <c r="E122" s="161"/>
    </row>
    <row r="123" spans="1:5" ht="18" x14ac:dyDescent="0.25">
      <c r="A123" s="133" t="str">
        <f>VLOOKUP(B123,'[1]LISTADO ATM'!$A$2:$C$822,3,0)</f>
        <v>NORTE</v>
      </c>
      <c r="B123" s="116">
        <v>306</v>
      </c>
      <c r="C123" s="133" t="str">
        <f>VLOOKUP(B123,'[1]LISTADO ATM'!$A$2:$B$822,2,0)</f>
        <v>ATM Hospital Dr. Toribio</v>
      </c>
      <c r="D123" s="160" t="s">
        <v>2549</v>
      </c>
      <c r="E123" s="161"/>
    </row>
    <row r="124" spans="1:5" ht="18.75" thickBot="1" x14ac:dyDescent="0.3">
      <c r="A124" s="136" t="s">
        <v>2473</v>
      </c>
      <c r="B124" s="148">
        <f>COUNT(B115:B123)</f>
        <v>9</v>
      </c>
      <c r="C124" s="134"/>
      <c r="D124" s="134"/>
      <c r="E124" s="135"/>
    </row>
    <row r="125" spans="1:5" x14ac:dyDescent="0.25">
      <c r="A125" s="117"/>
      <c r="B125" s="75"/>
      <c r="C125" s="117"/>
      <c r="D125" s="117"/>
      <c r="E125" s="117"/>
    </row>
    <row r="126" spans="1:5" x14ac:dyDescent="0.25">
      <c r="A126" s="117"/>
      <c r="B126" s="75"/>
      <c r="C126" s="117"/>
      <c r="D126" s="117"/>
      <c r="E126" s="117"/>
    </row>
    <row r="127" spans="1:5" x14ac:dyDescent="0.25">
      <c r="A127" s="117"/>
      <c r="B127" s="75"/>
      <c r="C127" s="117"/>
      <c r="D127" s="117"/>
      <c r="E127" s="117"/>
    </row>
    <row r="128" spans="1:5" x14ac:dyDescent="0.25">
      <c r="A128" s="117"/>
      <c r="B128" s="75"/>
      <c r="C128" s="117"/>
      <c r="D128" s="117"/>
      <c r="E128" s="117"/>
    </row>
    <row r="129" spans="1:5" x14ac:dyDescent="0.25">
      <c r="A129" s="117"/>
      <c r="B129" s="75"/>
      <c r="C129" s="117"/>
      <c r="D129" s="117"/>
      <c r="E129" s="117"/>
    </row>
    <row r="130" spans="1:5" x14ac:dyDescent="0.25">
      <c r="A130" s="117"/>
      <c r="B130" s="75"/>
      <c r="C130" s="117"/>
      <c r="D130" s="117"/>
      <c r="E130" s="117"/>
    </row>
    <row r="131" spans="1:5" x14ac:dyDescent="0.25">
      <c r="A131" s="117"/>
      <c r="B131" s="75"/>
      <c r="C131" s="117"/>
      <c r="D131" s="117"/>
      <c r="E131" s="117"/>
    </row>
    <row r="132" spans="1:5" x14ac:dyDescent="0.25">
      <c r="A132" s="117"/>
      <c r="B132" s="75"/>
      <c r="C132" s="117"/>
      <c r="D132" s="117"/>
      <c r="E132" s="117"/>
    </row>
    <row r="133" spans="1:5" x14ac:dyDescent="0.25">
      <c r="A133" s="117"/>
      <c r="B133" s="75"/>
      <c r="C133" s="117"/>
      <c r="D133" s="117"/>
      <c r="E133" s="117"/>
    </row>
    <row r="134" spans="1:5" x14ac:dyDescent="0.25">
      <c r="A134" s="117"/>
      <c r="B134" s="75"/>
      <c r="C134" s="117"/>
      <c r="D134" s="117"/>
      <c r="E134" s="117"/>
    </row>
    <row r="135" spans="1:5" x14ac:dyDescent="0.25">
      <c r="A135" s="117"/>
      <c r="B135" s="75"/>
      <c r="C135" s="117"/>
      <c r="D135" s="117"/>
      <c r="E135" s="117"/>
    </row>
  </sheetData>
  <mergeCells count="22">
    <mergeCell ref="F1:G1"/>
    <mergeCell ref="A7:E7"/>
    <mergeCell ref="A1:E1"/>
    <mergeCell ref="A2:E2"/>
    <mergeCell ref="D120:E120"/>
    <mergeCell ref="C58:E58"/>
    <mergeCell ref="A60:E60"/>
    <mergeCell ref="C73:E73"/>
    <mergeCell ref="A75:E75"/>
    <mergeCell ref="A85:E85"/>
    <mergeCell ref="D116:E116"/>
    <mergeCell ref="A96:E96"/>
    <mergeCell ref="A110:B110"/>
    <mergeCell ref="A113:E113"/>
    <mergeCell ref="D114:E114"/>
    <mergeCell ref="D115:E115"/>
    <mergeCell ref="D121:E121"/>
    <mergeCell ref="D122:E122"/>
    <mergeCell ref="D123:E123"/>
    <mergeCell ref="D117:E117"/>
    <mergeCell ref="D118:E118"/>
    <mergeCell ref="D119:E119"/>
  </mergeCells>
  <phoneticPr fontId="46" type="noConversion"/>
  <conditionalFormatting sqref="E136:E1048576">
    <cfRule type="duplicateValues" dxfId="114" priority="1155"/>
  </conditionalFormatting>
  <conditionalFormatting sqref="B136:B1048576">
    <cfRule type="duplicateValues" dxfId="113" priority="850"/>
  </conditionalFormatting>
  <conditionalFormatting sqref="B1:B135">
    <cfRule type="duplicateValues" dxfId="11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2536</v>
      </c>
      <c r="C260" s="99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2543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2559</v>
      </c>
      <c r="C828" s="38" t="s">
        <v>1276</v>
      </c>
    </row>
    <row r="829" spans="1:3" s="75" customFormat="1" x14ac:dyDescent="0.25">
      <c r="A829" s="38">
        <v>375</v>
      </c>
      <c r="B829" s="38" t="s">
        <v>2569</v>
      </c>
      <c r="C829" s="38" t="s">
        <v>1273</v>
      </c>
    </row>
    <row r="830" spans="1:3" x14ac:dyDescent="0.25">
      <c r="A830" s="38">
        <v>371</v>
      </c>
      <c r="B830" s="38" t="s">
        <v>2588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111" priority="5"/>
  </conditionalFormatting>
  <conditionalFormatting sqref="A827">
    <cfRule type="duplicateValues" dxfId="110" priority="4"/>
  </conditionalFormatting>
  <conditionalFormatting sqref="A828">
    <cfRule type="duplicateValues" dxfId="109" priority="3"/>
  </conditionalFormatting>
  <conditionalFormatting sqref="A829">
    <cfRule type="duplicateValues" dxfId="108" priority="2"/>
  </conditionalFormatting>
  <conditionalFormatting sqref="A830">
    <cfRule type="duplicateValues" dxfId="107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6" t="s">
        <v>2421</v>
      </c>
      <c r="B1" s="187"/>
      <c r="C1" s="187"/>
      <c r="D1" s="187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3335925664</v>
      </c>
      <c r="B3" s="51" t="s">
        <v>2580</v>
      </c>
      <c r="C3" s="51" t="s">
        <v>2571</v>
      </c>
      <c r="D3" s="63" t="s">
        <v>2553</v>
      </c>
      <c r="E3" s="65"/>
    </row>
    <row r="4" spans="1:5" ht="15.75" x14ac:dyDescent="0.25">
      <c r="A4" s="51">
        <v>3335925995</v>
      </c>
      <c r="B4" s="51" t="s">
        <v>2581</v>
      </c>
      <c r="C4" s="51" t="s">
        <v>2571</v>
      </c>
      <c r="D4" s="63" t="s">
        <v>2553</v>
      </c>
      <c r="E4" s="65"/>
    </row>
    <row r="5" spans="1:5" ht="15.75" x14ac:dyDescent="0.25">
      <c r="A5" s="51">
        <v>3335926016</v>
      </c>
      <c r="B5" s="51" t="s">
        <v>2582</v>
      </c>
      <c r="C5" s="51" t="s">
        <v>2571</v>
      </c>
      <c r="D5" s="63" t="s">
        <v>2550</v>
      </c>
    </row>
    <row r="6" spans="1:5" ht="15.75" x14ac:dyDescent="0.25">
      <c r="A6" s="51">
        <v>3335926017</v>
      </c>
      <c r="B6" s="51" t="s">
        <v>2583</v>
      </c>
      <c r="C6" s="51" t="s">
        <v>2571</v>
      </c>
      <c r="D6" s="63" t="s">
        <v>2550</v>
      </c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4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>
        <f>D13/D12</f>
        <v>0</v>
      </c>
    </row>
    <row r="16" spans="1:5" ht="15.75" thickBot="1" x14ac:dyDescent="0.3">
      <c r="A16" s="48"/>
      <c r="B16" s="48" t="s">
        <v>2412</v>
      </c>
      <c r="C16" s="56" t="s">
        <v>2429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86" t="s">
        <v>2430</v>
      </c>
      <c r="B18" s="187"/>
      <c r="C18" s="187"/>
      <c r="D18" s="187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>
        <v>3335925984</v>
      </c>
      <c r="B20" s="51" t="s">
        <v>2573</v>
      </c>
      <c r="C20" s="51" t="s">
        <v>2553</v>
      </c>
      <c r="D20" s="63" t="s">
        <v>2550</v>
      </c>
    </row>
    <row r="21" spans="1:4" ht="15.75" x14ac:dyDescent="0.25">
      <c r="A21" s="51">
        <v>3335925986</v>
      </c>
      <c r="B21" s="51" t="s">
        <v>2572</v>
      </c>
      <c r="C21" s="51" t="s">
        <v>2553</v>
      </c>
      <c r="D21" s="63" t="s">
        <v>2550</v>
      </c>
    </row>
    <row r="22" spans="1:4" ht="15.75" x14ac:dyDescent="0.25">
      <c r="A22" s="51">
        <v>3335925987</v>
      </c>
      <c r="B22" s="51" t="s">
        <v>2575</v>
      </c>
      <c r="C22" s="51" t="s">
        <v>2553</v>
      </c>
      <c r="D22" s="63" t="s">
        <v>2550</v>
      </c>
    </row>
    <row r="23" spans="1:4" ht="15.75" x14ac:dyDescent="0.25">
      <c r="A23" s="51">
        <v>3335925988</v>
      </c>
      <c r="B23" s="51" t="s">
        <v>2576</v>
      </c>
      <c r="C23" s="51" t="s">
        <v>2553</v>
      </c>
      <c r="D23" s="63" t="s">
        <v>2550</v>
      </c>
    </row>
    <row r="24" spans="1:4" s="87" customFormat="1" ht="15.75" x14ac:dyDescent="0.25">
      <c r="A24" s="51">
        <v>3335925991</v>
      </c>
      <c r="B24" s="51" t="s">
        <v>2577</v>
      </c>
      <c r="C24" s="51" t="s">
        <v>2553</v>
      </c>
      <c r="D24" s="63" t="s">
        <v>2550</v>
      </c>
    </row>
    <row r="25" spans="1:4" s="87" customFormat="1" ht="15.75" x14ac:dyDescent="0.25">
      <c r="A25" s="51">
        <v>3335925992</v>
      </c>
      <c r="B25" s="51" t="s">
        <v>2578</v>
      </c>
      <c r="C25" s="51" t="s">
        <v>2553</v>
      </c>
      <c r="D25" s="63" t="s">
        <v>2550</v>
      </c>
    </row>
    <row r="26" spans="1:4" s="87" customFormat="1" ht="15.75" x14ac:dyDescent="0.25">
      <c r="A26" s="51">
        <v>3335925993</v>
      </c>
      <c r="B26" s="51" t="s">
        <v>2579</v>
      </c>
      <c r="C26" s="51" t="s">
        <v>2553</v>
      </c>
      <c r="D26" s="63" t="s">
        <v>2550</v>
      </c>
    </row>
    <row r="27" spans="1:4" s="87" customFormat="1" ht="15.75" x14ac:dyDescent="0.25">
      <c r="A27" s="51">
        <v>3335925994</v>
      </c>
      <c r="B27" s="51" t="s">
        <v>2574</v>
      </c>
      <c r="C27" s="51" t="s">
        <v>2553</v>
      </c>
      <c r="D27" s="63" t="s">
        <v>2550</v>
      </c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8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>
        <f>D35/D34</f>
        <v>0</v>
      </c>
    </row>
    <row r="38" spans="1:4" ht="15.75" thickBot="1" x14ac:dyDescent="0.3">
      <c r="A38" s="48"/>
      <c r="B38" s="48"/>
      <c r="C38" s="61" t="s">
        <v>2436</v>
      </c>
      <c r="D38" s="57">
        <f>D36/D34</f>
        <v>0</v>
      </c>
    </row>
  </sheetData>
  <mergeCells count="2">
    <mergeCell ref="A1:D1"/>
    <mergeCell ref="A18:D18"/>
  </mergeCells>
  <conditionalFormatting sqref="B7:B8">
    <cfRule type="duplicateValues" dxfId="106" priority="18"/>
  </conditionalFormatting>
  <conditionalFormatting sqref="B7:B8">
    <cfRule type="duplicateValues" dxfId="105" priority="17"/>
  </conditionalFormatting>
  <conditionalFormatting sqref="A7:A8">
    <cfRule type="duplicateValues" dxfId="104" priority="15"/>
    <cfRule type="duplicateValues" dxfId="103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2021-06-30T11:12:07Z</dcterms:modified>
</cp:coreProperties>
</file>