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9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6" l="1"/>
  <c r="B37" i="16"/>
  <c r="B26" i="16"/>
  <c r="B16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A40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" l="1"/>
  <c r="A96" i="1"/>
  <c r="A95" i="1"/>
  <c r="A94" i="1"/>
  <c r="A81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81" i="1"/>
  <c r="G81" i="1"/>
  <c r="H81" i="1"/>
  <c r="I81" i="1"/>
  <c r="J81" i="1"/>
  <c r="K81" i="1"/>
  <c r="A93" i="1"/>
  <c r="A92" i="1"/>
  <c r="A91" i="1"/>
  <c r="A90" i="1"/>
  <c r="A89" i="1"/>
  <c r="A88" i="1"/>
  <c r="A87" i="1"/>
  <c r="A86" i="1"/>
  <c r="A85" i="1"/>
  <c r="A84" i="1"/>
  <c r="A83" i="1"/>
  <c r="A82" i="1"/>
  <c r="A80" i="1"/>
  <c r="A79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A78" i="1" l="1"/>
  <c r="A77" i="1"/>
  <c r="A76" i="1"/>
  <c r="A75" i="1"/>
  <c r="A74" i="1"/>
  <c r="A73" i="1"/>
  <c r="A7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47" i="1" l="1"/>
  <c r="F47" i="1"/>
  <c r="G47" i="1"/>
  <c r="H47" i="1"/>
  <c r="I47" i="1"/>
  <c r="J47" i="1"/>
  <c r="K47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71" i="1"/>
  <c r="A70" i="1"/>
  <c r="A69" i="1"/>
  <c r="A68" i="1"/>
  <c r="A67" i="1"/>
  <c r="A66" i="1"/>
  <c r="A65" i="1"/>
  <c r="A64" i="1"/>
  <c r="A63" i="1"/>
  <c r="A62" i="1"/>
  <c r="A61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6" i="1"/>
  <c r="A45" i="1"/>
  <c r="A44" i="1"/>
  <c r="A43" i="1"/>
  <c r="A42" i="1"/>
  <c r="A41" i="1"/>
  <c r="A40" i="1"/>
  <c r="A39" i="1"/>
  <c r="A38" i="1"/>
  <c r="A37" i="1" l="1"/>
  <c r="A36" i="1"/>
  <c r="A35" i="1"/>
  <c r="A34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<sst xmlns="http://schemas.openxmlformats.org/spreadsheetml/2006/main" count="13372" uniqueCount="2603">
  <si>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</si>
  <si>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</si>
  <si>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</si>
  <si>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</si>
  <si>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</si>
  <si>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</si>
  <si>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</si>
  <si>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</si>
  <si>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</si>
  <si>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</si>
  <si>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</si>
  <si>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</si>
  <si>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</si>
  <si>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</si>
  <si>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</si>
  <si>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</si>
  <si>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</si>
  <si>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</si>
  <si>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</si>
  <si>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</si>
  <si>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</si>
  <si>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</si>
  <si>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</si>
  <si>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</si>
  <si>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</si>
  <si>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</si>
  <si>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</si>
  <si>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</si>
  <si>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</si>
  <si>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</si>
  <si>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</si>
  <si>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</si>
  <si>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</si>
  <si>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</si>
  <si>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</si>
  <si>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</si>
  <si>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</si>
  <si>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</si>
  <si>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</si>
  <si>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</si>
  <si>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</si>
  <si>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</si>
  <si>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</si>
  <si>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</si>
  <si>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</si>
  <si>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</si>
  <si>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</si>
  <si>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</si>
  <si>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</si>
  <si>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</si>
  <si>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</si>
  <si>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</si>
  <si>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</si>
  <si>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</si>
  <si>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</si>
  <si>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</si>
  <si>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</si>
  <si>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</si>
  <si>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</si>
  <si>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</si>
  <si>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</si>
  <si>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</si>
  <si>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</si>
  <si>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</si>
  <si>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</si>
  <si>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</si>
  <si>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</si>
  <si>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</si>
  <si>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</si>
  <si>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</si>
  <si>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</si>
  <si>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</si>
  <si>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</si>
  <si>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</si>
  <si>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</si>
  <si>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</si>
  <si>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</si>
  <si>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</si>
  <si>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</si>
  <si>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</si>
  <si>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</si>
  <si>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</si>
  <si>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</si>
  <si>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</si>
  <si>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</si>
  <si>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</si>
  <si>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</si>
  <si>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</si>
  <si>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</si>
  <si>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</si>
  <si>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</si>
  <si>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</si>
  <si>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</si>
  <si>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</si>
  <si>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</si>
  <si>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</si>
  <si>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</si>
  <si>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</si>
  <si>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</si>
  <si>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</si>
  <si>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</si>
  <si>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</si>
  <si>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</si>
  <si>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</si>
  <si>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</si>
  <si>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</si>
  <si>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</si>
  <si>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</si>
  <si>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</si>
  <si>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</si>
  <si>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</si>
  <si>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</si>
  <si>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</si>
  <si>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</si>
  <si>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</si>
  <si>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</si>
  <si>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</si>
  <si>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</si>
  <si>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</si>
  <si>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</si>
  <si>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</si>
  <si>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</si>
  <si>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</si>
  <si>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</si>
  <si>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</si>
  <si>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</si>
  <si>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</si>
  <si>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</si>
  <si>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</si>
  <si>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</si>
  <si>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</si>
  <si>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</si>
  <si>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</si>
  <si>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</si>
  <si>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</si>
  <si>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</si>
  <si>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</si>
  <si>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</si>
  <si>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</si>
  <si>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</si>
  <si>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</si>
  <si>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</si>
  <si>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</si>
  <si>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</si>
  <si>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</si>
  <si>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</si>
  <si>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</si>
  <si>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</si>
  <si>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</si>
  <si>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</si>
  <si>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</si>
  <si>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</si>
  <si>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</si>
  <si>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</si>
  <si>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</si>
  <si>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</si>
  <si>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</si>
  <si>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</si>
  <si>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</si>
  <si>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</si>
  <si>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</si>
  <si>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</si>
  <si>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</si>
  <si>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</si>
  <si>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</si>
  <si>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</si>
  <si>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</si>
  <si>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</si>
  <si>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</si>
  <si>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</si>
  <si>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</si>
  <si>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</si>
  <si>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</si>
  <si>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</si>
  <si>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</si>
  <si>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</si>
  <si>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</si>
  <si>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</si>
  <si>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</si>
  <si>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</si>
  <si>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</si>
  <si>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</si>
  <si>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</si>
  <si>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</si>
  <si>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</si>
  <si>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</si>
  <si>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</si>
  <si>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</si>
  <si>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</si>
  <si>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</si>
  <si>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</si>
  <si>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</si>
  <si>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</si>
  <si>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</si>
  <si>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</si>
  <si>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</si>
  <si>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</si>
  <si>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</si>
  <si>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</si>
  <si>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</si>
  <si>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</si>
  <si>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</si>
  <si>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</si>
  <si>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</si>
  <si>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</si>
  <si>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</si>
  <si>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</si>
  <si>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</si>
  <si>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</si>
  <si>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</si>
  <si>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</si>
  <si>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</si>
  <si>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</si>
  <si>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</si>
  <si>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</si>
  <si>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</si>
  <si>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</si>
  <si>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</si>
  <si>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</si>
  <si>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</si>
  <si>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</si>
  <si>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</si>
  <si>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</si>
  <si>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</si>
  <si>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</si>
  <si>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</si>
  <si>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</si>
  <si>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</si>
  <si>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</si>
  <si>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</si>
  <si>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</si>
  <si>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</si>
  <si>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</si>
  <si>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</si>
  <si>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</si>
  <si>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</si>
  <si>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</si>
  <si>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</si>
  <si>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</si>
  <si>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</si>
  <si>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</si>
  <si>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</si>
  <si>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</si>
  <si>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</si>
  <si>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</si>
  <si>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</si>
  <si>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</si>
  <si>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</si>
  <si>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</si>
  <si>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</si>
  <si>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</si>
  <si>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</si>
  <si>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</si>
  <si>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</si>
  <si>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</si>
  <si>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</si>
  <si>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</si>
  <si>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</si>
  <si>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</si>
  <si>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</si>
  <si>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</si>
  <si>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</si>
  <si>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</si>
  <si>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</si>
  <si>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</si>
  <si>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</si>
  <si>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</si>
  <si>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</si>
  <si>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</si>
  <si>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</si>
  <si>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</si>
  <si>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</si>
  <si>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</si>
  <si>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</si>
  <si>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</si>
  <si>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</si>
  <si>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</si>
  <si>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</si>
  <si>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</si>
  <si>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</si>
  <si>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</si>
  <si>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</si>
  <si>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</si>
  <si>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</si>
  <si>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</si>
  <si>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</si>
  <si>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</si>
  <si>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</si>
  <si>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</si>
  <si>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</si>
  <si>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</si>
  <si>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</si>
  <si>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</si>
  <si>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</si>
  <si>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</si>
  <si>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</si>
  <si>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</si>
  <si>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</si>
  <si>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</si>
  <si>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</si>
  <si>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</si>
  <si>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</si>
  <si>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</si>
  <si>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</si>
  <si>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</si>
  <si>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</si>
  <si>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</si>
  <si>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</si>
  <si>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</si>
  <si>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</si>
  <si>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</si>
  <si>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</si>
  <si>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</si>
  <si>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</si>
  <si>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</si>
  <si>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</si>
  <si>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</si>
  <si>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</si>
  <si>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</si>
  <si>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</si>
  <si>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</si>
  <si>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</si>
  <si>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</si>
  <si>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</si>
  <si>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</si>
  <si>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</si>
  <si>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</si>
  <si>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</si>
  <si>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</si>
  <si>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</si>
  <si>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</si>
  <si>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</si>
  <si>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</si>
  <si>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</si>
  <si>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</si>
  <si>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</si>
  <si>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</si>
  <si>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</si>
  <si>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</si>
  <si>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</si>
  <si>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</si>
  <si>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</si>
  <si>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</si>
  <si>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</si>
  <si>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</si>
  <si>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</si>
  <si>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</si>
  <si>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</si>
  <si>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</si>
  <si>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</si>
  <si>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</si>
  <si>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</si>
  <si>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</si>
  <si>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</si>
  <si>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</si>
  <si>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</si>
  <si>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</si>
  <si>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</si>
  <si>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</si>
  <si>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</si>
  <si>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</si>
  <si>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</si>
  <si>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</si>
  <si>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</si>
  <si>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</si>
  <si>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</si>
  <si>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</si>
  <si>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</si>
  <si>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</si>
  <si>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</si>
  <si>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</si>
  <si>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</si>
  <si>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</si>
  <si>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</si>
  <si>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</si>
  <si>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</si>
  <si>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</si>
  <si>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</si>
  <si>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</si>
  <si>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</si>
  <si>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</si>
  <si>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</si>
  <si>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</si>
  <si>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</si>
  <si>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</si>
  <si>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</si>
  <si>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</si>
  <si>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</si>
  <si>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</si>
  <si>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</si>
  <si>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</si>
  <si>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</si>
  <si>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</si>
  <si>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</si>
  <si>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</si>
  <si>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</si>
  <si>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</si>
  <si>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</si>
  <si>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</si>
  <si>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</si>
  <si>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</si>
  <si>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</si>
  <si>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</si>
  <si>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</si>
  <si>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</si>
  <si>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</si>
  <si>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</si>
  <si>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</si>
  <si>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</si>
  <si>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</si>
  <si>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</si>
  <si>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</si>
  <si>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</si>
  <si>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</si>
  <si>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</si>
  <si>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</si>
  <si>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</si>
  <si>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</si>
  <si>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</si>
  <si>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</si>
  <si>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</si>
  <si>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</si>
  <si>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</si>
  <si>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</si>
  <si>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</si>
  <si>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</si>
  <si>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</si>
  <si>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</si>
  <si>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</si>
  <si>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</si>
  <si>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</si>
  <si>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</si>
  <si>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</si>
  <si>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</si>
  <si>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</si>
  <si>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</si>
  <si>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</si>
  <si>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</si>
  <si>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</si>
  <si>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</si>
  <si>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</si>
  <si>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</si>
  <si>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</si>
  <si>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</si>
  <si>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</si>
  <si>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</si>
  <si>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</si>
  <si>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</si>
  <si>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</si>
  <si>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</si>
  <si>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</si>
  <si>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</si>
  <si>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</si>
  <si>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</si>
  <si>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</si>
  <si>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</si>
  <si>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</si>
  <si>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</si>
  <si>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</si>
  <si>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</si>
  <si>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</si>
  <si>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</si>
  <si>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</si>
  <si>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</si>
  <si>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</si>
  <si>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</si>
  <si>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</si>
  <si>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</si>
  <si>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</si>
  <si>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</si>
  <si>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</si>
  <si>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</si>
  <si>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</si>
  <si>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</si>
  <si>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</si>
  <si>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</si>
  <si>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</si>
  <si>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</si>
  <si>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</si>
  <si>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</si>
  <si>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</si>
  <si>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</si>
  <si>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</si>
  <si>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</si>
  <si>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</si>
  <si>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</si>
  <si>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</si>
  <si>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</si>
  <si>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</si>
  <si>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</si>
  <si>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</si>
  <si>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</si>
  <si>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</si>
  <si>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</si>
  <si>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</si>
  <si>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</si>
  <si>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</si>
  <si>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</si>
  <si>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</si>
  <si>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</si>
  <si>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</si>
  <si>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</si>
  <si>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</si>
  <si>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</si>
  <si>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</si>
  <si>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</si>
  <si>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</si>
  <si>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</si>
  <si>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</si>
  <si>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</si>
  <si>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</si>
  <si>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</si>
  <si>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</si>
  <si>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</si>
  <si>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</si>
  <si>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</si>
  <si>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</si>
  <si>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</si>
  <si>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</si>
  <si>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</si>
  <si>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</si>
  <si>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</si>
  <si>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</si>
  <si>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</si>
  <si>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</si>
  <si>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</si>
  <si>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</si>
  <si>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</si>
  <si>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</si>
  <si>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</si>
  <si>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</si>
  <si>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</si>
  <si>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</si>
  <si>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</si>
  <si>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</si>
  <si>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</si>
  <si>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</si>
  <si>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</si>
  <si>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</si>
  <si>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</si>
  <si>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</si>
  <si>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</si>
  <si>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</si>
  <si>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</si>
  <si>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</si>
  <si>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</si>
  <si>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</si>
  <si>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</si>
  <si>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</si>
  <si>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</si>
  <si>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</si>
  <si>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</si>
  <si>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</si>
  <si>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</si>
  <si>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</si>
  <si>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</si>
  <si>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</si>
  <si>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</si>
  <si>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</si>
  <si>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</si>
  <si>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</si>
  <si>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</si>
  <si>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</si>
  <si>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</si>
  <si>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</si>
  <si>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</si>
  <si>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</si>
  <si>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</si>
  <si>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</si>
  <si>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</si>
  <si>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</si>
  <si>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</si>
  <si>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</si>
  <si>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</si>
  <si>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</si>
  <si>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</si>
  <si>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</si>
  <si>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</si>
  <si>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</si>
  <si>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</si>
  <si>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</si>
  <si>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</si>
  <si>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</si>
  <si>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</si>
  <si>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</si>
  <si>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</si>
  <si>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</si>
  <si>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</si>
  <si>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</si>
  <si>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</si>
  <si>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</si>
  <si>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</si>
  <si>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</si>
  <si>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</si>
  <si>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</si>
  <si>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</si>
  <si>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</si>
  <si>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</si>
  <si>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</si>
  <si>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</si>
  <si>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</si>
  <si>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</si>
  <si>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</si>
  <si>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</si>
  <si>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</si>
  <si>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</si>
  <si>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</si>
  <si>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</si>
  <si>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</si>
  <si>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</si>
  <si>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</si>
  <si>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</si>
  <si>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</si>
  <si>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</si>
  <si>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</si>
  <si>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</si>
  <si>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</si>
  <si>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</si>
  <si>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</si>
  <si>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</si>
  <si>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</si>
  <si>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</si>
  <si>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</si>
  <si>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</si>
  <si>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</si>
  <si>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</si>
  <si>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</si>
  <si>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</si>
  <si>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</si>
  <si>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</si>
  <si>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</si>
  <si>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</si>
  <si>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</si>
  <si>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</si>
  <si>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</si>
  <si>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</si>
  <si>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</si>
  <si>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</si>
  <si>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</si>
  <si>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</si>
  <si>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</si>
  <si>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</si>
  <si>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</si>
  <si>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</si>
  <si>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</si>
  <si>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</si>
  <si>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</si>
  <si>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</si>
  <si>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</si>
  <si>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</si>
  <si>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</si>
  <si>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</si>
  <si>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</si>
  <si>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</si>
  <si>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</si>
  <si>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</si>
  <si>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</si>
  <si>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</si>
  <si>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</si>
  <si>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</si>
  <si>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</si>
  <si>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</si>
  <si>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</si>
  <si>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</si>
  <si>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</si>
  <si>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</si>
  <si>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</si>
  <si>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</si>
  <si>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</si>
  <si>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</si>
  <si>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</si>
  <si>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</si>
  <si>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</si>
  <si>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</si>
  <si>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</si>
  <si>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</si>
  <si>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</si>
  <si>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</si>
  <si>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</si>
  <si>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</si>
  <si>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</si>
  <si>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</si>
  <si>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</si>
  <si>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</si>
  <si>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</si>
  <si>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</si>
  <si>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</si>
  <si>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</si>
  <si>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</si>
  <si>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</si>
  <si>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</si>
  <si>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</si>
  <si>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</si>
  <si>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</si>
  <si>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</si>
  <si>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</si>
  <si>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</si>
  <si>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</si>
  <si>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</si>
  <si>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</si>
  <si>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</si>
  <si>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</si>
  <si>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</si>
  <si>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</si>
  <si>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</si>
  <si>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</si>
  <si>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</si>
  <si>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</si>
  <si>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</si>
  <si>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</si>
  <si>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</si>
  <si>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</si>
  <si>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</si>
  <si>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</si>
  <si>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</si>
  <si>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</si>
  <si>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</si>
  <si>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</si>
  <si>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</si>
  <si>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</si>
  <si>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</si>
  <si>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</si>
  <si>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</si>
  <si>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</si>
  <si>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</si>
  <si>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</si>
  <si>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</si>
  <si>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</si>
  <si>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</si>
  <si>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</si>
  <si>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</si>
  <si>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</si>
  <si>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</si>
  <si>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</si>
  <si>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</si>
  <si>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</si>
  <si>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</si>
  <si>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</si>
  <si>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</si>
  <si>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</si>
  <si>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</si>
  <si>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</si>
  <si>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</si>
  <si>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</si>
  <si>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</si>
  <si>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</si>
  <si>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</si>
  <si>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</si>
  <si>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</si>
  <si>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</si>
  <si>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</si>
  <si>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</si>
  <si>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</si>
  <si>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</si>
  <si>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</si>
  <si>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</si>
  <si>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</si>
  <si>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</si>
  <si>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</si>
  <si>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</si>
  <si>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</si>
  <si>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</si>
  <si>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</si>
  <si>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</si>
  <si>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</si>
  <si>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</si>
  <si>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</si>
  <si>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</si>
  <si>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</si>
  <si>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</si>
  <si>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</si>
  <si>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</si>
  <si>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</si>
  <si>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</si>
  <si>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</si>
  <si>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</si>
  <si>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</si>
  <si>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</si>
  <si>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</si>
  <si>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</si>
  <si>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</si>
  <si>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</si>
  <si>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</si>
  <si>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</si>
  <si>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</si>
  <si>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</si>
  <si>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</si>
  <si>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</si>
  <si>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</si>
  <si>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</si>
  <si>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</si>
  <si>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</si>
  <si>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</si>
  <si>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</si>
  <si>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</si>
  <si>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</si>
  <si>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</si>
  <si>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</si>
  <si>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</si>
  <si>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</si>
  <si>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</si>
  <si>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</si>
  <si>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</si>
  <si>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</si>
  <si>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</si>
  <si>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</si>
  <si>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</si>
  <si>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</si>
  <si>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</si>
  <si>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</si>
  <si>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</si>
  <si>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</si>
  <si>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</si>
  <si>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</si>
  <si>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</si>
  <si>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</si>
  <si>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</si>
  <si>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</si>
  <si>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</si>
  <si>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</si>
  <si>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</si>
  <si>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</si>
  <si>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</si>
  <si>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</si>
  <si>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</si>
  <si>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</si>
  <si>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</si>
  <si>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</si>
  <si>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</si>
  <si>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</si>
  <si>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</si>
  <si>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</si>
  <si>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</si>
  <si>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</si>
  <si>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</si>
  <si>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</si>
  <si>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</si>
  <si>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</si>
  <si>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</si>
  <si>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</si>
  <si>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</si>
  <si>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</si>
  <si>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</si>
  <si>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</si>
  <si>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</si>
  <si>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</si>
  <si>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</si>
  <si>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</si>
  <si>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</si>
  <si>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</si>
  <si>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</si>
  <si>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</si>
  <si>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</si>
  <si>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</si>
  <si>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</si>
  <si>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</si>
  <si>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</si>
  <si>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</si>
  <si>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</si>
  <si>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</si>
  <si>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</si>
  <si>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</si>
  <si>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</si>
  <si>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</si>
  <si>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</si>
  <si>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</si>
  <si>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</si>
  <si>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</si>
  <si>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</si>
  <si>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</si>
  <si>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</si>
  <si>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</si>
  <si>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</si>
  <si>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</si>
  <si>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</si>
  <si>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</si>
  <si>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</si>
  <si>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</si>
  <si>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</si>
  <si>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</si>
  <si>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</si>
  <si>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</si>
  <si>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</si>
  <si>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</si>
  <si>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</si>
  <si>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</si>
  <si>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</si>
  <si>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</si>
  <si>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</si>
  <si>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</si>
  <si>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</si>
  <si>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</si>
  <si>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</si>
  <si>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</si>
  <si>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</si>
  <si>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</si>
  <si>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</si>
  <si>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</si>
  <si>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</si>
  <si>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</si>
  <si>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</si>
  <si>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</si>
  <si>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</si>
  <si>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</si>
  <si>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</si>
  <si>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</si>
  <si>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</si>
  <si>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</si>
  <si>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</si>
  <si>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</si>
  <si>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</si>
  <si>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</si>
  <si>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</si>
  <si>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</si>
  <si>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</si>
  <si>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</si>
  <si>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</si>
  <si>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</si>
  <si>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</si>
  <si>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</si>
  <si>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</si>
  <si>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</si>
  <si>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</si>
  <si>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</si>
  <si>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</si>
  <si>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</si>
  <si>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</si>
  <si>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</si>
  <si>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</si>
  <si>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</si>
  <si>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</si>
  <si>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</si>
  <si>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</si>
  <si>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</si>
  <si>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</si>
  <si>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</si>
  <si>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</si>
  <si>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</si>
  <si>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</si>
  <si>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</si>
  <si>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</si>
  <si>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</si>
  <si>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</si>
  <si>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</si>
  <si>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</si>
  <si>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</si>
  <si>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</si>
  <si>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</si>
  <si>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</si>
  <si>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</si>
  <si>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</si>
  <si>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</si>
  <si>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</si>
  <si>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</si>
  <si>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</si>
  <si>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</si>
  <si>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</si>
  <si>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</si>
  <si>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</si>
  <si>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</si>
  <si>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</si>
  <si>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</si>
  <si>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</si>
  <si>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</si>
  <si>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</si>
  <si>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</si>
  <si>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</si>
  <si>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</si>
  <si>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</si>
  <si>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</si>
  <si>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</si>
  <si>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</si>
  <si>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</si>
  <si>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</si>
  <si>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</si>
  <si>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</si>
  <si>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</si>
  <si>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</si>
  <si>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</si>
  <si>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</si>
  <si>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</si>
  <si>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</si>
  <si>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</si>
  <si>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</si>
  <si>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</si>
  <si>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</si>
  <si>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</si>
  <si>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</si>
  <si>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</si>
  <si>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</si>
  <si>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</si>
  <si>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</si>
  <si>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</si>
  <si>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</si>
  <si>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</si>
  <si>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</si>
  <si>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</si>
  <si>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</si>
  <si>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</si>
  <si>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</si>
  <si>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</si>
  <si>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</si>
  <si>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</si>
  <si>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</si>
  <si>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</si>
  <si>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</si>
  <si>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</si>
  <si>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</si>
  <si>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</si>
  <si>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</si>
  <si>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</si>
  <si>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</si>
  <si>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</si>
  <si>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</si>
  <si>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</si>
  <si>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</si>
  <si>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</si>
  <si>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</si>
  <si>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</si>
  <si>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</si>
  <si>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</si>
  <si>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</si>
  <si>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</si>
  <si>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</si>
  <si>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</si>
  <si>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</si>
  <si>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</si>
  <si>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</si>
  <si>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</si>
  <si>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</si>
  <si>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</si>
  <si>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</si>
  <si>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</si>
  <si>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</si>
  <si>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</si>
  <si>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</si>
  <si>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</si>
  <si>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</si>
  <si>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</si>
  <si>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</si>
  <si>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</si>
  <si>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</si>
  <si>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</si>
  <si>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</si>
  <si>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</si>
  <si>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</si>
  <si>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</si>
  <si>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</si>
  <si>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</si>
  <si>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</si>
  <si>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</si>
  <si>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</si>
  <si>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</si>
  <si>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</si>
  <si>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</si>
  <si>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</si>
  <si>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</si>
  <si>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</si>
  <si>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</si>
  <si>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</si>
  <si>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</si>
  <si>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</si>
  <si>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</si>
  <si>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</si>
  <si>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</si>
  <si>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</si>
  <si>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</si>
  <si>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</si>
  <si>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</si>
  <si>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</si>
  <si>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</si>
  <si>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</si>
  <si>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</si>
  <si>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</si>
  <si>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</si>
  <si>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</si>
  <si>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</si>
  <si>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</si>
  <si>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</si>
  <si>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</si>
  <si>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</si>
  <si>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</si>
  <si>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</si>
  <si>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</si>
  <si>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</si>
  <si>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</si>
  <si>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</si>
  <si>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</si>
  <si>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</si>
  <si>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</si>
  <si>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</si>
  <si>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</si>
  <si>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</si>
  <si>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</si>
  <si>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</si>
  <si>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</si>
  <si>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</si>
  <si>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</si>
  <si>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</si>
  <si>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</si>
  <si>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</si>
  <si>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</si>
  <si>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</si>
  <si>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</si>
  <si>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</si>
  <si>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</si>
  <si>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</si>
  <si>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</si>
  <si>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</si>
  <si>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</si>
  <si>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</si>
  <si>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</si>
  <si>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</si>
  <si>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</si>
  <si>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</si>
  <si>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</si>
  <si>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</si>
  <si>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</si>
  <si>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</si>
  <si>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</si>
  <si>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</si>
  <si>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</si>
  <si>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</si>
  <si>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</si>
  <si>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</si>
  <si>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</si>
  <si>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</si>
  <si>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</si>
  <si>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</si>
  <si>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</si>
  <si>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</si>
  <si>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</si>
  <si>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</si>
  <si>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</si>
  <si>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</si>
  <si>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</si>
  <si>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</si>
  <si>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</si>
  <si>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</si>
  <si>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</si>
  <si>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</si>
  <si>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</si>
  <si>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</si>
  <si>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</si>
  <si>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</si>
  <si>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</si>
  <si>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</si>
  <si>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</si>
  <si>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</si>
  <si>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</si>
  <si>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</si>
  <si>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</si>
  <si>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</si>
  <si>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</si>
  <si>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</si>
  <si>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</si>
  <si>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</si>
  <si>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</si>
  <si>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</si>
  <si>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</si>
  <si>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</si>
  <si>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</si>
  <si>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</si>
  <si>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</si>
  <si>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</si>
  <si>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</si>
  <si>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</si>
  <si>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</si>
  <si>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</si>
  <si>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</si>
  <si>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</si>
  <si>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</si>
  <si>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</si>
  <si>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</si>
  <si>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</si>
  <si>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</si>
  <si>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</si>
  <si>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</si>
  <si>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</si>
  <si>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</si>
  <si>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</si>
  <si>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</si>
  <si>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</si>
  <si>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</si>
  <si>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</si>
  <si>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</si>
  <si>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</si>
  <si>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</si>
  <si>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</si>
  <si>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</si>
  <si>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</si>
  <si>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</si>
  <si>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</si>
  <si>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</si>
  <si>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</si>
  <si>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</si>
  <si>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</si>
  <si>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</si>
  <si>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</si>
  <si>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</si>
  <si>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</si>
  <si>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</si>
  <si>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</si>
  <si>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</si>
  <si>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</si>
  <si>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</si>
  <si>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</si>
  <si>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</si>
  <si>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</si>
  <si>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</si>
  <si>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</si>
  <si>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</si>
  <si>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</si>
  <si>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</si>
  <si>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</si>
  <si>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</si>
  <si>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</si>
  <si>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</si>
  <si>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</si>
  <si>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</si>
  <si>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</si>
  <si>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</si>
  <si>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</si>
  <si>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</si>
  <si>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</si>
  <si>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</si>
  <si>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</si>
  <si>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</si>
  <si>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</si>
  <si>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</si>
  <si>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</si>
  <si>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</si>
  <si>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</si>
  <si>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</si>
  <si>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</si>
  <si>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</si>
  <si>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</si>
  <si>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</si>
  <si>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</si>
  <si>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</si>
  <si>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</si>
  <si>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</si>
  <si>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</si>
  <si>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</si>
  <si>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</si>
  <si>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</si>
  <si>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</si>
  <si>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</si>
  <si>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</si>
  <si>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</si>
  <si>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</si>
  <si>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</si>
  <si>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</si>
  <si>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</si>
  <si>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</si>
  <si>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</si>
  <si>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</si>
  <si>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</si>
  <si>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</si>
  <si>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</si>
  <si>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</si>
  <si>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</si>
  <si>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</si>
  <si>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</si>
  <si>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</si>
  <si>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</si>
  <si>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</si>
  <si>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</si>
  <si>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</si>
  <si>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</si>
  <si>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</si>
  <si>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</si>
  <si>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</si>
  <si>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</si>
  <si>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</si>
  <si>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</si>
  <si>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</si>
  <si>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</si>
  <si>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</si>
  <si>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</si>
  <si>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</si>
  <si>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</si>
  <si>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</si>
  <si>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</si>
  <si>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</si>
  <si>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</si>
  <si>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</si>
  <si>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</si>
  <si>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</si>
  <si>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</si>
  <si>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</si>
  <si>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</si>
  <si>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</si>
  <si>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</si>
  <si>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</si>
  <si>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</si>
  <si>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</si>
  <si>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</si>
  <si>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</si>
  <si>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</si>
  <si>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</si>
  <si>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</si>
  <si>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</si>
  <si>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</si>
  <si>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</si>
  <si>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</si>
  <si>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</si>
  <si>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</si>
  <si>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</si>
  <si>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</si>
  <si>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</si>
  <si>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</si>
  <si>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</si>
  <si>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</si>
  <si>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</si>
  <si>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</si>
  <si>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</si>
  <si>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</si>
  <si>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</si>
  <si>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</si>
  <si>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</si>
  <si>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</si>
  <si>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</si>
  <si>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</si>
  <si>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</si>
  <si>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</si>
  <si>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</si>
  <si>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</si>
  <si>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</si>
  <si>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</si>
  <si>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</si>
  <si>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</si>
  <si>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</si>
  <si>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</si>
  <si>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</si>
  <si>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</si>
  <si>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</si>
  <si>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</si>
  <si>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</si>
  <si>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</si>
  <si>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</si>
  <si>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</si>
  <si>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</si>
  <si>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</si>
  <si>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</si>
  <si>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</si>
  <si>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</si>
  <si>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</si>
  <si>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</si>
  <si>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</si>
  <si>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</si>
  <si>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</si>
  <si>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</si>
  <si>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</si>
  <si>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</si>
  <si>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</si>
  <si>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</si>
  <si>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</si>
  <si>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</si>
  <si>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</si>
  <si>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</si>
  <si>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</si>
  <si>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</si>
  <si>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</si>
  <si>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</si>
  <si>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</si>
  <si>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</si>
  <si>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</si>
  <si>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</si>
  <si>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</si>
  <si>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</si>
  <si>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</si>
  <si>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</si>
  <si>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</si>
  <si>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</si>
  <si>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</si>
  <si>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</si>
  <si>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</si>
  <si>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</si>
  <si>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</si>
  <si>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</si>
  <si>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</si>
  <si>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</si>
  <si>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</si>
  <si>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</si>
  <si>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</si>
  <si>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</si>
  <si>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</si>
  <si>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</si>
  <si>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</si>
  <si>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</si>
  <si>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</si>
  <si>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</si>
  <si>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</si>
  <si>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</si>
  <si>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</si>
  <si>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</si>
  <si>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</si>
  <si>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</si>
  <si>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</si>
  <si>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</si>
  <si>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</si>
  <si>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</si>
  <si>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</si>
  <si>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</si>
  <si>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</si>
  <si>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</si>
  <si>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</si>
  <si>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</si>
  <si>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</si>
  <si>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</si>
  <si>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</si>
  <si>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</si>
  <si>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</si>
  <si>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</si>
  <si>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</si>
  <si>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</si>
  <si>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</si>
  <si>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</si>
  <si>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</si>
  <si>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</si>
  <si>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</si>
  <si>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</si>
  <si>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</si>
  <si>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</si>
  <si>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</si>
  <si>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</si>
  <si>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</si>
  <si>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</si>
  <si>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</si>
  <si>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</si>
  <si>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</si>
  <si>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</si>
  <si>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</si>
  <si>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</si>
  <si>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</si>
  <si>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</si>
  <si>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</si>
  <si>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</si>
  <si>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</si>
  <si>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</si>
  <si>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</si>
  <si>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</si>
  <si>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</si>
  <si>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</si>
  <si>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</si>
  <si>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</si>
  <si>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</si>
  <si>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</si>
  <si>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</si>
  <si>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</si>
  <si>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</si>
  <si>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</si>
  <si>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</si>
  <si>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</si>
  <si>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</si>
  <si>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</si>
  <si>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</si>
  <si>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</si>
  <si>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</si>
  <si>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</si>
  <si>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</si>
  <si>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</si>
  <si>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</si>
  <si>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</si>
  <si>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</si>
  <si>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</si>
  <si>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</si>
  <si>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</si>
  <si>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</si>
  <si>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</si>
  <si>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</si>
  <si>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</si>
  <si>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</si>
  <si>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</si>
  <si>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</si>
  <si>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</si>
  <si>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</si>
  <si>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</si>
  <si>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</si>
  <si>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</si>
  <si>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</si>
  <si>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</si>
  <si>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</si>
  <si>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</si>
  <si>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</si>
  <si>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</si>
  <si>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</si>
  <si>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</si>
  <si>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</si>
  <si>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</si>
  <si>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</si>
  <si>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</si>
  <si>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</si>
  <si>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</si>
  <si>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</si>
  <si>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</si>
  <si>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</si>
  <si>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</si>
  <si>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</si>
  <si>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</si>
  <si>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</si>
  <si>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</si>
  <si>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</si>
  <si>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</si>
  <si>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</si>
  <si>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</si>
  <si>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</si>
  <si>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</si>
  <si>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</si>
  <si>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</si>
  <si>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</si>
  <si>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</si>
  <si>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</si>
  <si>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</si>
  <si>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</si>
  <si>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</si>
  <si>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</si>
  <si>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</si>
  <si>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</si>
  <si>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</si>
  <si>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</si>
  <si>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</si>
  <si>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</si>
  <si>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</si>
  <si>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</si>
  <si>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</si>
  <si>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</si>
  <si>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</si>
  <si>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</si>
  <si>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</si>
  <si>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</si>
  <si>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</si>
  <si>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</si>
  <si>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</si>
  <si>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</si>
  <si>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</si>
  <si>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</si>
  <si>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</si>
  <si>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</si>
  <si>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</si>
  <si>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</si>
  <si>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</si>
  <si>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</si>
  <si>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</si>
  <si>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</si>
  <si>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</si>
  <si>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</si>
  <si>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</si>
  <si>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</si>
  <si>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</si>
  <si>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</si>
  <si>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</si>
  <si>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</si>
  <si>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</si>
  <si>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</si>
  <si>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</si>
  <si>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</si>
  <si>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</si>
  <si>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</si>
  <si>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</si>
  <si>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</si>
  <si>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</si>
  <si>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</si>
  <si>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</si>
  <si>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</si>
  <si>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</si>
  <si>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</si>
  <si>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</si>
  <si>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</si>
  <si>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</si>
  <si>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</si>
  <si>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</si>
  <si>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</si>
  <si>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</si>
  <si>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</si>
  <si>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</si>
  <si>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</si>
  <si>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</si>
  <si>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</si>
  <si>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</si>
  <si>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</si>
  <si>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</si>
  <si>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</si>
  <si>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</si>
  <si>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</si>
  <si>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</si>
  <si>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</si>
  <si>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</si>
  <si>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</si>
  <si>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</si>
  <si>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</si>
  <si>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</si>
  <si>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</si>
  <si>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</si>
  <si>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</si>
  <si>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</si>
  <si>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</si>
  <si>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</si>
  <si>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</si>
  <si>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</si>
  <si>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</si>
  <si>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</si>
  <si>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</si>
  <si>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</si>
  <si>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</si>
  <si>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</si>
  <si>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</si>
  <si>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</si>
  <si>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</si>
  <si>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</si>
  <si>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</si>
  <si>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</si>
  <si>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</si>
  <si>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</si>
  <si>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</si>
  <si>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</si>
  <si>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</si>
  <si>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</si>
  <si>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</si>
  <si>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</si>
  <si>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</si>
  <si>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</si>
  <si>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</si>
  <si>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</si>
  <si>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</si>
  <si>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</si>
  <si>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</si>
  <si>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</si>
  <si>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</si>
  <si>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</si>
  <si>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</si>
  <si>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</si>
  <si>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</si>
  <si>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</si>
  <si>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</si>
  <si>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</si>
  <si>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</si>
  <si>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</si>
  <si>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</si>
  <si>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</si>
  <si>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</si>
  <si>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</si>
  <si>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</si>
  <si>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</si>
  <si>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</si>
  <si>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</si>
  <si>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</si>
  <si>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</si>
  <si>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</si>
  <si>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</si>
  <si>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</si>
  <si>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</si>
  <si>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</si>
  <si>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</si>
  <si>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</si>
  <si>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</si>
  <si>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</si>
  <si>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</si>
  <si>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</si>
  <si>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</si>
  <si>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</si>
  <si>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</si>
  <si>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</si>
  <si>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</si>
  <si>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</si>
  <si>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</si>
  <si>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</si>
  <si>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</si>
  <si>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</si>
  <si>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</si>
  <si>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</si>
  <si>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</si>
  <si>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</si>
  <si>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</si>
  <si>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</si>
  <si>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</si>
  <si>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</si>
  <si>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</si>
  <si>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</si>
  <si>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</si>
  <si>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</si>
  <si>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</si>
  <si>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</si>
  <si>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</si>
  <si>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</si>
  <si>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</si>
  <si>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</si>
  <si>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</si>
  <si>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</si>
  <si>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</si>
  <si>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</si>
  <si>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</si>
  <si>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</si>
  <si>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</si>
  <si>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</si>
  <si>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</si>
  <si>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</si>
  <si>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</si>
  <si>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</si>
  <si>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</si>
  <si>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</si>
  <si>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</si>
  <si>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</si>
  <si>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</si>
  <si>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</si>
  <si>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</si>
  <si>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</si>
  <si>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</si>
  <si>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</si>
  <si>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</si>
  <si>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</si>
  <si>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</si>
  <si>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</si>
  <si>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</si>
  <si>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</si>
  <si>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</si>
  <si>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</si>
  <si>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</si>
  <si>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</si>
  <si>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</si>
  <si>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</si>
  <si>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</si>
  <si>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</si>
  <si>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</si>
  <si>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</si>
  <si>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</si>
  <si>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</si>
  <si>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</si>
  <si>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</si>
  <si>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</si>
  <si>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</si>
  <si>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</si>
  <si>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</si>
  <si>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</si>
  <si>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</si>
  <si>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</si>
  <si>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</si>
  <si>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</si>
  <si>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</si>
  <si>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</si>
  <si>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</si>
  <si>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</si>
  <si>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</si>
  <si>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</si>
  <si>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</si>
  <si>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</si>
  <si>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</si>
  <si>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</si>
  <si>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</si>
  <si>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</si>
  <si>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</si>
  <si>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</si>
  <si>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</si>
  <si>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</si>
  <si>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</si>
  <si>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</si>
  <si>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</si>
  <si>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</si>
  <si>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</si>
  <si>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</si>
  <si>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</si>
  <si>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</si>
  <si>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</si>
  <si>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</si>
  <si>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</si>
  <si>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</si>
  <si>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</si>
  <si>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</si>
  <si>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</si>
  <si>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</si>
  <si>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</si>
  <si>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</si>
  <si>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</si>
  <si>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</si>
  <si>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</si>
  <si>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</si>
  <si>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</si>
  <si>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</si>
  <si>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</si>
  <si>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</si>
  <si>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</si>
  <si>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</si>
  <si>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</si>
  <si>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</si>
  <si>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</si>
  <si>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</si>
  <si>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</si>
  <si>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</si>
  <si>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</si>
  <si>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</si>
  <si>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</si>
  <si>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</si>
  <si>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</si>
  <si>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</si>
  <si>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</si>
  <si>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</si>
  <si>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</si>
  <si>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</si>
  <si>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</si>
  <si>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</si>
  <si>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</si>
  <si>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</si>
  <si>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</si>
  <si>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</si>
  <si>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</si>
  <si>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</si>
  <si>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</si>
  <si>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</si>
  <si>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</si>
  <si>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</si>
  <si>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</si>
  <si>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</si>
  <si>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</si>
  <si>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</si>
  <si>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</si>
  <si>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</si>
  <si>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</si>
  <si>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</si>
  <si>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</si>
  <si>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</si>
  <si>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</si>
  <si>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</si>
  <si>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</si>
  <si>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</si>
  <si>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</si>
  <si>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</si>
  <si>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</si>
  <si>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</si>
  <si>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</si>
  <si>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</si>
  <si>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</si>
  <si>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</si>
  <si>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</si>
  <si>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</si>
  <si>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</si>
  <si>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</si>
  <si>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</si>
  <si>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</si>
  <si>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</si>
  <si>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</si>
  <si>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</si>
  <si>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</si>
  <si>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</si>
  <si>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</si>
  <si>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</si>
  <si>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</si>
  <si>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</si>
  <si>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</si>
  <si>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</si>
  <si>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</si>
  <si>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</si>
  <si>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</si>
  <si>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</si>
  <si>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</si>
  <si>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</si>
  <si>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</si>
  <si>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</si>
  <si>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</si>
  <si>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</si>
  <si>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</si>
  <si>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</si>
  <si>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</si>
  <si>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</si>
  <si>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</si>
  <si>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</si>
  <si>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</si>
  <si>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</si>
  <si>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</si>
  <si>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</si>
  <si>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</si>
  <si>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</si>
  <si>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</si>
  <si>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</si>
  <si>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</si>
  <si>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</si>
  <si>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</si>
  <si>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</si>
  <si>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</si>
  <si>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</si>
  <si>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</si>
  <si>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</si>
  <si>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</si>
  <si>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</si>
  <si>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</si>
  <si>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</si>
  <si>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</si>
  <si>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</si>
  <si>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</si>
  <si>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</si>
  <si>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</si>
  <si>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</si>
  <si>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</si>
  <si>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</si>
  <si>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</si>
  <si>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</si>
  <si>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</si>
  <si>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</si>
  <si>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</si>
  <si>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</si>
  <si>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</si>
  <si>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</si>
  <si>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</si>
  <si>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</si>
  <si>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</si>
  <si>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</si>
  <si>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</si>
  <si>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</si>
  <si>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</si>
  <si>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</si>
  <si>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</si>
  <si>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</si>
  <si>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</si>
  <si>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</si>
  <si>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</si>
  <si>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</si>
  <si>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</si>
  <si>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</si>
  <si>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</si>
  <si>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</si>
  <si>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</si>
  <si>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</si>
  <si>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</si>
  <si>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</si>
  <si>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</si>
  <si>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</si>
  <si>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</si>
  <si>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</si>
  <si>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</si>
  <si>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</si>
  <si>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</si>
  <si>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</si>
  <si>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</si>
  <si>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</si>
  <si>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</si>
  <si>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</si>
  <si>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</si>
  <si>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</si>
  <si>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</si>
  <si>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</si>
  <si>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</si>
  <si>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</si>
  <si>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</si>
  <si>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</si>
  <si>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</si>
  <si>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</si>
  <si>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</si>
  <si>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</si>
  <si>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</si>
  <si>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</si>
  <si>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</si>
  <si>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</si>
  <si>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</si>
  <si>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</si>
  <si>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</si>
  <si>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</si>
  <si>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</si>
  <si>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</si>
  <si>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</si>
  <si>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</si>
  <si>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</si>
  <si>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</si>
  <si>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</si>
  <si>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</si>
  <si>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</si>
  <si>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</si>
  <si>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</si>
  <si>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</si>
  <si>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</si>
  <si>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</si>
  <si>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</si>
  <si>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</si>
  <si>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</si>
  <si>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</si>
  <si>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</si>
  <si>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</si>
  <si>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</si>
  <si>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</si>
  <si>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</si>
  <si>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</si>
  <si>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</si>
  <si>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</si>
  <si>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</si>
  <si>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</si>
  <si>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</si>
  <si>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</si>
  <si>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</si>
  <si>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</si>
  <si>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</si>
  <si>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</si>
  <si>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</si>
  <si>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</si>
  <si>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</si>
  <si>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</si>
  <si>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</si>
  <si>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</si>
  <si>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</si>
  <si>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</si>
  <si>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</si>
  <si>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</si>
  <si>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</si>
  <si>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</si>
  <si>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</si>
  <si>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</si>
  <si>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</si>
  <si>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</si>
  <si>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</si>
  <si>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</si>
  <si>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</si>
  <si>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</si>
  <si>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</si>
  <si>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</si>
  <si>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</si>
  <si>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</si>
  <si>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</si>
  <si>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</si>
  <si>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</si>
  <si>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</si>
  <si>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</si>
  <si>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</si>
  <si>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</si>
  <si>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</si>
  <si>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</si>
  <si>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</si>
  <si>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</si>
  <si>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</si>
  <si>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</si>
  <si>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</si>
  <si>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</si>
  <si>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</si>
  <si>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</si>
  <si>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</si>
  <si>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</si>
  <si>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</si>
  <si>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</si>
  <si>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</si>
  <si>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</si>
  <si>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</si>
  <si>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</si>
  <si>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</si>
  <si>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</si>
  <si>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</si>
  <si>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</si>
  <si>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</si>
  <si>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</si>
  <si>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</si>
  <si>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</si>
  <si>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</si>
  <si>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</si>
  <si>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</si>
  <si>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</si>
  <si>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</si>
  <si>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</si>
  <si>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</si>
  <si>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</si>
  <si>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</si>
  <si>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</si>
  <si>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</si>
  <si>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</si>
  <si>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</si>
  <si>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</si>
  <si>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</si>
  <si>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</si>
  <si>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</si>
  <si>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</si>
  <si>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</si>
  <si>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</si>
  <si>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</si>
  <si>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</si>
  <si>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</si>
  <si>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</si>
  <si>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</si>
  <si>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</si>
  <si>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</si>
  <si>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</si>
  <si>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</si>
  <si>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</si>
  <si>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</si>
  <si>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</si>
  <si>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</si>
  <si>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</si>
  <si>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</si>
  <si>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</si>
  <si>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</si>
  <si>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</si>
  <si>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</si>
  <si>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</si>
  <si>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</si>
  <si>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</si>
  <si>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</si>
  <si>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</si>
  <si>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</si>
  <si>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</si>
  <si>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</si>
  <si>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</si>
  <si>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</si>
  <si>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</si>
  <si>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</si>
  <si>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</si>
  <si>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</si>
  <si>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</si>
  <si>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</si>
  <si>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</si>
  <si>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</si>
  <si>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</si>
  <si>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</si>
  <si>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</si>
  <si>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</si>
  <si>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</si>
  <si>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</si>
  <si>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</si>
  <si>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</si>
  <si>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</si>
  <si>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</si>
  <si>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</si>
  <si>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</si>
  <si>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</si>
  <si>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</si>
  <si>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</si>
  <si>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</si>
  <si>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</si>
  <si>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</si>
  <si>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</si>
  <si>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</si>
  <si>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</si>
  <si>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</si>
  <si>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</si>
  <si>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</si>
  <si>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</si>
  <si>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</si>
  <si>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</si>
  <si>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</si>
  <si>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</si>
  <si>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</si>
  <si>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</si>
  <si>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</si>
  <si>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</si>
  <si>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</si>
  <si>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</si>
  <si>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</si>
  <si>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</si>
  <si>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</si>
  <si>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</si>
  <si>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</si>
  <si>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</si>
  <si>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</si>
  <si>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</si>
  <si>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</si>
  <si>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</si>
  <si>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</si>
  <si>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</si>
  <si>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</si>
  <si>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</si>
  <si>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</si>
  <si>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</si>
  <si>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</si>
  <si>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</si>
  <si>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</si>
  <si>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</si>
  <si>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</si>
  <si>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</si>
  <si>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</si>
  <si>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</si>
  <si>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</si>
  <si>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</si>
  <si>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</si>
  <si>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</si>
  <si>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</si>
  <si>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</si>
  <si>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</si>
  <si>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</si>
  <si>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</si>
  <si>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</si>
  <si>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</si>
  <si>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</si>
  <si>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</si>
  <si>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</si>
  <si>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</si>
  <si>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</si>
  <si>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</si>
  <si>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</si>
  <si>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</si>
  <si>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</si>
  <si>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</si>
  <si>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</si>
  <si>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</si>
  <si>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</si>
  <si>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</si>
  <si>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</si>
  <si>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</si>
  <si>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</si>
  <si>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</si>
  <si>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</si>
  <si>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</si>
  <si>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</si>
  <si>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</si>
  <si>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</si>
  <si>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</si>
  <si>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</si>
  <si>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</si>
  <si>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</si>
  <si>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</si>
  <si>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</si>
  <si>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</si>
  <si>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</si>
  <si>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</si>
  <si>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</si>
  <si>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</si>
  <si>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</si>
  <si>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</si>
  <si>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</si>
  <si>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</si>
  <si>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</si>
  <si>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</si>
  <si>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</si>
  <si>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</si>
  <si>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</si>
  <si>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</si>
  <si>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</si>
  <si>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</si>
  <si>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</si>
  <si>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</si>
  <si>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</si>
  <si>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</si>
  <si>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</si>
  <si>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</si>
  <si>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</si>
  <si>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</si>
  <si>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</si>
  <si>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</si>
  <si>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</si>
  <si>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</si>
  <si>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</si>
  <si>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</si>
  <si>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</si>
  <si>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</si>
  <si>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</si>
  <si>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</si>
  <si>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</si>
  <si>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</si>
  <si>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</si>
  <si>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</si>
  <si>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</si>
  <si>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</si>
  <si>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</si>
  <si>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</si>
  <si>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</si>
  <si>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</si>
  <si>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</si>
  <si>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</si>
  <si>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</si>
  <si>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</si>
  <si>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</si>
  <si>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</si>
  <si>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</si>
  <si>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</si>
  <si>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</si>
  <si>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</si>
  <si>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</si>
  <si>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</si>
  <si>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</si>
  <si>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</si>
  <si>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</si>
  <si>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</si>
  <si>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</si>
  <si>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</si>
  <si>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</si>
  <si>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</si>
  <si>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</si>
  <si>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</si>
  <si>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</si>
  <si>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</si>
  <si>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</si>
  <si>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</si>
  <si>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</si>
  <si>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</si>
  <si>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</si>
  <si>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</si>
  <si>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</si>
  <si>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</si>
  <si>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</si>
  <si>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</si>
  <si>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</si>
  <si>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</si>
  <si>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</si>
  <si>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</si>
  <si>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</si>
  <si>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</si>
  <si>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</si>
  <si>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</si>
  <si>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</si>
  <si>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</si>
  <si>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</si>
  <si>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</si>
  <si>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</si>
  <si>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</si>
  <si>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</si>
  <si>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</si>
  <si>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</si>
  <si>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</si>
  <si>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</si>
  <si>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</si>
  <si>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</si>
  <si>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</si>
  <si>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</si>
  <si>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</si>
  <si>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</si>
  <si>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</si>
  <si>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</si>
  <si>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</si>
  <si>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</si>
  <si>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</si>
  <si>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</si>
  <si>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</si>
  <si>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</si>
  <si>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</si>
  <si>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</si>
  <si>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</si>
  <si>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</si>
  <si>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</si>
  <si>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</si>
  <si>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</si>
  <si>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</si>
  <si>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</si>
  <si>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</si>
  <si>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</si>
  <si>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</si>
  <si>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</si>
  <si>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</si>
  <si>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</si>
  <si>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</si>
  <si>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</si>
  <si>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</si>
  <si>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</si>
  <si>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</si>
  <si>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</si>
  <si>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</si>
  <si>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</si>
  <si>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</si>
  <si>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</si>
  <si>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</si>
  <si>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</si>
  <si>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</si>
  <si>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</si>
  <si>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</si>
  <si>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</si>
  <si>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</si>
  <si>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</si>
  <si>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</si>
  <si>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</si>
  <si>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</si>
  <si>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</si>
  <si>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</si>
  <si>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</si>
  <si>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</si>
  <si>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</si>
  <si>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</si>
  <si>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</si>
  <si>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</si>
  <si>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</si>
  <si>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</si>
  <si>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</si>
  <si>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</si>
  <si>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</si>
  <si>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</si>
  <si>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</si>
  <si>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</si>
  <si>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</si>
  <si>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</si>
  <si>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</si>
  <si>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</si>
  <si>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</si>
  <si>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</si>
  <si>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</si>
  <si>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</si>
  <si>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</si>
  <si>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</si>
  <si>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</si>
  <si>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</si>
  <si>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</si>
  <si>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</si>
  <si>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</si>
  <si>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</si>
  <si>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</si>
  <si>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</si>
  <si>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</si>
  <si>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</si>
  <si>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</si>
  <si>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</si>
  <si>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</si>
  <si>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</si>
  <si>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</si>
  <si>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</si>
  <si>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</si>
  <si>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</si>
  <si>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</si>
  <si>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</si>
  <si>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</si>
  <si>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</si>
  <si>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</si>
  <si>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</si>
  <si>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</si>
  <si>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</si>
  <si>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</si>
  <si>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</si>
  <si>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</si>
  <si>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</si>
  <si>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</si>
  <si>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</si>
  <si>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</si>
  <si>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</si>
  <si>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</si>
  <si>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</si>
  <si>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</si>
  <si>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</si>
  <si>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</si>
  <si>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</si>
  <si>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</si>
  <si>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</si>
  <si>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</si>
  <si>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</si>
  <si>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</si>
  <si>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</si>
  <si>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</si>
  <si>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</si>
  <si>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</si>
  <si>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</si>
  <si>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</si>
  <si>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</si>
  <si>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</si>
  <si>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</si>
  <si>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</si>
  <si>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</si>
  <si>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</si>
  <si>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</si>
  <si>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</si>
  <si>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</si>
  <si>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</si>
  <si>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</si>
  <si>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</si>
  <si>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</si>
  <si>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</si>
  <si>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</si>
  <si>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</si>
  <si>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</si>
  <si>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</si>
  <si>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</si>
  <si>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</si>
  <si>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</si>
  <si>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</si>
  <si>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</si>
  <si>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</si>
  <si>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</si>
  <si>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</si>
  <si>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</si>
  <si>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</si>
  <si>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</si>
  <si>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</si>
  <si>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</si>
  <si>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</si>
  <si>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</si>
  <si>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</si>
  <si>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</si>
  <si>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</si>
  <si>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</si>
  <si>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</si>
  <si>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</si>
  <si>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</si>
  <si>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</si>
  <si>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</si>
  <si>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</si>
  <si>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</si>
  <si>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</si>
  <si>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</si>
  <si>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</si>
  <si>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</si>
  <si>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</si>
  <si>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</si>
  <si>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</si>
  <si>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</si>
  <si>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</si>
  <si>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</si>
  <si>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</si>
  <si>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</si>
  <si>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</si>
  <si>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</si>
  <si>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</si>
  <si>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</si>
  <si>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</si>
  <si>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</si>
  <si>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</si>
  <si>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</si>
  <si>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</si>
  <si>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</si>
  <si>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</si>
  <si>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</si>
  <si>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</si>
  <si>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</si>
  <si>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</si>
  <si>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</si>
  <si>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</si>
  <si>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</si>
  <si>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</si>
  <si>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</si>
  <si>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335813806</t>
  </si>
  <si>
    <t>335813832</t>
  </si>
  <si>
    <t>335813815</t>
  </si>
  <si>
    <t>ERROR DE PRINTER</t>
  </si>
  <si>
    <t>335814344</t>
  </si>
  <si>
    <t>335814342</t>
  </si>
  <si>
    <t>335814144</t>
  </si>
  <si>
    <t>Closed</t>
  </si>
  <si>
    <t>335814661</t>
  </si>
  <si>
    <t>335814626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</si>
  <si>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</si>
  <si>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</si>
  <si>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</si>
  <si>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</si>
  <si>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</si>
  <si>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</si>
  <si>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</si>
  <si>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</si>
  <si>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</si>
  <si>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</si>
  <si>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</si>
  <si>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335814754</t>
  </si>
  <si>
    <t>335814729</t>
  </si>
  <si>
    <t>335814669</t>
  </si>
  <si>
    <t>335814666</t>
  </si>
  <si>
    <t>335814920</t>
  </si>
  <si>
    <t>335814912</t>
  </si>
  <si>
    <t>335814871</t>
  </si>
  <si>
    <t>335814851</t>
  </si>
  <si>
    <t>SIN ACTIVIDAD DE RETIRO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</si>
  <si>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</si>
  <si>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</si>
  <si>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</si>
  <si>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</si>
  <si>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</si>
  <si>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</si>
  <si>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</si>
  <si>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335815011</t>
  </si>
  <si>
    <t>335814993</t>
  </si>
  <si>
    <t>335814927</t>
  </si>
  <si>
    <t>09 Marzo de 2021</t>
  </si>
  <si>
    <t>335815247</t>
  </si>
  <si>
    <t>335815246</t>
  </si>
  <si>
    <t>335815245</t>
  </si>
  <si>
    <t>335815244</t>
  </si>
  <si>
    <t>335815243</t>
  </si>
  <si>
    <t>335815242</t>
  </si>
  <si>
    <t>335815241</t>
  </si>
  <si>
    <t>335815240</t>
  </si>
  <si>
    <t>335815239</t>
  </si>
  <si>
    <t>335815237</t>
  </si>
  <si>
    <t>335815236</t>
  </si>
  <si>
    <t>335815235</t>
  </si>
  <si>
    <t>335815231</t>
  </si>
  <si>
    <t>335815228</t>
  </si>
  <si>
    <t>335815227</t>
  </si>
  <si>
    <t>335815226</t>
  </si>
  <si>
    <t>335815224</t>
  </si>
  <si>
    <t>335815223</t>
  </si>
  <si>
    <t>335815222</t>
  </si>
  <si>
    <t>335815220</t>
  </si>
  <si>
    <t>335815217</t>
  </si>
  <si>
    <t>335815209</t>
  </si>
  <si>
    <t>335815207</t>
  </si>
  <si>
    <t>335815199</t>
  </si>
  <si>
    <t>335815376</t>
  </si>
  <si>
    <t>335815292</t>
  </si>
  <si>
    <t>335815285</t>
  </si>
  <si>
    <t>335815279</t>
  </si>
  <si>
    <t>335815276</t>
  </si>
  <si>
    <t>335815272</t>
  </si>
  <si>
    <t>335815254</t>
  </si>
  <si>
    <t>En Servicio</t>
  </si>
  <si>
    <t>335815748</t>
  </si>
  <si>
    <t>335815703</t>
  </si>
  <si>
    <t>335815649</t>
  </si>
  <si>
    <t>335815647</t>
  </si>
  <si>
    <t>335815644</t>
  </si>
  <si>
    <t>335815643</t>
  </si>
  <si>
    <t>335815639</t>
  </si>
  <si>
    <t>335815514</t>
  </si>
  <si>
    <t>335815494</t>
  </si>
  <si>
    <t>335815491</t>
  </si>
  <si>
    <t>335815445</t>
  </si>
  <si>
    <t>335815440</t>
  </si>
  <si>
    <t>335815421</t>
  </si>
  <si>
    <t>335815416</t>
  </si>
  <si>
    <t>Unidad de Monitoreo</t>
  </si>
  <si>
    <t>Alvarez Eusebio, Wascar Antonio</t>
  </si>
  <si>
    <t>335815812</t>
  </si>
  <si>
    <t>335815794</t>
  </si>
  <si>
    <t>335815789</t>
  </si>
  <si>
    <t>335815779</t>
  </si>
  <si>
    <t>335815437</t>
  </si>
  <si>
    <t>Peguero Solano, Victor Manuel</t>
  </si>
  <si>
    <t>ENVIO DE CARGA</t>
  </si>
  <si>
    <t>INHIBIDO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</si>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</sst>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51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9"/>
      <tableStyleElement type="headerRow" dxfId="98"/>
      <tableStyleElement type="totalRow" dxfId="97"/>
      <tableStyleElement type="firstColumn" dxfId="96"/>
      <tableStyleElement type="lastColumn" dxfId="95"/>
      <tableStyleElement type="firstRowStripe" dxfId="94"/>
      <tableStyleElement type="firstColumnStripe" dxfId="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7"/>
  <sheetViews>
    <sheetView tabSelected="1" zoomScale="70" zoomScaleNormal="70" workbookViewId="0">
      <pane ySplit="4" topLeftCell="A5" activePane="bottomLeft" state="frozen"/>
      <selection pane="bottomLeft" activeCell="G15" sqref="G15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6.42578125" style="47" bestFit="1" customWidth="1"/>
    <col min="4" max="4" width="29.28515625" style="94" bestFit="1" customWidth="1"/>
    <col min="5" max="5" width="12.140625" style="90" bestFit="1" customWidth="1"/>
    <col min="6" max="6" width="12.140625" style="48" customWidth="1"/>
    <col min="7" max="7" width="63.7109375" style="48" customWidth="1"/>
    <col min="8" max="11" width="5.71093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2544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>
        <v>335813386</v>
      </c>
      <c r="C5" s="97">
        <v>44261.019837962966</v>
      </c>
      <c r="D5" s="96" t="s">
        <v>2472</v>
      </c>
      <c r="E5" s="106">
        <v>545</v>
      </c>
      <c r="F5" s="96" t="str">
        <f>VLOOKUP(E5,VIP!$A$2:$O11648,2,0)</f>
        <v>DRBR995</v>
      </c>
      <c r="G5" s="96" t="str">
        <f>VLOOKUP(E5,'LISTADO ATM'!$A$2:$B$900,2,0)</f>
        <v xml:space="preserve">ATM Oficina Isabel La Católica II  </v>
      </c>
      <c r="H5" s="96" t="str">
        <f>VLOOKUP(E5,VIP!$A$2:$O16569,7,FALSE)</f>
        <v>Si</v>
      </c>
      <c r="I5" s="96" t="str">
        <f>VLOOKUP(E5,VIP!$A$2:$O8534,8,FALSE)</f>
        <v>Si</v>
      </c>
      <c r="J5" s="96" t="str">
        <f>VLOOKUP(E5,VIP!$A$2:$O8484,8,FALSE)</f>
        <v>Si</v>
      </c>
      <c r="K5" s="96" t="str">
        <f>VLOOKUP(E5,VIP!$A$2:$O12058,6,0)</f>
        <v>NO</v>
      </c>
      <c r="L5" s="98" t="s">
        <v>2500</v>
      </c>
      <c r="M5" s="99" t="s">
        <v>2469</v>
      </c>
      <c r="N5" s="99" t="s">
        <v>2476</v>
      </c>
      <c r="O5" s="96" t="s">
        <v>2477</v>
      </c>
      <c r="P5" s="100"/>
      <c r="Q5" s="100" t="s">
        <v>2500</v>
      </c>
    </row>
    <row r="6" spans="1:17" s="102" customFormat="1" ht="18" x14ac:dyDescent="0.25">
      <c r="A6" s="96" t="str">
        <f>VLOOKUP(E6,'LISTADO ATM'!$A$2:$C$901,3,0)</f>
        <v>ESTE</v>
      </c>
      <c r="B6" s="113">
        <v>335813389</v>
      </c>
      <c r="C6" s="97">
        <v>44261.110937500001</v>
      </c>
      <c r="D6" s="96" t="s">
        <v>2189</v>
      </c>
      <c r="E6" s="106">
        <v>934</v>
      </c>
      <c r="F6" s="96" t="str">
        <f>VLOOKUP(E6,VIP!$A$2:$O11645,2,0)</f>
        <v>DRBR934</v>
      </c>
      <c r="G6" s="96" t="str">
        <f>VLOOKUP(E6,'LISTADO ATM'!$A$2:$B$900,2,0)</f>
        <v>ATM Hotel Dreams La Romana</v>
      </c>
      <c r="H6" s="96" t="str">
        <f>VLOOKUP(E6,VIP!$A$2:$O16566,7,FALSE)</f>
        <v>Si</v>
      </c>
      <c r="I6" s="96" t="str">
        <f>VLOOKUP(E6,VIP!$A$2:$O8531,8,FALSE)</f>
        <v>Si</v>
      </c>
      <c r="J6" s="96" t="str">
        <f>VLOOKUP(E6,VIP!$A$2:$O8481,8,FALSE)</f>
        <v>Si</v>
      </c>
      <c r="K6" s="96" t="str">
        <f>VLOOKUP(E6,VIP!$A$2:$O12055,6,0)</f>
        <v>NO</v>
      </c>
      <c r="L6" s="98" t="s">
        <v>2254</v>
      </c>
      <c r="M6" s="99" t="s">
        <v>2469</v>
      </c>
      <c r="N6" s="99" t="s">
        <v>2476</v>
      </c>
      <c r="O6" s="96" t="s">
        <v>2478</v>
      </c>
      <c r="P6" s="100"/>
      <c r="Q6" s="100" t="s">
        <v>2254</v>
      </c>
    </row>
    <row r="7" spans="1:17" s="102" customFormat="1" ht="18" x14ac:dyDescent="0.25">
      <c r="A7" s="96" t="str">
        <f>VLOOKUP(E7,'LISTADO ATM'!$A$2:$C$901,3,0)</f>
        <v>DISTRITO NACIONAL</v>
      </c>
      <c r="B7" s="113">
        <v>335813679</v>
      </c>
      <c r="C7" s="97">
        <v>44261.853032407409</v>
      </c>
      <c r="D7" s="96" t="s">
        <v>2189</v>
      </c>
      <c r="E7" s="106">
        <v>559</v>
      </c>
      <c r="F7" s="96" t="str">
        <f>VLOOKUP(E7,VIP!$A$2:$O11695,2,0)</f>
        <v>DRBR559</v>
      </c>
      <c r="G7" s="96" t="str">
        <f>VLOOKUP(E7,'LISTADO ATM'!$A$2:$B$900,2,0)</f>
        <v xml:space="preserve">ATM UNP Metro I </v>
      </c>
      <c r="H7" s="96" t="str">
        <f>VLOOKUP(E7,VIP!$A$2:$O16616,7,FALSE)</f>
        <v>Si</v>
      </c>
      <c r="I7" s="96" t="str">
        <f>VLOOKUP(E7,VIP!$A$2:$O8581,8,FALSE)</f>
        <v>Si</v>
      </c>
      <c r="J7" s="96" t="str">
        <f>VLOOKUP(E7,VIP!$A$2:$O8531,8,FALSE)</f>
        <v>Si</v>
      </c>
      <c r="K7" s="96" t="str">
        <f>VLOOKUP(E7,VIP!$A$2:$O12105,6,0)</f>
        <v>SI</v>
      </c>
      <c r="L7" s="98" t="s">
        <v>2493</v>
      </c>
      <c r="M7" s="99" t="s">
        <v>2469</v>
      </c>
      <c r="N7" s="99" t="s">
        <v>2476</v>
      </c>
      <c r="O7" s="96" t="s">
        <v>2478</v>
      </c>
      <c r="P7" s="96"/>
      <c r="Q7" s="100" t="s">
        <v>2493</v>
      </c>
    </row>
    <row r="8" spans="1:17" s="102" customFormat="1" ht="18" x14ac:dyDescent="0.25">
      <c r="A8" s="96" t="str">
        <f>VLOOKUP(E8,'LISTADO ATM'!$A$2:$C$901,3,0)</f>
        <v>DISTRITO NACIONAL</v>
      </c>
      <c r="B8" s="113">
        <v>335813687</v>
      </c>
      <c r="C8" s="97">
        <v>44261.938020833331</v>
      </c>
      <c r="D8" s="96" t="s">
        <v>2189</v>
      </c>
      <c r="E8" s="106">
        <v>476</v>
      </c>
      <c r="F8" s="96" t="str">
        <f>VLOOKUP(E8,VIP!$A$2:$O11702,2,0)</f>
        <v>DRBR476</v>
      </c>
      <c r="G8" s="96" t="str">
        <f>VLOOKUP(E8,'LISTADO ATM'!$A$2:$B$900,2,0)</f>
        <v xml:space="preserve">ATM Multicentro La Sirena Las Caobas </v>
      </c>
      <c r="H8" s="96" t="str">
        <f>VLOOKUP(E8,VIP!$A$2:$O16623,7,FALSE)</f>
        <v>Si</v>
      </c>
      <c r="I8" s="96" t="str">
        <f>VLOOKUP(E8,VIP!$A$2:$O8588,8,FALSE)</f>
        <v>Si</v>
      </c>
      <c r="J8" s="96" t="str">
        <f>VLOOKUP(E8,VIP!$A$2:$O8538,8,FALSE)</f>
        <v>Si</v>
      </c>
      <c r="K8" s="96" t="str">
        <f>VLOOKUP(E8,VIP!$A$2:$O12112,6,0)</f>
        <v>SI</v>
      </c>
      <c r="L8" s="98" t="s">
        <v>2254</v>
      </c>
      <c r="M8" s="99" t="s">
        <v>2469</v>
      </c>
      <c r="N8" s="99" t="s">
        <v>2476</v>
      </c>
      <c r="O8" s="96" t="s">
        <v>2478</v>
      </c>
      <c r="P8" s="96"/>
      <c r="Q8" s="100" t="s">
        <v>2254</v>
      </c>
    </row>
    <row r="9" spans="1:17" s="102" customFormat="1" ht="18" x14ac:dyDescent="0.25">
      <c r="A9" s="96" t="str">
        <f>VLOOKUP(E9,'LISTADO ATM'!$A$2:$C$901,3,0)</f>
        <v>DISTRITO NACIONAL</v>
      </c>
      <c r="B9" s="113">
        <v>335813718</v>
      </c>
      <c r="C9" s="97">
        <v>44262.438900462963</v>
      </c>
      <c r="D9" s="96" t="s">
        <v>2189</v>
      </c>
      <c r="E9" s="106">
        <v>769</v>
      </c>
      <c r="F9" s="96" t="str">
        <f>VLOOKUP(E9,VIP!$A$2:$O11707,2,0)</f>
        <v>DRBR769</v>
      </c>
      <c r="G9" s="96" t="str">
        <f>VLOOKUP(E9,'LISTADO ATM'!$A$2:$B$900,2,0)</f>
        <v>ATM UNP Pablo Mella Morales</v>
      </c>
      <c r="H9" s="96" t="str">
        <f>VLOOKUP(E9,VIP!$A$2:$O16628,7,FALSE)</f>
        <v>Si</v>
      </c>
      <c r="I9" s="96" t="str">
        <f>VLOOKUP(E9,VIP!$A$2:$O8593,8,FALSE)</f>
        <v>Si</v>
      </c>
      <c r="J9" s="96" t="str">
        <f>VLOOKUP(E9,VIP!$A$2:$O8543,8,FALSE)</f>
        <v>Si</v>
      </c>
      <c r="K9" s="96" t="str">
        <f>VLOOKUP(E9,VIP!$A$2:$O12117,6,0)</f>
        <v>NO</v>
      </c>
      <c r="L9" s="98" t="s">
        <v>2493</v>
      </c>
      <c r="M9" s="99" t="s">
        <v>2469</v>
      </c>
      <c r="N9" s="99" t="s">
        <v>2476</v>
      </c>
      <c r="O9" s="96" t="s">
        <v>2478</v>
      </c>
      <c r="P9" s="96"/>
      <c r="Q9" s="100" t="s">
        <v>2493</v>
      </c>
    </row>
    <row r="10" spans="1:17" s="102" customFormat="1" ht="18" x14ac:dyDescent="0.25">
      <c r="A10" s="96" t="str">
        <f>VLOOKUP(E10,'LISTADO ATM'!$A$2:$C$901,3,0)</f>
        <v>DISTRITO NACIONAL</v>
      </c>
      <c r="B10" s="113">
        <v>335813782</v>
      </c>
      <c r="C10" s="97">
        <v>44262.705416666664</v>
      </c>
      <c r="D10" s="96" t="s">
        <v>2189</v>
      </c>
      <c r="E10" s="106">
        <v>562</v>
      </c>
      <c r="F10" s="96" t="str">
        <f>VLOOKUP(E10,VIP!$A$2:$O11743,2,0)</f>
        <v>DRBR226</v>
      </c>
      <c r="G10" s="96" t="str">
        <f>VLOOKUP(E10,'LISTADO ATM'!$A$2:$B$900,2,0)</f>
        <v xml:space="preserve">ATM S/M Jumbo Carretera Mella </v>
      </c>
      <c r="H10" s="96" t="str">
        <f>VLOOKUP(E10,VIP!$A$2:$O16664,7,FALSE)</f>
        <v>Si</v>
      </c>
      <c r="I10" s="96" t="str">
        <f>VLOOKUP(E10,VIP!$A$2:$O8629,8,FALSE)</f>
        <v>Si</v>
      </c>
      <c r="J10" s="96" t="str">
        <f>VLOOKUP(E10,VIP!$A$2:$O8579,8,FALSE)</f>
        <v>Si</v>
      </c>
      <c r="K10" s="96" t="str">
        <f>VLOOKUP(E10,VIP!$A$2:$O12153,6,0)</f>
        <v>SI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01"/>
      <c r="Q10" s="100" t="s">
        <v>2228</v>
      </c>
    </row>
    <row r="11" spans="1:17" s="102" customFormat="1" ht="18" x14ac:dyDescent="0.25">
      <c r="A11" s="96" t="str">
        <f>VLOOKUP(E11,'LISTADO ATM'!$A$2:$C$901,3,0)</f>
        <v>ESTE</v>
      </c>
      <c r="B11" s="113" t="s">
        <v>2504</v>
      </c>
      <c r="C11" s="97">
        <v>44263.045416666668</v>
      </c>
      <c r="D11" s="96" t="s">
        <v>2472</v>
      </c>
      <c r="E11" s="106">
        <v>429</v>
      </c>
      <c r="F11" s="96" t="str">
        <f>VLOOKUP(E11,VIP!$A$2:$O11746,2,0)</f>
        <v>DRBR429</v>
      </c>
      <c r="G11" s="96" t="str">
        <f>VLOOKUP(E11,'LISTADO ATM'!$A$2:$B$900,2,0)</f>
        <v xml:space="preserve">ATM Oficina Jumbo La Romana </v>
      </c>
      <c r="H11" s="96" t="str">
        <f>VLOOKUP(E11,VIP!$A$2:$O16667,7,FALSE)</f>
        <v>Si</v>
      </c>
      <c r="I11" s="96" t="str">
        <f>VLOOKUP(E11,VIP!$A$2:$O8632,8,FALSE)</f>
        <v>Si</v>
      </c>
      <c r="J11" s="96" t="str">
        <f>VLOOKUP(E11,VIP!$A$2:$O8582,8,FALSE)</f>
        <v>Si</v>
      </c>
      <c r="K11" s="96" t="str">
        <f>VLOOKUP(E11,VIP!$A$2:$O12156,6,0)</f>
        <v>NO</v>
      </c>
      <c r="L11" s="98" t="s">
        <v>2430</v>
      </c>
      <c r="M11" s="99" t="s">
        <v>2469</v>
      </c>
      <c r="N11" s="99" t="s">
        <v>2476</v>
      </c>
      <c r="O11" s="96" t="s">
        <v>2477</v>
      </c>
      <c r="P11" s="101"/>
      <c r="Q11" s="100" t="s">
        <v>2430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2506</v>
      </c>
      <c r="C12" s="97">
        <v>44263.302708333336</v>
      </c>
      <c r="D12" s="96" t="s">
        <v>2189</v>
      </c>
      <c r="E12" s="106">
        <v>15</v>
      </c>
      <c r="F12" s="96" t="str">
        <f>VLOOKUP(E12,VIP!$A$2:$O11753,2,0)</f>
        <v>DRBR015</v>
      </c>
      <c r="G12" s="96" t="str">
        <f>VLOOKUP(E12,'LISTADO ATM'!$A$2:$B$900,2,0)</f>
        <v>ATM DNI</v>
      </c>
      <c r="H12" s="96" t="str">
        <f>VLOOKUP(E12,VIP!$A$2:$O16674,7,FALSE)</f>
        <v>N/A</v>
      </c>
      <c r="I12" s="96" t="str">
        <f>VLOOKUP(E12,VIP!$A$2:$O8639,8,FALSE)</f>
        <v>N/A</v>
      </c>
      <c r="J12" s="96" t="str">
        <f>VLOOKUP(E12,VIP!$A$2:$O8589,8,FALSE)</f>
        <v>N/A</v>
      </c>
      <c r="K12" s="96" t="str">
        <f>VLOOKUP(E12,VIP!$A$2:$O12163,6,0)</f>
        <v>N/A</v>
      </c>
      <c r="L12" s="98" t="s">
        <v>2228</v>
      </c>
      <c r="M12" s="101" t="s">
        <v>2576</v>
      </c>
      <c r="N12" s="99" t="s">
        <v>2503</v>
      </c>
      <c r="O12" s="96" t="s">
        <v>2478</v>
      </c>
      <c r="P12" s="101"/>
      <c r="Q12" s="167">
        <v>44264.434675925928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2505</v>
      </c>
      <c r="C13" s="97">
        <v>44263.32534722222</v>
      </c>
      <c r="D13" s="96" t="s">
        <v>2189</v>
      </c>
      <c r="E13" s="106">
        <v>231</v>
      </c>
      <c r="F13" s="96" t="str">
        <f>VLOOKUP(E13,VIP!$A$2:$O11751,2,0)</f>
        <v>DRBR231</v>
      </c>
      <c r="G13" s="96" t="str">
        <f>VLOOKUP(E13,'LISTADO ATM'!$A$2:$B$900,2,0)</f>
        <v xml:space="preserve">ATM Oficina Zona Oriental </v>
      </c>
      <c r="H13" s="96" t="str">
        <f>VLOOKUP(E13,VIP!$A$2:$O16672,7,FALSE)</f>
        <v>Si</v>
      </c>
      <c r="I13" s="96" t="str">
        <f>VLOOKUP(E13,VIP!$A$2:$O8637,8,FALSE)</f>
        <v>Si</v>
      </c>
      <c r="J13" s="96" t="str">
        <f>VLOOKUP(E13,VIP!$A$2:$O8587,8,FALSE)</f>
        <v>Si</v>
      </c>
      <c r="K13" s="96" t="str">
        <f>VLOOKUP(E13,VIP!$A$2:$O12161,6,0)</f>
        <v>SI</v>
      </c>
      <c r="L13" s="98" t="s">
        <v>2507</v>
      </c>
      <c r="M13" s="101" t="s">
        <v>2576</v>
      </c>
      <c r="N13" s="99" t="s">
        <v>2476</v>
      </c>
      <c r="O13" s="96" t="s">
        <v>2478</v>
      </c>
      <c r="P13" s="101"/>
      <c r="Q13" s="167">
        <v>44264.434675925928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2510</v>
      </c>
      <c r="C14" s="97">
        <v>44263.409224537034</v>
      </c>
      <c r="D14" s="96" t="s">
        <v>2189</v>
      </c>
      <c r="E14" s="106">
        <v>517</v>
      </c>
      <c r="F14" s="96" t="str">
        <f>VLOOKUP(E14,VIP!$A$2:$O11755,2,0)</f>
        <v>DRBR517</v>
      </c>
      <c r="G14" s="96" t="str">
        <f>VLOOKUP(E14,'LISTADO ATM'!$A$2:$B$900,2,0)</f>
        <v xml:space="preserve">ATM Autobanco Oficina Sans Soucí </v>
      </c>
      <c r="H14" s="96" t="str">
        <f>VLOOKUP(E14,VIP!$A$2:$O16676,7,FALSE)</f>
        <v>Si</v>
      </c>
      <c r="I14" s="96" t="str">
        <f>VLOOKUP(E14,VIP!$A$2:$O8641,8,FALSE)</f>
        <v>Si</v>
      </c>
      <c r="J14" s="96" t="str">
        <f>VLOOKUP(E14,VIP!$A$2:$O8591,8,FALSE)</f>
        <v>Si</v>
      </c>
      <c r="K14" s="96" t="str">
        <f>VLOOKUP(E14,VIP!$A$2:$O12165,6,0)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01"/>
      <c r="Q14" s="100" t="s">
        <v>2228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2509</v>
      </c>
      <c r="C15" s="97">
        <v>44263.457314814812</v>
      </c>
      <c r="D15" s="96" t="s">
        <v>2189</v>
      </c>
      <c r="E15" s="106">
        <v>801</v>
      </c>
      <c r="F15" s="96" t="str">
        <f>VLOOKUP(E15,VIP!$A$2:$O11750,2,0)</f>
        <v>DRBR801</v>
      </c>
      <c r="G15" s="96" t="str">
        <f>VLOOKUP(E15,'LISTADO ATM'!$A$2:$B$900,2,0)</f>
        <v xml:space="preserve">ATM Galería 360 Food Court </v>
      </c>
      <c r="H15" s="96" t="str">
        <f>VLOOKUP(E15,VIP!$A$2:$O16671,7,FALSE)</f>
        <v>Si</v>
      </c>
      <c r="I15" s="96" t="str">
        <f>VLOOKUP(E15,VIP!$A$2:$O8636,8,FALSE)</f>
        <v>Si</v>
      </c>
      <c r="J15" s="96" t="str">
        <f>VLOOKUP(E15,VIP!$A$2:$O8586,8,FALSE)</f>
        <v>Si</v>
      </c>
      <c r="K15" s="96" t="str">
        <f>VLOOKUP(E15,VIP!$A$2:$O12160,6,0)</f>
        <v>SI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01"/>
      <c r="Q15" s="100" t="s">
        <v>2228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2508</v>
      </c>
      <c r="C16" s="97">
        <v>44263.457754629628</v>
      </c>
      <c r="D16" s="96" t="s">
        <v>2189</v>
      </c>
      <c r="E16" s="106">
        <v>624</v>
      </c>
      <c r="F16" s="96" t="str">
        <f>VLOOKUP(E16,VIP!$A$2:$O11749,2,0)</f>
        <v>DRBR624</v>
      </c>
      <c r="G16" s="96" t="str">
        <f>VLOOKUP(E16,'LISTADO ATM'!$A$2:$B$900,2,0)</f>
        <v xml:space="preserve">ATM Policía Nacional I </v>
      </c>
      <c r="H16" s="96" t="str">
        <f>VLOOKUP(E16,VIP!$A$2:$O16670,7,FALSE)</f>
        <v>Si</v>
      </c>
      <c r="I16" s="96" t="str">
        <f>VLOOKUP(E16,VIP!$A$2:$O8635,8,FALSE)</f>
        <v>Si</v>
      </c>
      <c r="J16" s="96" t="str">
        <f>VLOOKUP(E16,VIP!$A$2:$O8585,8,FALSE)</f>
        <v>Si</v>
      </c>
      <c r="K16" s="96" t="str">
        <f>VLOOKUP(E16,VIP!$A$2:$O12159,6,0)</f>
        <v>NO</v>
      </c>
      <c r="L16" s="98" t="s">
        <v>2493</v>
      </c>
      <c r="M16" s="99" t="s">
        <v>2469</v>
      </c>
      <c r="N16" s="99" t="s">
        <v>2476</v>
      </c>
      <c r="O16" s="96" t="s">
        <v>2478</v>
      </c>
      <c r="P16" s="101"/>
      <c r="Q16" s="100" t="s">
        <v>2493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2520</v>
      </c>
      <c r="C17" s="97">
        <v>44263.495428240742</v>
      </c>
      <c r="D17" s="96" t="s">
        <v>2189</v>
      </c>
      <c r="E17" s="106">
        <v>908</v>
      </c>
      <c r="F17" s="96" t="str">
        <f>VLOOKUP(E17,VIP!$A$2:$O11759,2,0)</f>
        <v>DRBR16D</v>
      </c>
      <c r="G17" s="96" t="str">
        <f>VLOOKUP(E17,'LISTADO ATM'!$A$2:$B$900,2,0)</f>
        <v xml:space="preserve">ATM Oficina Plaza Botánika </v>
      </c>
      <c r="H17" s="96" t="str">
        <f>VLOOKUP(E17,VIP!$A$2:$O16680,7,FALSE)</f>
        <v>Si</v>
      </c>
      <c r="I17" s="96" t="str">
        <f>VLOOKUP(E17,VIP!$A$2:$O8645,8,FALSE)</f>
        <v>Si</v>
      </c>
      <c r="J17" s="96" t="str">
        <f>VLOOKUP(E17,VIP!$A$2:$O8595,8,FALSE)</f>
        <v>Si</v>
      </c>
      <c r="K17" s="96" t="str">
        <f>VLOOKUP(E17,VIP!$A$2:$O12169,6,0)</f>
        <v>NO</v>
      </c>
      <c r="L17" s="98" t="s">
        <v>2228</v>
      </c>
      <c r="M17" s="99" t="s">
        <v>2469</v>
      </c>
      <c r="N17" s="99" t="s">
        <v>2503</v>
      </c>
      <c r="O17" s="96" t="s">
        <v>2478</v>
      </c>
      <c r="P17" s="101"/>
      <c r="Q17" s="100" t="s">
        <v>2228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2519</v>
      </c>
      <c r="C18" s="97">
        <v>44263.496076388888</v>
      </c>
      <c r="D18" s="96" t="s">
        <v>2189</v>
      </c>
      <c r="E18" s="106">
        <v>800</v>
      </c>
      <c r="F18" s="96" t="str">
        <f>VLOOKUP(E18,VIP!$A$2:$O11758,2,0)</f>
        <v>DRBR800</v>
      </c>
      <c r="G18" s="96" t="str">
        <f>VLOOKUP(E18,'LISTADO ATM'!$A$2:$B$900,2,0)</f>
        <v xml:space="preserve">ATM Estación Next Dipsa Pedro Livio Cedeño </v>
      </c>
      <c r="H18" s="96" t="str">
        <f>VLOOKUP(E18,VIP!$A$2:$O16679,7,FALSE)</f>
        <v>Si</v>
      </c>
      <c r="I18" s="96" t="str">
        <f>VLOOKUP(E18,VIP!$A$2:$O8644,8,FALSE)</f>
        <v>Si</v>
      </c>
      <c r="J18" s="96" t="str">
        <f>VLOOKUP(E18,VIP!$A$2:$O8594,8,FALSE)</f>
        <v>Si</v>
      </c>
      <c r="K18" s="96" t="str">
        <f>VLOOKUP(E18,VIP!$A$2:$O12168,6,0)</f>
        <v>NO</v>
      </c>
      <c r="L18" s="98" t="s">
        <v>2228</v>
      </c>
      <c r="M18" s="99" t="s">
        <v>2469</v>
      </c>
      <c r="N18" s="99" t="s">
        <v>2503</v>
      </c>
      <c r="O18" s="96" t="s">
        <v>2478</v>
      </c>
      <c r="P18" s="101"/>
      <c r="Q18" s="100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2518</v>
      </c>
      <c r="C19" s="97">
        <v>44263.498831018522</v>
      </c>
      <c r="D19" s="96" t="s">
        <v>2189</v>
      </c>
      <c r="E19" s="106">
        <v>541</v>
      </c>
      <c r="F19" s="96" t="str">
        <f>VLOOKUP(E19,VIP!$A$2:$O11757,2,0)</f>
        <v>DRBR541</v>
      </c>
      <c r="G19" s="96" t="str">
        <f>VLOOKUP(E19,'LISTADO ATM'!$A$2:$B$900,2,0)</f>
        <v xml:space="preserve">ATM Oficina Sambil II </v>
      </c>
      <c r="H19" s="96" t="str">
        <f>VLOOKUP(E19,VIP!$A$2:$O16678,7,FALSE)</f>
        <v>Si</v>
      </c>
      <c r="I19" s="96" t="str">
        <f>VLOOKUP(E19,VIP!$A$2:$O8643,8,FALSE)</f>
        <v>Si</v>
      </c>
      <c r="J19" s="96" t="str">
        <f>VLOOKUP(E19,VIP!$A$2:$O8593,8,FALSE)</f>
        <v>Si</v>
      </c>
      <c r="K19" s="96" t="str">
        <f>VLOOKUP(E19,VIP!$A$2:$O12167,6,0)</f>
        <v>SI</v>
      </c>
      <c r="L19" s="98" t="s">
        <v>2228</v>
      </c>
      <c r="M19" s="99" t="s">
        <v>2469</v>
      </c>
      <c r="N19" s="99" t="s">
        <v>2503</v>
      </c>
      <c r="O19" s="96" t="s">
        <v>2478</v>
      </c>
      <c r="P19" s="101"/>
      <c r="Q19" s="100" t="s">
        <v>2228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2517</v>
      </c>
      <c r="C20" s="97">
        <v>44263.509131944447</v>
      </c>
      <c r="D20" s="96" t="s">
        <v>2189</v>
      </c>
      <c r="E20" s="106">
        <v>31</v>
      </c>
      <c r="F20" s="96" t="str">
        <f>VLOOKUP(E20,VIP!$A$2:$O11756,2,0)</f>
        <v>DRBR031</v>
      </c>
      <c r="G20" s="96" t="str">
        <f>VLOOKUP(E20,'LISTADO ATM'!$A$2:$B$900,2,0)</f>
        <v xml:space="preserve">ATM Oficina San Martín I </v>
      </c>
      <c r="H20" s="96" t="str">
        <f>VLOOKUP(E20,VIP!$A$2:$O16677,7,FALSE)</f>
        <v>Si</v>
      </c>
      <c r="I20" s="96" t="str">
        <f>VLOOKUP(E20,VIP!$A$2:$O8642,8,FALSE)</f>
        <v>Si</v>
      </c>
      <c r="J20" s="96" t="str">
        <f>VLOOKUP(E20,VIP!$A$2:$O8592,8,FALSE)</f>
        <v>Si</v>
      </c>
      <c r="K20" s="96" t="str">
        <f>VLOOKUP(E20,VIP!$A$2:$O12166,6,0)</f>
        <v>NO</v>
      </c>
      <c r="L20" s="98" t="s">
        <v>2228</v>
      </c>
      <c r="M20" s="99" t="s">
        <v>2469</v>
      </c>
      <c r="N20" s="99" t="s">
        <v>2503</v>
      </c>
      <c r="O20" s="96" t="s">
        <v>2478</v>
      </c>
      <c r="P20" s="101"/>
      <c r="Q20" s="100" t="s">
        <v>2228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2516</v>
      </c>
      <c r="C21" s="97">
        <v>44263.529814814814</v>
      </c>
      <c r="D21" s="96" t="s">
        <v>2189</v>
      </c>
      <c r="E21" s="106">
        <v>382</v>
      </c>
      <c r="F21" s="96" t="str">
        <f>VLOOKUP(E21,VIP!$A$2:$O11755,2,0)</f>
        <v xml:space="preserve">DRBR382 </v>
      </c>
      <c r="G21" s="96" t="str">
        <f>VLOOKUP(E21,'LISTADO ATM'!$A$2:$B$900,2,0)</f>
        <v>ATM Estacion Del Metro Maria Montes</v>
      </c>
      <c r="H21" s="96" t="str">
        <f>VLOOKUP(E21,VIP!$A$2:$O16676,7,FALSE)</f>
        <v>N/A</v>
      </c>
      <c r="I21" s="96" t="str">
        <f>VLOOKUP(E21,VIP!$A$2:$O8641,8,FALSE)</f>
        <v>N/A</v>
      </c>
      <c r="J21" s="96" t="str">
        <f>VLOOKUP(E21,VIP!$A$2:$O8591,8,FALSE)</f>
        <v>N/A</v>
      </c>
      <c r="K21" s="96" t="str">
        <f>VLOOKUP(E21,VIP!$A$2:$O12165,6,0)</f>
        <v>N/A</v>
      </c>
      <c r="L21" s="98" t="s">
        <v>2228</v>
      </c>
      <c r="M21" s="99" t="s">
        <v>2469</v>
      </c>
      <c r="N21" s="99" t="s">
        <v>2503</v>
      </c>
      <c r="O21" s="96" t="s">
        <v>2478</v>
      </c>
      <c r="P21" s="101"/>
      <c r="Q21" s="100" t="s">
        <v>2228</v>
      </c>
    </row>
    <row r="22" spans="1:17" s="102" customFormat="1" ht="18" x14ac:dyDescent="0.25">
      <c r="A22" s="96" t="str">
        <f>VLOOKUP(E22,'LISTADO ATM'!$A$2:$C$901,3,0)</f>
        <v>DISTRITO NACIONAL</v>
      </c>
      <c r="B22" s="113" t="s">
        <v>2515</v>
      </c>
      <c r="C22" s="97">
        <v>44263.532013888886</v>
      </c>
      <c r="D22" s="96" t="s">
        <v>2189</v>
      </c>
      <c r="E22" s="106">
        <v>943</v>
      </c>
      <c r="F22" s="96" t="str">
        <f>VLOOKUP(E22,VIP!$A$2:$O11754,2,0)</f>
        <v>DRBR16K</v>
      </c>
      <c r="G22" s="96" t="str">
        <f>VLOOKUP(E22,'LISTADO ATM'!$A$2:$B$900,2,0)</f>
        <v xml:space="preserve">ATM Oficina Tránsito Terreste </v>
      </c>
      <c r="H22" s="96" t="str">
        <f>VLOOKUP(E22,VIP!$A$2:$O16675,7,FALSE)</f>
        <v>Si</v>
      </c>
      <c r="I22" s="96" t="str">
        <f>VLOOKUP(E22,VIP!$A$2:$O8640,8,FALSE)</f>
        <v>Si</v>
      </c>
      <c r="J22" s="96" t="str">
        <f>VLOOKUP(E22,VIP!$A$2:$O8590,8,FALSE)</f>
        <v>Si</v>
      </c>
      <c r="K22" s="96" t="str">
        <f>VLOOKUP(E22,VIP!$A$2:$O12164,6,0)</f>
        <v>NO</v>
      </c>
      <c r="L22" s="98" t="s">
        <v>2228</v>
      </c>
      <c r="M22" s="99" t="s">
        <v>2469</v>
      </c>
      <c r="N22" s="99" t="s">
        <v>2503</v>
      </c>
      <c r="O22" s="96" t="s">
        <v>2478</v>
      </c>
      <c r="P22" s="101"/>
      <c r="Q22" s="100" t="s">
        <v>2228</v>
      </c>
    </row>
    <row r="23" spans="1:17" s="102" customFormat="1" ht="18" x14ac:dyDescent="0.25">
      <c r="A23" s="96" t="str">
        <f>VLOOKUP(E23,'LISTADO ATM'!$A$2:$C$901,3,0)</f>
        <v>DISTRITO NACIONAL</v>
      </c>
      <c r="B23" s="113" t="s">
        <v>2514</v>
      </c>
      <c r="C23" s="97">
        <v>44263.532546296294</v>
      </c>
      <c r="D23" s="96" t="s">
        <v>2189</v>
      </c>
      <c r="E23" s="106">
        <v>35</v>
      </c>
      <c r="F23" s="96" t="str">
        <f>VLOOKUP(E23,VIP!$A$2:$O11753,2,0)</f>
        <v>DRBR035</v>
      </c>
      <c r="G23" s="96" t="str">
        <f>VLOOKUP(E23,'LISTADO ATM'!$A$2:$B$900,2,0)</f>
        <v xml:space="preserve">ATM Dirección General de Aduanas I </v>
      </c>
      <c r="H23" s="96" t="str">
        <f>VLOOKUP(E23,VIP!$A$2:$O16674,7,FALSE)</f>
        <v>Si</v>
      </c>
      <c r="I23" s="96" t="str">
        <f>VLOOKUP(E23,VIP!$A$2:$O8639,8,FALSE)</f>
        <v>Si</v>
      </c>
      <c r="J23" s="96" t="str">
        <f>VLOOKUP(E23,VIP!$A$2:$O8589,8,FALSE)</f>
        <v>Si</v>
      </c>
      <c r="K23" s="96" t="str">
        <f>VLOOKUP(E23,VIP!$A$2:$O12163,6,0)</f>
        <v>NO</v>
      </c>
      <c r="L23" s="98" t="s">
        <v>2228</v>
      </c>
      <c r="M23" s="99" t="s">
        <v>2469</v>
      </c>
      <c r="N23" s="99" t="s">
        <v>2503</v>
      </c>
      <c r="O23" s="96" t="s">
        <v>2478</v>
      </c>
      <c r="P23" s="101"/>
      <c r="Q23" s="100" t="s">
        <v>2228</v>
      </c>
    </row>
    <row r="24" spans="1:17" s="102" customFormat="1" ht="18" x14ac:dyDescent="0.25">
      <c r="A24" s="96" t="str">
        <f>VLOOKUP(E24,'LISTADO ATM'!$A$2:$C$901,3,0)</f>
        <v>ESTE</v>
      </c>
      <c r="B24" s="113" t="s">
        <v>2513</v>
      </c>
      <c r="C24" s="97">
        <v>44263.560868055552</v>
      </c>
      <c r="D24" s="96" t="s">
        <v>2189</v>
      </c>
      <c r="E24" s="106">
        <v>385</v>
      </c>
      <c r="F24" s="96" t="str">
        <f>VLOOKUP(E24,VIP!$A$2:$O11751,2,0)</f>
        <v>DRBR385</v>
      </c>
      <c r="G24" s="96" t="str">
        <f>VLOOKUP(E24,'LISTADO ATM'!$A$2:$B$900,2,0)</f>
        <v xml:space="preserve">ATM Plaza Verón I </v>
      </c>
      <c r="H24" s="96" t="str">
        <f>VLOOKUP(E24,VIP!$A$2:$O16672,7,FALSE)</f>
        <v>Si</v>
      </c>
      <c r="I24" s="96" t="str">
        <f>VLOOKUP(E24,VIP!$A$2:$O8637,8,FALSE)</f>
        <v>Si</v>
      </c>
      <c r="J24" s="96" t="str">
        <f>VLOOKUP(E24,VIP!$A$2:$O8587,8,FALSE)</f>
        <v>Si</v>
      </c>
      <c r="K24" s="96" t="str">
        <f>VLOOKUP(E24,VIP!$A$2:$O12161,6,0)</f>
        <v>NO</v>
      </c>
      <c r="L24" s="98" t="s">
        <v>2228</v>
      </c>
      <c r="M24" s="101" t="s">
        <v>2576</v>
      </c>
      <c r="N24" s="99" t="s">
        <v>2503</v>
      </c>
      <c r="O24" s="96" t="s">
        <v>2478</v>
      </c>
      <c r="P24" s="101"/>
      <c r="Q24" s="167">
        <v>44264.434675925928</v>
      </c>
    </row>
    <row r="25" spans="1:17" s="102" customFormat="1" ht="18" x14ac:dyDescent="0.25">
      <c r="A25" s="96" t="str">
        <f>VLOOKUP(E25,'LISTADO ATM'!$A$2:$C$901,3,0)</f>
        <v>DISTRITO NACIONAL</v>
      </c>
      <c r="B25" s="113" t="s">
        <v>2512</v>
      </c>
      <c r="C25" s="97">
        <v>44263.586631944447</v>
      </c>
      <c r="D25" s="96" t="s">
        <v>2189</v>
      </c>
      <c r="E25" s="106">
        <v>744</v>
      </c>
      <c r="F25" s="96" t="str">
        <f>VLOOKUP(E25,VIP!$A$2:$O11748,2,0)</f>
        <v>DRBR289</v>
      </c>
      <c r="G25" s="96" t="str">
        <f>VLOOKUP(E25,'LISTADO ATM'!$A$2:$B$900,2,0)</f>
        <v xml:space="preserve">ATM Multicentro La Sirena Venezuela </v>
      </c>
      <c r="H25" s="96" t="str">
        <f>VLOOKUP(E25,VIP!$A$2:$O16669,7,FALSE)</f>
        <v>Si</v>
      </c>
      <c r="I25" s="96" t="str">
        <f>VLOOKUP(E25,VIP!$A$2:$O8634,8,FALSE)</f>
        <v>Si</v>
      </c>
      <c r="J25" s="96" t="str">
        <f>VLOOKUP(E25,VIP!$A$2:$O8584,8,FALSE)</f>
        <v>Si</v>
      </c>
      <c r="K25" s="96" t="str">
        <f>VLOOKUP(E25,VIP!$A$2:$O12158,6,0)</f>
        <v>SI</v>
      </c>
      <c r="L25" s="98" t="s">
        <v>2254</v>
      </c>
      <c r="M25" s="99" t="s">
        <v>2469</v>
      </c>
      <c r="N25" s="99" t="s">
        <v>2476</v>
      </c>
      <c r="O25" s="96" t="s">
        <v>2478</v>
      </c>
      <c r="P25" s="101"/>
      <c r="Q25" s="100" t="s">
        <v>2254</v>
      </c>
    </row>
    <row r="26" spans="1:17" s="102" customFormat="1" ht="18" x14ac:dyDescent="0.25">
      <c r="A26" s="96" t="str">
        <f>VLOOKUP(E26,'LISTADO ATM'!$A$2:$C$901,3,0)</f>
        <v>DISTRITO NACIONAL</v>
      </c>
      <c r="B26" s="113" t="s">
        <v>2528</v>
      </c>
      <c r="C26" s="97">
        <v>44263.588680555556</v>
      </c>
      <c r="D26" s="96" t="s">
        <v>2189</v>
      </c>
      <c r="E26" s="106">
        <v>335</v>
      </c>
      <c r="F26" s="96" t="str">
        <f>VLOOKUP(E26,VIP!$A$2:$O11762,2,0)</f>
        <v>DRBR335</v>
      </c>
      <c r="G26" s="96" t="str">
        <f>VLOOKUP(E26,'LISTADO ATM'!$A$2:$B$900,2,0)</f>
        <v>ATM Edificio Aster</v>
      </c>
      <c r="H26" s="96" t="str">
        <f>VLOOKUP(E26,VIP!$A$2:$O16683,7,FALSE)</f>
        <v>Si</v>
      </c>
      <c r="I26" s="96" t="str">
        <f>VLOOKUP(E26,VIP!$A$2:$O8648,8,FALSE)</f>
        <v>Si</v>
      </c>
      <c r="J26" s="96" t="str">
        <f>VLOOKUP(E26,VIP!$A$2:$O8598,8,FALSE)</f>
        <v>Si</v>
      </c>
      <c r="K26" s="96" t="str">
        <f>VLOOKUP(E26,VIP!$A$2:$O12172,6,0)</f>
        <v>NO</v>
      </c>
      <c r="L26" s="98" t="s">
        <v>2493</v>
      </c>
      <c r="M26" s="99" t="s">
        <v>2469</v>
      </c>
      <c r="N26" s="99" t="s">
        <v>2503</v>
      </c>
      <c r="O26" s="96" t="s">
        <v>2478</v>
      </c>
      <c r="P26" s="101"/>
      <c r="Q26" s="100" t="s">
        <v>2493</v>
      </c>
    </row>
    <row r="27" spans="1:17" s="102" customFormat="1" ht="18" x14ac:dyDescent="0.25">
      <c r="A27" s="96" t="str">
        <f>VLOOKUP(E27,'LISTADO ATM'!$A$2:$C$901,3,0)</f>
        <v>DISTRITO NACIONAL</v>
      </c>
      <c r="B27" s="113" t="s">
        <v>2527</v>
      </c>
      <c r="C27" s="97">
        <v>44263.589479166665</v>
      </c>
      <c r="D27" s="96" t="s">
        <v>2189</v>
      </c>
      <c r="E27" s="106">
        <v>13</v>
      </c>
      <c r="F27" s="96" t="str">
        <f>VLOOKUP(E27,VIP!$A$2:$O11761,2,0)</f>
        <v>DRBR013</v>
      </c>
      <c r="G27" s="96" t="str">
        <f>VLOOKUP(E27,'LISTADO ATM'!$A$2:$B$900,2,0)</f>
        <v xml:space="preserve">ATM CDEEE </v>
      </c>
      <c r="H27" s="96" t="str">
        <f>VLOOKUP(E27,VIP!$A$2:$O16682,7,FALSE)</f>
        <v>Si</v>
      </c>
      <c r="I27" s="96" t="str">
        <f>VLOOKUP(E27,VIP!$A$2:$O8647,8,FALSE)</f>
        <v>Si</v>
      </c>
      <c r="J27" s="96" t="str">
        <f>VLOOKUP(E27,VIP!$A$2:$O8597,8,FALSE)</f>
        <v>Si</v>
      </c>
      <c r="K27" s="96" t="str">
        <f>VLOOKUP(E27,VIP!$A$2:$O12171,6,0)</f>
        <v>NO</v>
      </c>
      <c r="L27" s="98" t="s">
        <v>2228</v>
      </c>
      <c r="M27" s="101" t="s">
        <v>2576</v>
      </c>
      <c r="N27" s="99" t="s">
        <v>2503</v>
      </c>
      <c r="O27" s="96" t="s">
        <v>2478</v>
      </c>
      <c r="P27" s="101"/>
      <c r="Q27" s="167">
        <v>44264.434675925928</v>
      </c>
    </row>
    <row r="28" spans="1:17" s="102" customFormat="1" ht="18" x14ac:dyDescent="0.25">
      <c r="A28" s="96" t="str">
        <f>VLOOKUP(E28,'LISTADO ATM'!$A$2:$C$901,3,0)</f>
        <v>SUR</v>
      </c>
      <c r="B28" s="113" t="s">
        <v>2526</v>
      </c>
      <c r="C28" s="97">
        <v>44263.604826388888</v>
      </c>
      <c r="D28" s="96" t="s">
        <v>2189</v>
      </c>
      <c r="E28" s="106">
        <v>781</v>
      </c>
      <c r="F28" s="96" t="str">
        <f>VLOOKUP(E28,VIP!$A$2:$O11758,2,0)</f>
        <v>DRBR186</v>
      </c>
      <c r="G28" s="96" t="str">
        <f>VLOOKUP(E28,'LISTADO ATM'!$A$2:$B$900,2,0)</f>
        <v xml:space="preserve">ATM Estación Isla Barahona </v>
      </c>
      <c r="H28" s="96" t="str">
        <f>VLOOKUP(E28,VIP!$A$2:$O16679,7,FALSE)</f>
        <v>Si</v>
      </c>
      <c r="I28" s="96" t="str">
        <f>VLOOKUP(E28,VIP!$A$2:$O8644,8,FALSE)</f>
        <v>Si</v>
      </c>
      <c r="J28" s="96" t="str">
        <f>VLOOKUP(E28,VIP!$A$2:$O8594,8,FALSE)</f>
        <v>Si</v>
      </c>
      <c r="K28" s="96" t="str">
        <f>VLOOKUP(E28,VIP!$A$2:$O12168,6,0)</f>
        <v>NO</v>
      </c>
      <c r="L28" s="98" t="s">
        <v>2228</v>
      </c>
      <c r="M28" s="101" t="s">
        <v>2576</v>
      </c>
      <c r="N28" s="99" t="s">
        <v>2476</v>
      </c>
      <c r="O28" s="96" t="s">
        <v>2478</v>
      </c>
      <c r="P28" s="101"/>
      <c r="Q28" s="167">
        <v>44264.434675925928</v>
      </c>
    </row>
    <row r="29" spans="1:17" s="102" customFormat="1" ht="18" x14ac:dyDescent="0.25">
      <c r="A29" s="96" t="str">
        <f>VLOOKUP(E29,'LISTADO ATM'!$A$2:$C$901,3,0)</f>
        <v>ESTE</v>
      </c>
      <c r="B29" s="113" t="s">
        <v>2525</v>
      </c>
      <c r="C29" s="97">
        <v>44263.61241898148</v>
      </c>
      <c r="D29" s="96" t="s">
        <v>2189</v>
      </c>
      <c r="E29" s="106">
        <v>963</v>
      </c>
      <c r="F29" s="96" t="str">
        <f>VLOOKUP(E29,VIP!$A$2:$O11756,2,0)</f>
        <v>DRBR963</v>
      </c>
      <c r="G29" s="96" t="str">
        <f>VLOOKUP(E29,'LISTADO ATM'!$A$2:$B$900,2,0)</f>
        <v xml:space="preserve">ATM Multiplaza La Romana </v>
      </c>
      <c r="H29" s="96" t="str">
        <f>VLOOKUP(E29,VIP!$A$2:$O16677,7,FALSE)</f>
        <v>Si</v>
      </c>
      <c r="I29" s="96" t="str">
        <f>VLOOKUP(E29,VIP!$A$2:$O8642,8,FALSE)</f>
        <v>Si</v>
      </c>
      <c r="J29" s="96" t="str">
        <f>VLOOKUP(E29,VIP!$A$2:$O8592,8,FALSE)</f>
        <v>Si</v>
      </c>
      <c r="K29" s="96" t="str">
        <f>VLOOKUP(E29,VIP!$A$2:$O12166,6,0)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1"/>
      <c r="Q29" s="100" t="s">
        <v>2228</v>
      </c>
    </row>
    <row r="30" spans="1:17" s="102" customFormat="1" ht="18" x14ac:dyDescent="0.25">
      <c r="A30" s="96" t="str">
        <f>VLOOKUP(E30,'LISTADO ATM'!$A$2:$C$901,3,0)</f>
        <v>ESTE</v>
      </c>
      <c r="B30" s="113" t="s">
        <v>2524</v>
      </c>
      <c r="C30" s="97">
        <v>44263.623298611114</v>
      </c>
      <c r="D30" s="96" t="s">
        <v>2189</v>
      </c>
      <c r="E30" s="106">
        <v>217</v>
      </c>
      <c r="F30" s="96" t="str">
        <f>VLOOKUP(E30,VIP!$A$2:$O11752,2,0)</f>
        <v>DRBR217</v>
      </c>
      <c r="G30" s="96" t="str">
        <f>VLOOKUP(E30,'LISTADO ATM'!$A$2:$B$900,2,0)</f>
        <v xml:space="preserve">ATM Oficina Bávaro </v>
      </c>
      <c r="H30" s="96" t="str">
        <f>VLOOKUP(E30,VIP!$A$2:$O16673,7,FALSE)</f>
        <v>Si</v>
      </c>
      <c r="I30" s="96" t="str">
        <f>VLOOKUP(E30,VIP!$A$2:$O8638,8,FALSE)</f>
        <v>Si</v>
      </c>
      <c r="J30" s="96" t="str">
        <f>VLOOKUP(E30,VIP!$A$2:$O8588,8,FALSE)</f>
        <v>Si</v>
      </c>
      <c r="K30" s="96" t="str">
        <f>VLOOKUP(E30,VIP!$A$2:$O12162,6,0)</f>
        <v>NO</v>
      </c>
      <c r="L30" s="98" t="s">
        <v>2228</v>
      </c>
      <c r="M30" s="101" t="s">
        <v>2576</v>
      </c>
      <c r="N30" s="99" t="s">
        <v>2476</v>
      </c>
      <c r="O30" s="96" t="s">
        <v>2478</v>
      </c>
      <c r="P30" s="101"/>
      <c r="Q30" s="167">
        <v>44264.434675925928</v>
      </c>
    </row>
    <row r="31" spans="1:17" s="102" customFormat="1" ht="18" x14ac:dyDescent="0.25">
      <c r="A31" s="96" t="str">
        <f>VLOOKUP(E31,'LISTADO ATM'!$A$2:$C$901,3,0)</f>
        <v>NORTE</v>
      </c>
      <c r="B31" s="113" t="s">
        <v>2523</v>
      </c>
      <c r="C31" s="97">
        <v>44263.625393518516</v>
      </c>
      <c r="D31" s="96" t="s">
        <v>2190</v>
      </c>
      <c r="E31" s="106">
        <v>510</v>
      </c>
      <c r="F31" s="96" t="str">
        <f>VLOOKUP(E31,VIP!$A$2:$O11751,2,0)</f>
        <v>DRBR510</v>
      </c>
      <c r="G31" s="96" t="str">
        <f>VLOOKUP(E31,'LISTADO ATM'!$A$2:$B$900,2,0)</f>
        <v xml:space="preserve">ATM Ferretería Bellón (Santiago) </v>
      </c>
      <c r="H31" s="96" t="str">
        <f>VLOOKUP(E31,VIP!$A$2:$O16672,7,FALSE)</f>
        <v>Si</v>
      </c>
      <c r="I31" s="96" t="str">
        <f>VLOOKUP(E31,VIP!$A$2:$O8637,8,FALSE)</f>
        <v>Si</v>
      </c>
      <c r="J31" s="96" t="str">
        <f>VLOOKUP(E31,VIP!$A$2:$O8587,8,FALSE)</f>
        <v>Si</v>
      </c>
      <c r="K31" s="96" t="str">
        <f>VLOOKUP(E31,VIP!$A$2:$O12161,6,0)</f>
        <v>NO</v>
      </c>
      <c r="L31" s="98" t="s">
        <v>2228</v>
      </c>
      <c r="M31" s="101" t="s">
        <v>2576</v>
      </c>
      <c r="N31" s="99" t="s">
        <v>2476</v>
      </c>
      <c r="O31" s="96" t="s">
        <v>2494</v>
      </c>
      <c r="P31" s="101"/>
      <c r="Q31" s="167">
        <v>44264.434675925928</v>
      </c>
    </row>
    <row r="32" spans="1:17" s="102" customFormat="1" ht="18" x14ac:dyDescent="0.25">
      <c r="A32" s="96" t="str">
        <f>VLOOKUP(E32,'LISTADO ATM'!$A$2:$C$901,3,0)</f>
        <v>SUR</v>
      </c>
      <c r="B32" s="113" t="s">
        <v>2522</v>
      </c>
      <c r="C32" s="97">
        <v>44263.625949074078</v>
      </c>
      <c r="D32" s="96" t="s">
        <v>2189</v>
      </c>
      <c r="E32" s="106">
        <v>767</v>
      </c>
      <c r="F32" s="96" t="str">
        <f>VLOOKUP(E32,VIP!$A$2:$O11750,2,0)</f>
        <v>DRBR059</v>
      </c>
      <c r="G32" s="96" t="str">
        <f>VLOOKUP(E32,'LISTADO ATM'!$A$2:$B$900,2,0)</f>
        <v xml:space="preserve">ATM S/M Diverso (Azua) </v>
      </c>
      <c r="H32" s="96" t="str">
        <f>VLOOKUP(E32,VIP!$A$2:$O16671,7,FALSE)</f>
        <v>Si</v>
      </c>
      <c r="I32" s="96" t="str">
        <f>VLOOKUP(E32,VIP!$A$2:$O8636,8,FALSE)</f>
        <v>No</v>
      </c>
      <c r="J32" s="96" t="str">
        <f>VLOOKUP(E32,VIP!$A$2:$O8586,8,FALSE)</f>
        <v>No</v>
      </c>
      <c r="K32" s="96" t="str">
        <f>VLOOKUP(E32,VIP!$A$2:$O12160,6,0)</f>
        <v>NO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01"/>
      <c r="Q32" s="100" t="s">
        <v>2228</v>
      </c>
    </row>
    <row r="33" spans="1:17" s="102" customFormat="1" ht="18" x14ac:dyDescent="0.25">
      <c r="A33" s="96" t="str">
        <f>VLOOKUP(E33,'LISTADO ATM'!$A$2:$C$901,3,0)</f>
        <v>DISTRITO NACIONAL</v>
      </c>
      <c r="B33" s="113" t="s">
        <v>2521</v>
      </c>
      <c r="C33" s="97">
        <v>44263.627314814818</v>
      </c>
      <c r="D33" s="96" t="s">
        <v>2189</v>
      </c>
      <c r="E33" s="106">
        <v>697</v>
      </c>
      <c r="F33" s="96" t="str">
        <f>VLOOKUP(E33,VIP!$A$2:$O11749,2,0)</f>
        <v>DRBR697</v>
      </c>
      <c r="G33" s="96" t="str">
        <f>VLOOKUP(E33,'LISTADO ATM'!$A$2:$B$900,2,0)</f>
        <v>ATM Hipermercado Olé Ciudad Juan Bosch</v>
      </c>
      <c r="H33" s="96" t="str">
        <f>VLOOKUP(E33,VIP!$A$2:$O16670,7,FALSE)</f>
        <v>Si</v>
      </c>
      <c r="I33" s="96" t="str">
        <f>VLOOKUP(E33,VIP!$A$2:$O8635,8,FALSE)</f>
        <v>Si</v>
      </c>
      <c r="J33" s="96" t="str">
        <f>VLOOKUP(E33,VIP!$A$2:$O8585,8,FALSE)</f>
        <v>Si</v>
      </c>
      <c r="K33" s="96" t="str">
        <f>VLOOKUP(E33,VIP!$A$2:$O12159,6,0)</f>
        <v>NO</v>
      </c>
      <c r="L33" s="98" t="s">
        <v>2493</v>
      </c>
      <c r="M33" s="99" t="s">
        <v>2469</v>
      </c>
      <c r="N33" s="99" t="s">
        <v>2476</v>
      </c>
      <c r="O33" s="96" t="s">
        <v>2478</v>
      </c>
      <c r="P33" s="101"/>
      <c r="Q33" s="100" t="s">
        <v>2493</v>
      </c>
    </row>
    <row r="34" spans="1:17" s="102" customFormat="1" ht="18" x14ac:dyDescent="0.25">
      <c r="A34" s="96" t="str">
        <f>VLOOKUP(E34,'LISTADO ATM'!$A$2:$C$901,3,0)</f>
        <v>DISTRITO NACIONAL</v>
      </c>
      <c r="B34" s="113" t="s">
        <v>2532</v>
      </c>
      <c r="C34" s="97">
        <v>44263.648912037039</v>
      </c>
      <c r="D34" s="96" t="s">
        <v>2189</v>
      </c>
      <c r="E34" s="106">
        <v>786</v>
      </c>
      <c r="F34" s="96" t="str">
        <f>VLOOKUP(E34,VIP!$A$2:$O11759,2,0)</f>
        <v>DRBR786</v>
      </c>
      <c r="G34" s="96" t="str">
        <f>VLOOKUP(E34,'LISTADO ATM'!$A$2:$B$900,2,0)</f>
        <v xml:space="preserve">ATM Oficina Agora Mall II </v>
      </c>
      <c r="H34" s="96" t="str">
        <f>VLOOKUP(E34,VIP!$A$2:$O16680,7,FALSE)</f>
        <v>Si</v>
      </c>
      <c r="I34" s="96" t="str">
        <f>VLOOKUP(E34,VIP!$A$2:$O8645,8,FALSE)</f>
        <v>Si</v>
      </c>
      <c r="J34" s="96" t="str">
        <f>VLOOKUP(E34,VIP!$A$2:$O8595,8,FALSE)</f>
        <v>Si</v>
      </c>
      <c r="K34" s="96" t="str">
        <f>VLOOKUP(E34,VIP!$A$2:$O12169,6,0)</f>
        <v>SI</v>
      </c>
      <c r="L34" s="98" t="s">
        <v>2533</v>
      </c>
      <c r="M34" s="99" t="s">
        <v>2469</v>
      </c>
      <c r="N34" s="99" t="s">
        <v>2503</v>
      </c>
      <c r="O34" s="96" t="s">
        <v>2478</v>
      </c>
      <c r="P34" s="101"/>
      <c r="Q34" s="100" t="s">
        <v>2533</v>
      </c>
    </row>
    <row r="35" spans="1:17" s="102" customFormat="1" ht="18" x14ac:dyDescent="0.25">
      <c r="A35" s="96" t="str">
        <f>VLOOKUP(E35,'LISTADO ATM'!$A$2:$C$901,3,0)</f>
        <v>DISTRITO NACIONAL</v>
      </c>
      <c r="B35" s="113" t="s">
        <v>2531</v>
      </c>
      <c r="C35" s="97">
        <v>44263.651273148149</v>
      </c>
      <c r="D35" s="96" t="s">
        <v>2189</v>
      </c>
      <c r="E35" s="106">
        <v>487</v>
      </c>
      <c r="F35" s="96" t="str">
        <f>VLOOKUP(E35,VIP!$A$2:$O11758,2,0)</f>
        <v>DRBR487</v>
      </c>
      <c r="G35" s="96" t="str">
        <f>VLOOKUP(E35,'LISTADO ATM'!$A$2:$B$900,2,0)</f>
        <v xml:space="preserve">ATM Olé Hainamosa </v>
      </c>
      <c r="H35" s="96" t="str">
        <f>VLOOKUP(E35,VIP!$A$2:$O16679,7,FALSE)</f>
        <v>Si</v>
      </c>
      <c r="I35" s="96" t="str">
        <f>VLOOKUP(E35,VIP!$A$2:$O8644,8,FALSE)</f>
        <v>Si</v>
      </c>
      <c r="J35" s="96" t="str">
        <f>VLOOKUP(E35,VIP!$A$2:$O8594,8,FALSE)</f>
        <v>Si</v>
      </c>
      <c r="K35" s="96" t="str">
        <f>VLOOKUP(E35,VIP!$A$2:$O12168,6,0)</f>
        <v>SI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01"/>
      <c r="Q35" s="100" t="s">
        <v>2228</v>
      </c>
    </row>
    <row r="36" spans="1:17" s="102" customFormat="1" ht="18" x14ac:dyDescent="0.25">
      <c r="A36" s="96" t="str">
        <f>VLOOKUP(E36,'LISTADO ATM'!$A$2:$C$901,3,0)</f>
        <v>ESTE</v>
      </c>
      <c r="B36" s="113" t="s">
        <v>2530</v>
      </c>
      <c r="C36" s="97">
        <v>44263.661030092589</v>
      </c>
      <c r="D36" s="96" t="s">
        <v>2472</v>
      </c>
      <c r="E36" s="106">
        <v>399</v>
      </c>
      <c r="F36" s="96" t="str">
        <f>VLOOKUP(E36,VIP!$A$2:$O11752,2,0)</f>
        <v>DRBR399</v>
      </c>
      <c r="G36" s="96" t="str">
        <f>VLOOKUP(E36,'LISTADO ATM'!$A$2:$B$900,2,0)</f>
        <v xml:space="preserve">ATM Oficina La Romana II </v>
      </c>
      <c r="H36" s="96" t="str">
        <f>VLOOKUP(E36,VIP!$A$2:$O16673,7,FALSE)</f>
        <v>Si</v>
      </c>
      <c r="I36" s="96" t="str">
        <f>VLOOKUP(E36,VIP!$A$2:$O8638,8,FALSE)</f>
        <v>Si</v>
      </c>
      <c r="J36" s="96" t="str">
        <f>VLOOKUP(E36,VIP!$A$2:$O8588,8,FALSE)</f>
        <v>Si</v>
      </c>
      <c r="K36" s="96" t="str">
        <f>VLOOKUP(E36,VIP!$A$2:$O12162,6,0)</f>
        <v>NO</v>
      </c>
      <c r="L36" s="98" t="s">
        <v>2430</v>
      </c>
      <c r="M36" s="101" t="s">
        <v>2576</v>
      </c>
      <c r="N36" s="99" t="s">
        <v>2476</v>
      </c>
      <c r="O36" s="96" t="s">
        <v>2477</v>
      </c>
      <c r="P36" s="101"/>
      <c r="Q36" s="167">
        <v>44264.434675925928</v>
      </c>
    </row>
    <row r="37" spans="1:17" s="102" customFormat="1" ht="18" x14ac:dyDescent="0.25">
      <c r="A37" s="96" t="str">
        <f>VLOOKUP(E37,'LISTADO ATM'!$A$2:$C$901,3,0)</f>
        <v>DISTRITO NACIONAL</v>
      </c>
      <c r="B37" s="113" t="s">
        <v>2529</v>
      </c>
      <c r="C37" s="97">
        <v>44263.662638888891</v>
      </c>
      <c r="D37" s="96" t="s">
        <v>2189</v>
      </c>
      <c r="E37" s="106">
        <v>10</v>
      </c>
      <c r="F37" s="96" t="str">
        <f>VLOOKUP(E37,VIP!$A$2:$O11750,2,0)</f>
        <v>DRBR010</v>
      </c>
      <c r="G37" s="96" t="str">
        <f>VLOOKUP(E37,'LISTADO ATM'!$A$2:$B$900,2,0)</f>
        <v xml:space="preserve">ATM Ministerio Salud Pública </v>
      </c>
      <c r="H37" s="96" t="str">
        <f>VLOOKUP(E37,VIP!$A$2:$O16671,7,FALSE)</f>
        <v>Si</v>
      </c>
      <c r="I37" s="96" t="str">
        <f>VLOOKUP(E37,VIP!$A$2:$O8636,8,FALSE)</f>
        <v>Si</v>
      </c>
      <c r="J37" s="96" t="str">
        <f>VLOOKUP(E37,VIP!$A$2:$O8586,8,FALSE)</f>
        <v>Si</v>
      </c>
      <c r="K37" s="96" t="str">
        <f>VLOOKUP(E37,VIP!$A$2:$O12160,6,0)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1"/>
      <c r="Q37" s="100" t="s">
        <v>2228</v>
      </c>
    </row>
    <row r="38" spans="1:17" s="102" customFormat="1" ht="18" x14ac:dyDescent="0.25">
      <c r="A38" s="96" t="str">
        <f>VLOOKUP(E38,'LISTADO ATM'!$A$2:$C$901,3,0)</f>
        <v>DISTRITO NACIONAL</v>
      </c>
      <c r="B38" s="113" t="s">
        <v>2543</v>
      </c>
      <c r="C38" s="97">
        <v>44263.664270833331</v>
      </c>
      <c r="D38" s="96" t="s">
        <v>2189</v>
      </c>
      <c r="E38" s="106">
        <v>580</v>
      </c>
      <c r="F38" s="96" t="str">
        <f>VLOOKUP(E38,VIP!$A$2:$O11760,2,0)</f>
        <v>DRBR523</v>
      </c>
      <c r="G38" s="96" t="str">
        <f>VLOOKUP(E38,'LISTADO ATM'!$A$2:$B$900,2,0)</f>
        <v xml:space="preserve">ATM Edificio Propagas </v>
      </c>
      <c r="H38" s="96" t="str">
        <f>VLOOKUP(E38,VIP!$A$2:$O16681,7,FALSE)</f>
        <v>Si</v>
      </c>
      <c r="I38" s="96" t="str">
        <f>VLOOKUP(E38,VIP!$A$2:$O8646,8,FALSE)</f>
        <v>Si</v>
      </c>
      <c r="J38" s="96" t="str">
        <f>VLOOKUP(E38,VIP!$A$2:$O8596,8,FALSE)</f>
        <v>Si</v>
      </c>
      <c r="K38" s="96" t="str">
        <f>VLOOKUP(E38,VIP!$A$2:$O12170,6,0)</f>
        <v>NO</v>
      </c>
      <c r="L38" s="98" t="s">
        <v>2493</v>
      </c>
      <c r="M38" s="99" t="s">
        <v>2469</v>
      </c>
      <c r="N38" s="99" t="s">
        <v>2503</v>
      </c>
      <c r="O38" s="96" t="s">
        <v>2478</v>
      </c>
      <c r="P38" s="101"/>
      <c r="Q38" s="100" t="s">
        <v>2493</v>
      </c>
    </row>
    <row r="39" spans="1:17" s="102" customFormat="1" ht="18" x14ac:dyDescent="0.25">
      <c r="A39" s="96" t="str">
        <f>VLOOKUP(E39,'LISTADO ATM'!$A$2:$C$901,3,0)</f>
        <v>NORTE</v>
      </c>
      <c r="B39" s="113" t="s">
        <v>2542</v>
      </c>
      <c r="C39" s="97">
        <v>44263.689884259256</v>
      </c>
      <c r="D39" s="96" t="s">
        <v>2190</v>
      </c>
      <c r="E39" s="106">
        <v>520</v>
      </c>
      <c r="F39" s="96" t="str">
        <f>VLOOKUP(E39,VIP!$A$2:$O11759,2,0)</f>
        <v>DRBR520</v>
      </c>
      <c r="G39" s="96" t="str">
        <f>VLOOKUP(E39,'LISTADO ATM'!$A$2:$B$900,2,0)</f>
        <v xml:space="preserve">ATM Cooperativa Navarrete (COOPNAVA) </v>
      </c>
      <c r="H39" s="96" t="str">
        <f>VLOOKUP(E39,VIP!$A$2:$O16680,7,FALSE)</f>
        <v>Si</v>
      </c>
      <c r="I39" s="96" t="str">
        <f>VLOOKUP(E39,VIP!$A$2:$O8645,8,FALSE)</f>
        <v>Si</v>
      </c>
      <c r="J39" s="96" t="str">
        <f>VLOOKUP(E39,VIP!$A$2:$O8595,8,FALSE)</f>
        <v>Si</v>
      </c>
      <c r="K39" s="96" t="str">
        <f>VLOOKUP(E39,VIP!$A$2:$O12169,6,0)</f>
        <v>NO</v>
      </c>
      <c r="L39" s="98" t="s">
        <v>2254</v>
      </c>
      <c r="M39" s="101" t="s">
        <v>2576</v>
      </c>
      <c r="N39" s="99" t="s">
        <v>2476</v>
      </c>
      <c r="O39" s="96" t="s">
        <v>2499</v>
      </c>
      <c r="P39" s="101"/>
      <c r="Q39" s="167">
        <v>44264.434675925928</v>
      </c>
    </row>
    <row r="40" spans="1:17" ht="18" x14ac:dyDescent="0.25">
      <c r="A40" s="96" t="str">
        <f>VLOOKUP(E40,'LISTADO ATM'!$A$2:$C$901,3,0)</f>
        <v>DISTRITO NACIONAL</v>
      </c>
      <c r="B40" s="113" t="s">
        <v>2541</v>
      </c>
      <c r="C40" s="97">
        <v>44263.696180555555</v>
      </c>
      <c r="D40" s="96" t="s">
        <v>2189</v>
      </c>
      <c r="E40" s="106">
        <v>406</v>
      </c>
      <c r="F40" s="96" t="str">
        <f>VLOOKUP(E40,VIP!$A$2:$O11758,2,0)</f>
        <v>DRBR406</v>
      </c>
      <c r="G40" s="96" t="str">
        <f>VLOOKUP(E40,'LISTADO ATM'!$A$2:$B$900,2,0)</f>
        <v xml:space="preserve">ATM UNP Plaza Lama Máximo Gómez </v>
      </c>
      <c r="H40" s="96" t="str">
        <f>VLOOKUP(E40,VIP!$A$2:$O16679,7,FALSE)</f>
        <v>Si</v>
      </c>
      <c r="I40" s="96" t="str">
        <f>VLOOKUP(E40,VIP!$A$2:$O8644,8,FALSE)</f>
        <v>Si</v>
      </c>
      <c r="J40" s="96" t="str">
        <f>VLOOKUP(E40,VIP!$A$2:$O8594,8,FALSE)</f>
        <v>Si</v>
      </c>
      <c r="K40" s="96" t="str">
        <f>VLOOKUP(E40,VIP!$A$2:$O12168,6,0)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1"/>
      <c r="Q40" s="100" t="s">
        <v>2228</v>
      </c>
    </row>
    <row r="41" spans="1:17" ht="18" x14ac:dyDescent="0.25">
      <c r="A41" s="96" t="str">
        <f>VLOOKUP(E41,'LISTADO ATM'!$A$2:$C$901,3,0)</f>
        <v>ESTE</v>
      </c>
      <c r="B41" s="113" t="s">
        <v>2540</v>
      </c>
      <c r="C41" s="97">
        <v>44263.703009259261</v>
      </c>
      <c r="D41" s="96" t="s">
        <v>2189</v>
      </c>
      <c r="E41" s="106">
        <v>159</v>
      </c>
      <c r="F41" s="96" t="str">
        <f>VLOOKUP(E41,VIP!$A$2:$O11757,2,0)</f>
        <v>DRBR159</v>
      </c>
      <c r="G41" s="96" t="str">
        <f>VLOOKUP(E41,'LISTADO ATM'!$A$2:$B$900,2,0)</f>
        <v xml:space="preserve">ATM Hotel Dreams Bayahibe I </v>
      </c>
      <c r="H41" s="96" t="str">
        <f>VLOOKUP(E41,VIP!$A$2:$O16678,7,FALSE)</f>
        <v>Si</v>
      </c>
      <c r="I41" s="96" t="str">
        <f>VLOOKUP(E41,VIP!$A$2:$O8643,8,FALSE)</f>
        <v>Si</v>
      </c>
      <c r="J41" s="96" t="str">
        <f>VLOOKUP(E41,VIP!$A$2:$O8593,8,FALSE)</f>
        <v>Si</v>
      </c>
      <c r="K41" s="96" t="str">
        <f>VLOOKUP(E41,VIP!$A$2:$O12167,6,0)</f>
        <v>NO</v>
      </c>
      <c r="L41" s="98" t="s">
        <v>2254</v>
      </c>
      <c r="M41" s="99" t="s">
        <v>2469</v>
      </c>
      <c r="N41" s="99" t="s">
        <v>2476</v>
      </c>
      <c r="O41" s="96" t="s">
        <v>2478</v>
      </c>
      <c r="P41" s="101"/>
      <c r="Q41" s="100" t="s">
        <v>2254</v>
      </c>
    </row>
    <row r="42" spans="1:17" ht="18" x14ac:dyDescent="0.25">
      <c r="A42" s="96" t="str">
        <f>VLOOKUP(E42,'LISTADO ATM'!$A$2:$C$901,3,0)</f>
        <v>NORTE</v>
      </c>
      <c r="B42" s="113" t="s">
        <v>2539</v>
      </c>
      <c r="C42" s="97">
        <v>44263.715949074074</v>
      </c>
      <c r="D42" s="96" t="s">
        <v>2190</v>
      </c>
      <c r="E42" s="106">
        <v>291</v>
      </c>
      <c r="F42" s="96" t="str">
        <f>VLOOKUP(E42,VIP!$A$2:$O11756,2,0)</f>
        <v>DRBR291</v>
      </c>
      <c r="G42" s="96" t="str">
        <f>VLOOKUP(E42,'LISTADO ATM'!$A$2:$B$900,2,0)</f>
        <v xml:space="preserve">ATM S/M Jumbo Las Colinas </v>
      </c>
      <c r="H42" s="96" t="str">
        <f>VLOOKUP(E42,VIP!$A$2:$O16677,7,FALSE)</f>
        <v>Si</v>
      </c>
      <c r="I42" s="96" t="str">
        <f>VLOOKUP(E42,VIP!$A$2:$O8642,8,FALSE)</f>
        <v>Si</v>
      </c>
      <c r="J42" s="96" t="str">
        <f>VLOOKUP(E42,VIP!$A$2:$O8592,8,FALSE)</f>
        <v>Si</v>
      </c>
      <c r="K42" s="96" t="str">
        <f>VLOOKUP(E42,VIP!$A$2:$O12166,6,0)</f>
        <v>NO</v>
      </c>
      <c r="L42" s="98" t="s">
        <v>2493</v>
      </c>
      <c r="M42" s="101" t="s">
        <v>2576</v>
      </c>
      <c r="N42" s="99" t="s">
        <v>2476</v>
      </c>
      <c r="O42" s="96" t="s">
        <v>2499</v>
      </c>
      <c r="P42" s="101"/>
      <c r="Q42" s="167">
        <v>44264.434675925928</v>
      </c>
    </row>
    <row r="43" spans="1:17" ht="18" x14ac:dyDescent="0.25">
      <c r="A43" s="96" t="str">
        <f>VLOOKUP(E43,'LISTADO ATM'!$A$2:$C$901,3,0)</f>
        <v>DISTRITO NACIONAL</v>
      </c>
      <c r="B43" s="113" t="s">
        <v>2538</v>
      </c>
      <c r="C43" s="97">
        <v>44263.720069444447</v>
      </c>
      <c r="D43" s="96" t="s">
        <v>2189</v>
      </c>
      <c r="E43" s="106">
        <v>911</v>
      </c>
      <c r="F43" s="96" t="str">
        <f>VLOOKUP(E43,VIP!$A$2:$O11755,2,0)</f>
        <v>DRBR911</v>
      </c>
      <c r="G43" s="96" t="str">
        <f>VLOOKUP(E43,'LISTADO ATM'!$A$2:$B$900,2,0)</f>
        <v xml:space="preserve">ATM Oficina Venezuela II </v>
      </c>
      <c r="H43" s="96" t="str">
        <f>VLOOKUP(E43,VIP!$A$2:$O16676,7,FALSE)</f>
        <v>Si</v>
      </c>
      <c r="I43" s="96" t="str">
        <f>VLOOKUP(E43,VIP!$A$2:$O8641,8,FALSE)</f>
        <v>Si</v>
      </c>
      <c r="J43" s="96" t="str">
        <f>VLOOKUP(E43,VIP!$A$2:$O8591,8,FALSE)</f>
        <v>Si</v>
      </c>
      <c r="K43" s="96" t="str">
        <f>VLOOKUP(E43,VIP!$A$2:$O12165,6,0)</f>
        <v>SI</v>
      </c>
      <c r="L43" s="98" t="s">
        <v>2493</v>
      </c>
      <c r="M43" s="101" t="s">
        <v>2576</v>
      </c>
      <c r="N43" s="99" t="s">
        <v>2476</v>
      </c>
      <c r="O43" s="96" t="s">
        <v>2478</v>
      </c>
      <c r="P43" s="101"/>
      <c r="Q43" s="167">
        <v>44264.434675925928</v>
      </c>
    </row>
    <row r="44" spans="1:17" ht="18" x14ac:dyDescent="0.25">
      <c r="A44" s="96" t="str">
        <f>VLOOKUP(E44,'LISTADO ATM'!$A$2:$C$901,3,0)</f>
        <v>DISTRITO NACIONAL</v>
      </c>
      <c r="B44" s="113" t="s">
        <v>2537</v>
      </c>
      <c r="C44" s="97">
        <v>44263.724479166667</v>
      </c>
      <c r="D44" s="96" t="s">
        <v>2189</v>
      </c>
      <c r="E44" s="106">
        <v>160</v>
      </c>
      <c r="F44" s="96" t="str">
        <f>VLOOKUP(E44,VIP!$A$2:$O11754,2,0)</f>
        <v>DRBR160</v>
      </c>
      <c r="G44" s="96" t="str">
        <f>VLOOKUP(E44,'LISTADO ATM'!$A$2:$B$900,2,0)</f>
        <v xml:space="preserve">ATM Oficina Herrera </v>
      </c>
      <c r="H44" s="96" t="str">
        <f>VLOOKUP(E44,VIP!$A$2:$O16675,7,FALSE)</f>
        <v>Si</v>
      </c>
      <c r="I44" s="96" t="str">
        <f>VLOOKUP(E44,VIP!$A$2:$O8640,8,FALSE)</f>
        <v>Si</v>
      </c>
      <c r="J44" s="96" t="str">
        <f>VLOOKUP(E44,VIP!$A$2:$O8590,8,FALSE)</f>
        <v>Si</v>
      </c>
      <c r="K44" s="96" t="str">
        <f>VLOOKUP(E44,VIP!$A$2:$O12164,6,0)</f>
        <v>NO</v>
      </c>
      <c r="L44" s="98" t="s">
        <v>2228</v>
      </c>
      <c r="M44" s="101" t="s">
        <v>2576</v>
      </c>
      <c r="N44" s="99" t="s">
        <v>2476</v>
      </c>
      <c r="O44" s="96" t="s">
        <v>2478</v>
      </c>
      <c r="P44" s="101"/>
      <c r="Q44" s="167">
        <v>44264.434675925928</v>
      </c>
    </row>
    <row r="45" spans="1:17" ht="18" x14ac:dyDescent="0.25">
      <c r="A45" s="96" t="str">
        <f>VLOOKUP(E45,'LISTADO ATM'!$A$2:$C$901,3,0)</f>
        <v>DISTRITO NACIONAL</v>
      </c>
      <c r="B45" s="113" t="s">
        <v>2536</v>
      </c>
      <c r="C45" s="97">
        <v>44263.725601851853</v>
      </c>
      <c r="D45" s="96" t="s">
        <v>2189</v>
      </c>
      <c r="E45" s="106">
        <v>549</v>
      </c>
      <c r="F45" s="96" t="str">
        <f>VLOOKUP(E45,VIP!$A$2:$O11753,2,0)</f>
        <v>DRBR026</v>
      </c>
      <c r="G45" s="96" t="str">
        <f>VLOOKUP(E45,'LISTADO ATM'!$A$2:$B$900,2,0)</f>
        <v xml:space="preserve">ATM Ministerio de Turismo (Oficinas Gubernamentales) </v>
      </c>
      <c r="H45" s="96" t="str">
        <f>VLOOKUP(E45,VIP!$A$2:$O16674,7,FALSE)</f>
        <v>Si</v>
      </c>
      <c r="I45" s="96" t="str">
        <f>VLOOKUP(E45,VIP!$A$2:$O8639,8,FALSE)</f>
        <v>Si</v>
      </c>
      <c r="J45" s="96" t="str">
        <f>VLOOKUP(E45,VIP!$A$2:$O8589,8,FALSE)</f>
        <v>Si</v>
      </c>
      <c r="K45" s="96" t="str">
        <f>VLOOKUP(E45,VIP!$A$2:$O12163,6,0)</f>
        <v>NO</v>
      </c>
      <c r="L45" s="98" t="s">
        <v>2254</v>
      </c>
      <c r="M45" s="101" t="s">
        <v>2576</v>
      </c>
      <c r="N45" s="99" t="s">
        <v>2476</v>
      </c>
      <c r="O45" s="96" t="s">
        <v>2478</v>
      </c>
      <c r="P45" s="101"/>
      <c r="Q45" s="167">
        <v>44264.434675925928</v>
      </c>
    </row>
    <row r="46" spans="1:17" ht="18" x14ac:dyDescent="0.25">
      <c r="A46" s="96" t="str">
        <f>VLOOKUP(E46,'LISTADO ATM'!$A$2:$C$901,3,0)</f>
        <v>ESTE</v>
      </c>
      <c r="B46" s="113" t="s">
        <v>2535</v>
      </c>
      <c r="C46" s="97">
        <v>44263.755624999998</v>
      </c>
      <c r="D46" s="96" t="s">
        <v>2190</v>
      </c>
      <c r="E46" s="106">
        <v>433</v>
      </c>
      <c r="F46" s="96" t="str">
        <f>VLOOKUP(E46,VIP!$A$2:$O11752,2,0)</f>
        <v>DRBR433</v>
      </c>
      <c r="G46" s="96" t="str">
        <f>VLOOKUP(E46,'LISTADO ATM'!$A$2:$B$900,2,0)</f>
        <v xml:space="preserve">ATM Centro Comercial Las Canas (Cap Cana) </v>
      </c>
      <c r="H46" s="96" t="str">
        <f>VLOOKUP(E46,VIP!$A$2:$O16673,7,FALSE)</f>
        <v>Si</v>
      </c>
      <c r="I46" s="96" t="str">
        <f>VLOOKUP(E46,VIP!$A$2:$O8638,8,FALSE)</f>
        <v>Si</v>
      </c>
      <c r="J46" s="96" t="str">
        <f>VLOOKUP(E46,VIP!$A$2:$O8588,8,FALSE)</f>
        <v>Si</v>
      </c>
      <c r="K46" s="96" t="str">
        <f>VLOOKUP(E46,VIP!$A$2:$O12162,6,0)</f>
        <v>NO</v>
      </c>
      <c r="L46" s="98" t="s">
        <v>2254</v>
      </c>
      <c r="M46" s="99" t="s">
        <v>2469</v>
      </c>
      <c r="N46" s="99" t="s">
        <v>2476</v>
      </c>
      <c r="O46" s="96" t="s">
        <v>2499</v>
      </c>
      <c r="P46" s="101"/>
      <c r="Q46" s="100" t="s">
        <v>2254</v>
      </c>
    </row>
    <row r="47" spans="1:17" ht="18" x14ac:dyDescent="0.25">
      <c r="A47" s="96" t="str">
        <f>VLOOKUP(E47,'LISTADO ATM'!$A$2:$C$901,3,0)</f>
        <v>DISTRITO NACIONAL</v>
      </c>
      <c r="B47" s="113" t="s">
        <v>2534</v>
      </c>
      <c r="C47" s="97">
        <v>44263.75953703704</v>
      </c>
      <c r="D47" s="96" t="s">
        <v>2189</v>
      </c>
      <c r="E47" s="106">
        <v>23</v>
      </c>
      <c r="F47" s="96" t="str">
        <f>VLOOKUP(E47,VIP!$A$2:$O11776,2,0)</f>
        <v>DRBR023</v>
      </c>
      <c r="G47" s="96" t="str">
        <f>VLOOKUP(E47,'LISTADO ATM'!$A$2:$B$900,2,0)</f>
        <v xml:space="preserve">ATM Oficina México </v>
      </c>
      <c r="H47" s="96" t="str">
        <f>VLOOKUP(E47,VIP!$A$2:$O16697,7,FALSE)</f>
        <v>Si</v>
      </c>
      <c r="I47" s="96" t="str">
        <f>VLOOKUP(E47,VIP!$A$2:$O8662,8,FALSE)</f>
        <v>Si</v>
      </c>
      <c r="J47" s="96" t="str">
        <f>VLOOKUP(E47,VIP!$A$2:$O8612,8,FALSE)</f>
        <v>Si</v>
      </c>
      <c r="K47" s="96" t="str">
        <f>VLOOKUP(E47,VIP!$A$2:$O12186,6,0)</f>
        <v>NO</v>
      </c>
      <c r="L47" s="98" t="s">
        <v>2254</v>
      </c>
      <c r="M47" s="101" t="s">
        <v>2576</v>
      </c>
      <c r="N47" s="99" t="s">
        <v>2476</v>
      </c>
      <c r="O47" s="96" t="s">
        <v>2478</v>
      </c>
      <c r="P47" s="101"/>
      <c r="Q47" s="167">
        <v>44264.434675925928</v>
      </c>
    </row>
    <row r="48" spans="1:17" ht="18" x14ac:dyDescent="0.25">
      <c r="A48" s="96" t="str">
        <f>VLOOKUP(E48,'LISTADO ATM'!$A$2:$C$901,3,0)</f>
        <v>ESTE</v>
      </c>
      <c r="B48" s="113" t="s">
        <v>2568</v>
      </c>
      <c r="C48" s="97">
        <v>44263.817118055558</v>
      </c>
      <c r="D48" s="96" t="s">
        <v>2472</v>
      </c>
      <c r="E48" s="106">
        <v>211</v>
      </c>
      <c r="F48" s="96" t="str">
        <f>VLOOKUP(E48,VIP!$A$2:$O11775,2,0)</f>
        <v>DRBR211</v>
      </c>
      <c r="G48" s="96" t="str">
        <f>VLOOKUP(E48,'LISTADO ATM'!$A$2:$B$900,2,0)</f>
        <v xml:space="preserve">ATM Oficina La Romana I </v>
      </c>
      <c r="H48" s="96" t="str">
        <f>VLOOKUP(E48,VIP!$A$2:$O16696,7,FALSE)</f>
        <v>Si</v>
      </c>
      <c r="I48" s="96" t="str">
        <f>VLOOKUP(E48,VIP!$A$2:$O8661,8,FALSE)</f>
        <v>Si</v>
      </c>
      <c r="J48" s="96" t="str">
        <f>VLOOKUP(E48,VIP!$A$2:$O8611,8,FALSE)</f>
        <v>Si</v>
      </c>
      <c r="K48" s="96" t="str">
        <f>VLOOKUP(E48,VIP!$A$2:$O12185,6,0)</f>
        <v>NO</v>
      </c>
      <c r="L48" s="98" t="s">
        <v>2462</v>
      </c>
      <c r="M48" s="101" t="s">
        <v>2576</v>
      </c>
      <c r="N48" s="99" t="s">
        <v>2476</v>
      </c>
      <c r="O48" s="96" t="s">
        <v>2477</v>
      </c>
      <c r="P48" s="101"/>
      <c r="Q48" s="167">
        <v>44264.434675925928</v>
      </c>
    </row>
    <row r="49" spans="1:17" ht="18" x14ac:dyDescent="0.25">
      <c r="A49" s="96" t="str">
        <f>VLOOKUP(E49,'LISTADO ATM'!$A$2:$C$901,3,0)</f>
        <v>DISTRITO NACIONAL</v>
      </c>
      <c r="B49" s="113" t="s">
        <v>2567</v>
      </c>
      <c r="C49" s="97">
        <v>44263.831724537034</v>
      </c>
      <c r="D49" s="96" t="s">
        <v>2189</v>
      </c>
      <c r="E49" s="106">
        <v>589</v>
      </c>
      <c r="F49" s="96" t="str">
        <f>VLOOKUP(E49,VIP!$A$2:$O11774,2,0)</f>
        <v>DRBR23E</v>
      </c>
      <c r="G49" s="96" t="str">
        <f>VLOOKUP(E49,'LISTADO ATM'!$A$2:$B$900,2,0)</f>
        <v xml:space="preserve">ATM S/M Bravo San Vicente de Paul </v>
      </c>
      <c r="H49" s="96" t="str">
        <f>VLOOKUP(E49,VIP!$A$2:$O16695,7,FALSE)</f>
        <v>Si</v>
      </c>
      <c r="I49" s="96" t="str">
        <f>VLOOKUP(E49,VIP!$A$2:$O8660,8,FALSE)</f>
        <v>No</v>
      </c>
      <c r="J49" s="96" t="str">
        <f>VLOOKUP(E49,VIP!$A$2:$O8610,8,FALSE)</f>
        <v>No</v>
      </c>
      <c r="K49" s="96" t="str">
        <f>VLOOKUP(E49,VIP!$A$2:$O12184,6,0)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01"/>
      <c r="Q49" s="100" t="s">
        <v>2228</v>
      </c>
    </row>
    <row r="50" spans="1:17" ht="18" x14ac:dyDescent="0.25">
      <c r="A50" s="96" t="str">
        <f>VLOOKUP(E50,'LISTADO ATM'!$A$2:$C$901,3,0)</f>
        <v>ESTE</v>
      </c>
      <c r="B50" s="113" t="s">
        <v>2566</v>
      </c>
      <c r="C50" s="97">
        <v>44263.834479166668</v>
      </c>
      <c r="D50" s="96" t="s">
        <v>2472</v>
      </c>
      <c r="E50" s="106">
        <v>386</v>
      </c>
      <c r="F50" s="96" t="str">
        <f>VLOOKUP(E50,VIP!$A$2:$O11773,2,0)</f>
        <v>DRBR386</v>
      </c>
      <c r="G50" s="96" t="str">
        <f>VLOOKUP(E50,'LISTADO ATM'!$A$2:$B$900,2,0)</f>
        <v xml:space="preserve">ATM Plaza Verón II </v>
      </c>
      <c r="H50" s="96" t="str">
        <f>VLOOKUP(E50,VIP!$A$2:$O16694,7,FALSE)</f>
        <v>Si</v>
      </c>
      <c r="I50" s="96" t="str">
        <f>VLOOKUP(E50,VIP!$A$2:$O8659,8,FALSE)</f>
        <v>Si</v>
      </c>
      <c r="J50" s="96" t="str">
        <f>VLOOKUP(E50,VIP!$A$2:$O8609,8,FALSE)</f>
        <v>Si</v>
      </c>
      <c r="K50" s="96" t="str">
        <f>VLOOKUP(E50,VIP!$A$2:$O12183,6,0)</f>
        <v>NO</v>
      </c>
      <c r="L50" s="98" t="s">
        <v>2430</v>
      </c>
      <c r="M50" s="101" t="s">
        <v>2576</v>
      </c>
      <c r="N50" s="99" t="s">
        <v>2476</v>
      </c>
      <c r="O50" s="96" t="s">
        <v>2477</v>
      </c>
      <c r="P50" s="101"/>
      <c r="Q50" s="167">
        <v>44264.434675925928</v>
      </c>
    </row>
    <row r="51" spans="1:17" ht="18" x14ac:dyDescent="0.25">
      <c r="A51" s="96" t="str">
        <f>VLOOKUP(E51,'LISTADO ATM'!$A$2:$C$901,3,0)</f>
        <v>DISTRITO NACIONAL</v>
      </c>
      <c r="B51" s="113" t="s">
        <v>2565</v>
      </c>
      <c r="C51" s="97">
        <v>44263.842604166668</v>
      </c>
      <c r="D51" s="96" t="s">
        <v>2189</v>
      </c>
      <c r="E51" s="106">
        <v>570</v>
      </c>
      <c r="F51" s="96" t="str">
        <f>VLOOKUP(E51,VIP!$A$2:$O11772,2,0)</f>
        <v>DRBR478</v>
      </c>
      <c r="G51" s="96" t="str">
        <f>VLOOKUP(E51,'LISTADO ATM'!$A$2:$B$900,2,0)</f>
        <v xml:space="preserve">ATM S/M Liverpool Villa Mella </v>
      </c>
      <c r="H51" s="96" t="str">
        <f>VLOOKUP(E51,VIP!$A$2:$O16693,7,FALSE)</f>
        <v>Si</v>
      </c>
      <c r="I51" s="96" t="str">
        <f>VLOOKUP(E51,VIP!$A$2:$O8658,8,FALSE)</f>
        <v>Si</v>
      </c>
      <c r="J51" s="96" t="str">
        <f>VLOOKUP(E51,VIP!$A$2:$O8608,8,FALSE)</f>
        <v>Si</v>
      </c>
      <c r="K51" s="96" t="str">
        <f>VLOOKUP(E51,VIP!$A$2:$O12182,6,0)</f>
        <v>NO</v>
      </c>
      <c r="L51" s="98" t="s">
        <v>2228</v>
      </c>
      <c r="M51" s="99" t="s">
        <v>2469</v>
      </c>
      <c r="N51" s="99" t="s">
        <v>2476</v>
      </c>
      <c r="O51" s="96" t="s">
        <v>2478</v>
      </c>
      <c r="P51" s="101"/>
      <c r="Q51" s="100" t="s">
        <v>2228</v>
      </c>
    </row>
    <row r="52" spans="1:17" ht="18" x14ac:dyDescent="0.25">
      <c r="A52" s="96" t="str">
        <f>VLOOKUP(E52,'LISTADO ATM'!$A$2:$C$901,3,0)</f>
        <v>ESTE</v>
      </c>
      <c r="B52" s="113" t="s">
        <v>2564</v>
      </c>
      <c r="C52" s="97">
        <v>44263.84447916667</v>
      </c>
      <c r="D52" s="96" t="s">
        <v>2189</v>
      </c>
      <c r="E52" s="106">
        <v>188</v>
      </c>
      <c r="F52" s="96" t="str">
        <f>VLOOKUP(E52,VIP!$A$2:$O11771,2,0)</f>
        <v>DRBR188</v>
      </c>
      <c r="G52" s="96" t="str">
        <f>VLOOKUP(E52,'LISTADO ATM'!$A$2:$B$900,2,0)</f>
        <v xml:space="preserve">ATM UNP Miches </v>
      </c>
      <c r="H52" s="96" t="str">
        <f>VLOOKUP(E52,VIP!$A$2:$O16692,7,FALSE)</f>
        <v>Si</v>
      </c>
      <c r="I52" s="96" t="str">
        <f>VLOOKUP(E52,VIP!$A$2:$O8657,8,FALSE)</f>
        <v>Si</v>
      </c>
      <c r="J52" s="96" t="str">
        <f>VLOOKUP(E52,VIP!$A$2:$O8607,8,FALSE)</f>
        <v>Si</v>
      </c>
      <c r="K52" s="96" t="str">
        <f>VLOOKUP(E52,VIP!$A$2:$O12181,6,0)</f>
        <v>NO</v>
      </c>
      <c r="L52" s="98" t="s">
        <v>2228</v>
      </c>
      <c r="M52" s="101" t="s">
        <v>2576</v>
      </c>
      <c r="N52" s="99" t="s">
        <v>2476</v>
      </c>
      <c r="O52" s="96" t="s">
        <v>2478</v>
      </c>
      <c r="P52" s="101"/>
      <c r="Q52" s="167">
        <v>44264.434675925928</v>
      </c>
    </row>
    <row r="53" spans="1:17" ht="18" x14ac:dyDescent="0.25">
      <c r="A53" s="96" t="str">
        <f>VLOOKUP(E53,'LISTADO ATM'!$A$2:$C$901,3,0)</f>
        <v>DISTRITO NACIONAL</v>
      </c>
      <c r="B53" s="113" t="s">
        <v>2563</v>
      </c>
      <c r="C53" s="97">
        <v>44263.871041666665</v>
      </c>
      <c r="D53" s="96" t="s">
        <v>2190</v>
      </c>
      <c r="E53" s="106">
        <v>614</v>
      </c>
      <c r="F53" s="96" t="e">
        <f>VLOOKUP(E53,VIP!$A$2:$O11770,2,0)</f>
        <v>#N/A</v>
      </c>
      <c r="G53" s="96" t="str">
        <f>VLOOKUP(E53,'LISTADO ATM'!$A$2:$B$900,2,0)</f>
        <v>ATM S/M Bravo Pontezuela</v>
      </c>
      <c r="H53" s="96" t="e">
        <f>VLOOKUP(E53,VIP!$A$2:$O16691,7,FALSE)</f>
        <v>#N/A</v>
      </c>
      <c r="I53" s="96" t="e">
        <f>VLOOKUP(E53,VIP!$A$2:$O8656,8,FALSE)</f>
        <v>#N/A</v>
      </c>
      <c r="J53" s="96" t="e">
        <f>VLOOKUP(E53,VIP!$A$2:$O8606,8,FALSE)</f>
        <v>#N/A</v>
      </c>
      <c r="K53" s="96" t="e">
        <f>VLOOKUP(E53,VIP!$A$2:$O12180,6,0)</f>
        <v>#N/A</v>
      </c>
      <c r="L53" s="98" t="s">
        <v>2493</v>
      </c>
      <c r="M53" s="99" t="s">
        <v>2469</v>
      </c>
      <c r="N53" s="99" t="s">
        <v>2476</v>
      </c>
      <c r="O53" s="96" t="s">
        <v>2499</v>
      </c>
      <c r="P53" s="101"/>
      <c r="Q53" s="100" t="s">
        <v>2493</v>
      </c>
    </row>
    <row r="54" spans="1:17" ht="18" x14ac:dyDescent="0.25">
      <c r="A54" s="96" t="str">
        <f>VLOOKUP(E54,'LISTADO ATM'!$A$2:$C$901,3,0)</f>
        <v>DISTRITO NACIONAL</v>
      </c>
      <c r="B54" s="113" t="s">
        <v>2562</v>
      </c>
      <c r="C54" s="97">
        <v>44263.873043981483</v>
      </c>
      <c r="D54" s="96" t="s">
        <v>2189</v>
      </c>
      <c r="E54" s="106">
        <v>113</v>
      </c>
      <c r="F54" s="96" t="str">
        <f>VLOOKUP(E54,VIP!$A$2:$O11769,2,0)</f>
        <v>DRBR113</v>
      </c>
      <c r="G54" s="96" t="str">
        <f>VLOOKUP(E54,'LISTADO ATM'!$A$2:$B$900,2,0)</f>
        <v xml:space="preserve">ATM Autoservicio Atalaya del Mar </v>
      </c>
      <c r="H54" s="96" t="str">
        <f>VLOOKUP(E54,VIP!$A$2:$O16690,7,FALSE)</f>
        <v>Si</v>
      </c>
      <c r="I54" s="96" t="str">
        <f>VLOOKUP(E54,VIP!$A$2:$O8655,8,FALSE)</f>
        <v>No</v>
      </c>
      <c r="J54" s="96" t="str">
        <f>VLOOKUP(E54,VIP!$A$2:$O8605,8,FALSE)</f>
        <v>No</v>
      </c>
      <c r="K54" s="96" t="str">
        <f>VLOOKUP(E54,VIP!$A$2:$O12179,6,0)</f>
        <v>NO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101"/>
      <c r="Q54" s="100" t="s">
        <v>2228</v>
      </c>
    </row>
    <row r="55" spans="1:17" ht="18" x14ac:dyDescent="0.25">
      <c r="A55" s="96" t="str">
        <f>VLOOKUP(E55,'LISTADO ATM'!$A$2:$C$901,3,0)</f>
        <v>NORTE</v>
      </c>
      <c r="B55" s="113" t="s">
        <v>2561</v>
      </c>
      <c r="C55" s="97">
        <v>44263.893807870372</v>
      </c>
      <c r="D55" s="96" t="s">
        <v>2190</v>
      </c>
      <c r="E55" s="106">
        <v>511</v>
      </c>
      <c r="F55" s="96" t="str">
        <f>VLOOKUP(E55,VIP!$A$2:$O11768,2,0)</f>
        <v>DRBR511</v>
      </c>
      <c r="G55" s="96" t="str">
        <f>VLOOKUP(E55,'LISTADO ATM'!$A$2:$B$900,2,0)</f>
        <v xml:space="preserve">ATM UNP Río San Juan (Nagua) </v>
      </c>
      <c r="H55" s="96" t="str">
        <f>VLOOKUP(E55,VIP!$A$2:$O16689,7,FALSE)</f>
        <v>Si</v>
      </c>
      <c r="I55" s="96" t="str">
        <f>VLOOKUP(E55,VIP!$A$2:$O8654,8,FALSE)</f>
        <v>Si</v>
      </c>
      <c r="J55" s="96" t="str">
        <f>VLOOKUP(E55,VIP!$A$2:$O8604,8,FALSE)</f>
        <v>Si</v>
      </c>
      <c r="K55" s="96" t="str">
        <f>VLOOKUP(E55,VIP!$A$2:$O12178,6,0)</f>
        <v>NO</v>
      </c>
      <c r="L55" s="98" t="s">
        <v>2493</v>
      </c>
      <c r="M55" s="99" t="s">
        <v>2469</v>
      </c>
      <c r="N55" s="99" t="s">
        <v>2476</v>
      </c>
      <c r="O55" s="96" t="s">
        <v>2499</v>
      </c>
      <c r="P55" s="101"/>
      <c r="Q55" s="100" t="s">
        <v>2493</v>
      </c>
    </row>
    <row r="56" spans="1:17" ht="18" x14ac:dyDescent="0.25">
      <c r="A56" s="96" t="str">
        <f>VLOOKUP(E56,'LISTADO ATM'!$A$2:$C$901,3,0)</f>
        <v>SUR</v>
      </c>
      <c r="B56" s="113" t="s">
        <v>2560</v>
      </c>
      <c r="C56" s="97">
        <v>44263.914305555554</v>
      </c>
      <c r="D56" s="96" t="s">
        <v>2189</v>
      </c>
      <c r="E56" s="106">
        <v>582</v>
      </c>
      <c r="F56" s="96" t="e">
        <f>VLOOKUP(E56,VIP!$A$2:$O11767,2,0)</f>
        <v>#N/A</v>
      </c>
      <c r="G56" s="96" t="str">
        <f>VLOOKUP(E56,'LISTADO ATM'!$A$2:$B$900,2,0)</f>
        <v>ATM Estación Sabana Yegua</v>
      </c>
      <c r="H56" s="96" t="e">
        <f>VLOOKUP(E56,VIP!$A$2:$O16688,7,FALSE)</f>
        <v>#N/A</v>
      </c>
      <c r="I56" s="96" t="e">
        <f>VLOOKUP(E56,VIP!$A$2:$O8653,8,FALSE)</f>
        <v>#N/A</v>
      </c>
      <c r="J56" s="96" t="e">
        <f>VLOOKUP(E56,VIP!$A$2:$O8603,8,FALSE)</f>
        <v>#N/A</v>
      </c>
      <c r="K56" s="96" t="e">
        <f>VLOOKUP(E56,VIP!$A$2:$O12177,6,0)</f>
        <v>#N/A</v>
      </c>
      <c r="L56" s="98" t="s">
        <v>2254</v>
      </c>
      <c r="M56" s="101" t="s">
        <v>2576</v>
      </c>
      <c r="N56" s="99" t="s">
        <v>2476</v>
      </c>
      <c r="O56" s="96" t="s">
        <v>2478</v>
      </c>
      <c r="P56" s="101"/>
      <c r="Q56" s="167">
        <v>44264.434675925928</v>
      </c>
    </row>
    <row r="57" spans="1:17" ht="18" x14ac:dyDescent="0.25">
      <c r="A57" s="96" t="str">
        <f>VLOOKUP(E57,'LISTADO ATM'!$A$2:$C$901,3,0)</f>
        <v>SUR</v>
      </c>
      <c r="B57" s="113" t="s">
        <v>2559</v>
      </c>
      <c r="C57" s="97">
        <v>44263.915763888886</v>
      </c>
      <c r="D57" s="96" t="s">
        <v>2190</v>
      </c>
      <c r="E57" s="106">
        <v>885</v>
      </c>
      <c r="F57" s="96" t="str">
        <f>VLOOKUP(E57,VIP!$A$2:$O11766,2,0)</f>
        <v>DRBR885</v>
      </c>
      <c r="G57" s="96" t="str">
        <f>VLOOKUP(E57,'LISTADO ATM'!$A$2:$B$900,2,0)</f>
        <v xml:space="preserve">ATM UNP Rancho Arriba </v>
      </c>
      <c r="H57" s="96" t="str">
        <f>VLOOKUP(E57,VIP!$A$2:$O16687,7,FALSE)</f>
        <v>Si</v>
      </c>
      <c r="I57" s="96" t="str">
        <f>VLOOKUP(E57,VIP!$A$2:$O8652,8,FALSE)</f>
        <v>Si</v>
      </c>
      <c r="J57" s="96" t="str">
        <f>VLOOKUP(E57,VIP!$A$2:$O8602,8,FALSE)</f>
        <v>Si</v>
      </c>
      <c r="K57" s="96" t="str">
        <f>VLOOKUP(E57,VIP!$A$2:$O12176,6,0)</f>
        <v>NO</v>
      </c>
      <c r="L57" s="98" t="s">
        <v>2254</v>
      </c>
      <c r="M57" s="101" t="s">
        <v>2576</v>
      </c>
      <c r="N57" s="99" t="s">
        <v>2476</v>
      </c>
      <c r="O57" s="96" t="s">
        <v>2499</v>
      </c>
      <c r="P57" s="101"/>
      <c r="Q57" s="167">
        <v>44264.434675925928</v>
      </c>
    </row>
    <row r="58" spans="1:17" ht="18" x14ac:dyDescent="0.25">
      <c r="A58" s="96" t="str">
        <f>VLOOKUP(E58,'LISTADO ATM'!$A$2:$C$901,3,0)</f>
        <v>NORTE</v>
      </c>
      <c r="B58" s="113" t="s">
        <v>2558</v>
      </c>
      <c r="C58" s="97">
        <v>44263.916990740741</v>
      </c>
      <c r="D58" s="96" t="s">
        <v>2190</v>
      </c>
      <c r="E58" s="106">
        <v>941</v>
      </c>
      <c r="F58" s="96" t="str">
        <f>VLOOKUP(E58,VIP!$A$2:$O11765,2,0)</f>
        <v>DRBR941</v>
      </c>
      <c r="G58" s="96" t="str">
        <f>VLOOKUP(E58,'LISTADO ATM'!$A$2:$B$900,2,0)</f>
        <v xml:space="preserve">ATM Estación Next (Puerto Plata) </v>
      </c>
      <c r="H58" s="96" t="str">
        <f>VLOOKUP(E58,VIP!$A$2:$O16686,7,FALSE)</f>
        <v>Si</v>
      </c>
      <c r="I58" s="96" t="str">
        <f>VLOOKUP(E58,VIP!$A$2:$O8651,8,FALSE)</f>
        <v>Si</v>
      </c>
      <c r="J58" s="96" t="str">
        <f>VLOOKUP(E58,VIP!$A$2:$O8601,8,FALSE)</f>
        <v>Si</v>
      </c>
      <c r="K58" s="96" t="str">
        <f>VLOOKUP(E58,VIP!$A$2:$O12175,6,0)</f>
        <v>NO</v>
      </c>
      <c r="L58" s="98" t="s">
        <v>2254</v>
      </c>
      <c r="M58" s="99" t="s">
        <v>2469</v>
      </c>
      <c r="N58" s="99" t="s">
        <v>2476</v>
      </c>
      <c r="O58" s="96" t="s">
        <v>2499</v>
      </c>
      <c r="P58" s="101"/>
      <c r="Q58" s="100" t="s">
        <v>2254</v>
      </c>
    </row>
    <row r="59" spans="1:17" s="102" customFormat="1" ht="18" x14ac:dyDescent="0.25">
      <c r="A59" s="96" t="str">
        <f>VLOOKUP(E59,'LISTADO ATM'!$A$2:$C$901,3,0)</f>
        <v>NORTE</v>
      </c>
      <c r="B59" s="113" t="s">
        <v>2557</v>
      </c>
      <c r="C59" s="97">
        <v>44263.977905092594</v>
      </c>
      <c r="D59" s="96" t="s">
        <v>2190</v>
      </c>
      <c r="E59" s="106">
        <v>334</v>
      </c>
      <c r="F59" s="96" t="str">
        <f>VLOOKUP(E59,VIP!$A$2:$O11764,2,0)</f>
        <v>DRBR334</v>
      </c>
      <c r="G59" s="96" t="str">
        <f>VLOOKUP(E59,'LISTADO ATM'!$A$2:$B$900,2,0)</f>
        <v>ATM Oficina Salcedo II</v>
      </c>
      <c r="H59" s="96" t="str">
        <f>VLOOKUP(E59,VIP!$A$2:$O16685,7,FALSE)</f>
        <v>Si</v>
      </c>
      <c r="I59" s="96" t="str">
        <f>VLOOKUP(E59,VIP!$A$2:$O8650,8,FALSE)</f>
        <v>Si</v>
      </c>
      <c r="J59" s="96" t="str">
        <f>VLOOKUP(E59,VIP!$A$2:$O8600,8,FALSE)</f>
        <v>Si</v>
      </c>
      <c r="K59" s="96" t="str">
        <f>VLOOKUP(E59,VIP!$A$2:$O12174,6,0)</f>
        <v>SI</v>
      </c>
      <c r="L59" s="98" t="s">
        <v>2493</v>
      </c>
      <c r="M59" s="101" t="s">
        <v>2576</v>
      </c>
      <c r="N59" s="99" t="s">
        <v>2476</v>
      </c>
      <c r="O59" s="96" t="s">
        <v>2499</v>
      </c>
      <c r="P59" s="101"/>
      <c r="Q59" s="167">
        <v>44264.434675925928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2556</v>
      </c>
      <c r="C60" s="97">
        <v>44264.031099537038</v>
      </c>
      <c r="D60" s="96" t="s">
        <v>2189</v>
      </c>
      <c r="E60" s="106">
        <v>816</v>
      </c>
      <c r="F60" s="96" t="str">
        <f>VLOOKUP(E60,VIP!$A$2:$O11763,2,0)</f>
        <v>DRBR816</v>
      </c>
      <c r="G60" s="96" t="str">
        <f>VLOOKUP(E60,'LISTADO ATM'!$A$2:$B$900,2,0)</f>
        <v xml:space="preserve">ATM Oficina Pedro Brand </v>
      </c>
      <c r="H60" s="96" t="str">
        <f>VLOOKUP(E60,VIP!$A$2:$O16684,7,FALSE)</f>
        <v>Si</v>
      </c>
      <c r="I60" s="96" t="str">
        <f>VLOOKUP(E60,VIP!$A$2:$O8649,8,FALSE)</f>
        <v>Si</v>
      </c>
      <c r="J60" s="96" t="str">
        <f>VLOOKUP(E60,VIP!$A$2:$O8599,8,FALSE)</f>
        <v>Si</v>
      </c>
      <c r="K60" s="96" t="str">
        <f>VLOOKUP(E60,VIP!$A$2:$O12173,6,0)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1"/>
      <c r="Q60" s="100" t="s">
        <v>2254</v>
      </c>
    </row>
    <row r="61" spans="1:17" s="102" customFormat="1" ht="18" x14ac:dyDescent="0.25">
      <c r="A61" s="96" t="str">
        <f>VLOOKUP(E61,'LISTADO ATM'!$A$2:$C$901,3,0)</f>
        <v>NORTE</v>
      </c>
      <c r="B61" s="113" t="s">
        <v>2555</v>
      </c>
      <c r="C61" s="97">
        <v>44264.035312499997</v>
      </c>
      <c r="D61" s="96" t="s">
        <v>2190</v>
      </c>
      <c r="E61" s="106">
        <v>350</v>
      </c>
      <c r="F61" s="96" t="str">
        <f>VLOOKUP(E61,VIP!$A$2:$O11762,2,0)</f>
        <v>DRBR350</v>
      </c>
      <c r="G61" s="96" t="str">
        <f>VLOOKUP(E61,'LISTADO ATM'!$A$2:$B$900,2,0)</f>
        <v xml:space="preserve">ATM Oficina Villa Tapia </v>
      </c>
      <c r="H61" s="96" t="str">
        <f>VLOOKUP(E61,VIP!$A$2:$O16683,7,FALSE)</f>
        <v>Si</v>
      </c>
      <c r="I61" s="96" t="str">
        <f>VLOOKUP(E61,VIP!$A$2:$O8648,8,FALSE)</f>
        <v>Si</v>
      </c>
      <c r="J61" s="96" t="str">
        <f>VLOOKUP(E61,VIP!$A$2:$O8598,8,FALSE)</f>
        <v>Si</v>
      </c>
      <c r="K61" s="96" t="str">
        <f>VLOOKUP(E61,VIP!$A$2:$O12172,6,0)</f>
        <v>NO</v>
      </c>
      <c r="L61" s="98" t="s">
        <v>2254</v>
      </c>
      <c r="M61" s="101" t="s">
        <v>2576</v>
      </c>
      <c r="N61" s="99" t="s">
        <v>2476</v>
      </c>
      <c r="O61" s="96" t="s">
        <v>2494</v>
      </c>
      <c r="P61" s="101"/>
      <c r="Q61" s="167">
        <v>44264.434675925928</v>
      </c>
    </row>
    <row r="62" spans="1:17" s="102" customFormat="1" ht="18" x14ac:dyDescent="0.25">
      <c r="A62" s="96" t="str">
        <f>VLOOKUP(E62,'LISTADO ATM'!$A$2:$C$901,3,0)</f>
        <v>NORTE</v>
      </c>
      <c r="B62" s="113" t="s">
        <v>2554</v>
      </c>
      <c r="C62" s="97">
        <v>44264.036134259259</v>
      </c>
      <c r="D62" s="96" t="s">
        <v>2190</v>
      </c>
      <c r="E62" s="106">
        <v>518</v>
      </c>
      <c r="F62" s="96" t="str">
        <f>VLOOKUP(E62,VIP!$A$2:$O11761,2,0)</f>
        <v>DRBR518</v>
      </c>
      <c r="G62" s="96" t="str">
        <f>VLOOKUP(E62,'LISTADO ATM'!$A$2:$B$900,2,0)</f>
        <v xml:space="preserve">ATM Autobanco Los Alamos </v>
      </c>
      <c r="H62" s="96" t="str">
        <f>VLOOKUP(E62,VIP!$A$2:$O16682,7,FALSE)</f>
        <v>Si</v>
      </c>
      <c r="I62" s="96" t="str">
        <f>VLOOKUP(E62,VIP!$A$2:$O8647,8,FALSE)</f>
        <v>Si</v>
      </c>
      <c r="J62" s="96" t="str">
        <f>VLOOKUP(E62,VIP!$A$2:$O8597,8,FALSE)</f>
        <v>Si</v>
      </c>
      <c r="K62" s="96" t="str">
        <f>VLOOKUP(E62,VIP!$A$2:$O12171,6,0)</f>
        <v>NO</v>
      </c>
      <c r="L62" s="98" t="s">
        <v>2254</v>
      </c>
      <c r="M62" s="101" t="s">
        <v>2576</v>
      </c>
      <c r="N62" s="99" t="s">
        <v>2476</v>
      </c>
      <c r="O62" s="96" t="s">
        <v>2494</v>
      </c>
      <c r="P62" s="101"/>
      <c r="Q62" s="167">
        <v>44264.434675925928</v>
      </c>
    </row>
    <row r="63" spans="1:17" s="102" customFormat="1" ht="18" x14ac:dyDescent="0.25">
      <c r="A63" s="96" t="str">
        <f>VLOOKUP(E63,'LISTADO ATM'!$A$2:$C$901,3,0)</f>
        <v>NORTE</v>
      </c>
      <c r="B63" s="113" t="s">
        <v>2553</v>
      </c>
      <c r="C63" s="97">
        <v>44264.03733796296</v>
      </c>
      <c r="D63" s="96" t="s">
        <v>2190</v>
      </c>
      <c r="E63" s="106">
        <v>857</v>
      </c>
      <c r="F63" s="96" t="str">
        <f>VLOOKUP(E63,VIP!$A$2:$O11760,2,0)</f>
        <v>DRBR857</v>
      </c>
      <c r="G63" s="96" t="str">
        <f>VLOOKUP(E63,'LISTADO ATM'!$A$2:$B$900,2,0)</f>
        <v xml:space="preserve">ATM Oficina Los Alamos </v>
      </c>
      <c r="H63" s="96" t="str">
        <f>VLOOKUP(E63,VIP!$A$2:$O16681,7,FALSE)</f>
        <v>Si</v>
      </c>
      <c r="I63" s="96" t="str">
        <f>VLOOKUP(E63,VIP!$A$2:$O8646,8,FALSE)</f>
        <v>Si</v>
      </c>
      <c r="J63" s="96" t="str">
        <f>VLOOKUP(E63,VIP!$A$2:$O8596,8,FALSE)</f>
        <v>Si</v>
      </c>
      <c r="K63" s="96" t="str">
        <f>VLOOKUP(E63,VIP!$A$2:$O12170,6,0)</f>
        <v>NO</v>
      </c>
      <c r="L63" s="98" t="s">
        <v>2254</v>
      </c>
      <c r="M63" s="101" t="s">
        <v>2576</v>
      </c>
      <c r="N63" s="99" t="s">
        <v>2476</v>
      </c>
      <c r="O63" s="96" t="s">
        <v>2494</v>
      </c>
      <c r="P63" s="101"/>
      <c r="Q63" s="167">
        <v>44264.434675925928</v>
      </c>
    </row>
    <row r="64" spans="1:17" s="102" customFormat="1" ht="18" x14ac:dyDescent="0.25">
      <c r="A64" s="96" t="str">
        <f>VLOOKUP(E64,'LISTADO ATM'!$A$2:$C$901,3,0)</f>
        <v>ESTE</v>
      </c>
      <c r="B64" s="113" t="s">
        <v>2552</v>
      </c>
      <c r="C64" s="97">
        <v>44264.038680555554</v>
      </c>
      <c r="D64" s="96" t="s">
        <v>2189</v>
      </c>
      <c r="E64" s="106">
        <v>859</v>
      </c>
      <c r="F64" s="96" t="str">
        <f>VLOOKUP(E64,VIP!$A$2:$O11759,2,0)</f>
        <v>DRBR859</v>
      </c>
      <c r="G64" s="96" t="str">
        <f>VLOOKUP(E64,'LISTADO ATM'!$A$2:$B$900,2,0)</f>
        <v xml:space="preserve">ATM Hotel Vista Sol (Punta Cana) </v>
      </c>
      <c r="H64" s="96" t="str">
        <f>VLOOKUP(E64,VIP!$A$2:$O16680,7,FALSE)</f>
        <v>Si</v>
      </c>
      <c r="I64" s="96" t="str">
        <f>VLOOKUP(E64,VIP!$A$2:$O8645,8,FALSE)</f>
        <v>Si</v>
      </c>
      <c r="J64" s="96" t="str">
        <f>VLOOKUP(E64,VIP!$A$2:$O8595,8,FALSE)</f>
        <v>Si</v>
      </c>
      <c r="K64" s="96" t="str">
        <f>VLOOKUP(E64,VIP!$A$2:$O12169,6,0)</f>
        <v>NO</v>
      </c>
      <c r="L64" s="98" t="s">
        <v>2254</v>
      </c>
      <c r="M64" s="99" t="s">
        <v>2469</v>
      </c>
      <c r="N64" s="99" t="s">
        <v>2476</v>
      </c>
      <c r="O64" s="96" t="s">
        <v>2478</v>
      </c>
      <c r="P64" s="101"/>
      <c r="Q64" s="100" t="s">
        <v>2254</v>
      </c>
    </row>
    <row r="65" spans="1:17" s="102" customFormat="1" ht="18" x14ac:dyDescent="0.25">
      <c r="A65" s="96" t="str">
        <f>VLOOKUP(E65,'LISTADO ATM'!$A$2:$C$901,3,0)</f>
        <v>SUR</v>
      </c>
      <c r="B65" s="113" t="s">
        <v>2551</v>
      </c>
      <c r="C65" s="97">
        <v>44264.039537037039</v>
      </c>
      <c r="D65" s="96" t="s">
        <v>2189</v>
      </c>
      <c r="E65" s="106">
        <v>783</v>
      </c>
      <c r="F65" s="96" t="str">
        <f>VLOOKUP(E65,VIP!$A$2:$O11758,2,0)</f>
        <v>DRBR303</v>
      </c>
      <c r="G65" s="96" t="str">
        <f>VLOOKUP(E65,'LISTADO ATM'!$A$2:$B$900,2,0)</f>
        <v xml:space="preserve">ATM Autobanco Alfa y Omega (Barahona) </v>
      </c>
      <c r="H65" s="96" t="str">
        <f>VLOOKUP(E65,VIP!$A$2:$O16679,7,FALSE)</f>
        <v>Si</v>
      </c>
      <c r="I65" s="96" t="str">
        <f>VLOOKUP(E65,VIP!$A$2:$O8644,8,FALSE)</f>
        <v>Si</v>
      </c>
      <c r="J65" s="96" t="str">
        <f>VLOOKUP(E65,VIP!$A$2:$O8594,8,FALSE)</f>
        <v>Si</v>
      </c>
      <c r="K65" s="96" t="str">
        <f>VLOOKUP(E65,VIP!$A$2:$O12168,6,0)</f>
        <v>NO</v>
      </c>
      <c r="L65" s="98" t="s">
        <v>2254</v>
      </c>
      <c r="M65" s="101" t="s">
        <v>2576</v>
      </c>
      <c r="N65" s="99" t="s">
        <v>2476</v>
      </c>
      <c r="O65" s="96" t="s">
        <v>2478</v>
      </c>
      <c r="P65" s="101"/>
      <c r="Q65" s="167">
        <v>44264.434675925928</v>
      </c>
    </row>
    <row r="66" spans="1:17" s="102" customFormat="1" ht="18" x14ac:dyDescent="0.25">
      <c r="A66" s="96" t="str">
        <f>VLOOKUP(E66,'LISTADO ATM'!$A$2:$C$901,3,0)</f>
        <v>SUR</v>
      </c>
      <c r="B66" s="113" t="s">
        <v>2550</v>
      </c>
      <c r="C66" s="97">
        <v>44264.040219907409</v>
      </c>
      <c r="D66" s="96" t="s">
        <v>2189</v>
      </c>
      <c r="E66" s="106">
        <v>301</v>
      </c>
      <c r="F66" s="96" t="str">
        <f>VLOOKUP(E66,VIP!$A$2:$O11757,2,0)</f>
        <v>DRBR301</v>
      </c>
      <c r="G66" s="96" t="str">
        <f>VLOOKUP(E66,'LISTADO ATM'!$A$2:$B$900,2,0)</f>
        <v xml:space="preserve">ATM UNP Alfa y Omega (Barahona) </v>
      </c>
      <c r="H66" s="96" t="str">
        <f>VLOOKUP(E66,VIP!$A$2:$O16678,7,FALSE)</f>
        <v>Si</v>
      </c>
      <c r="I66" s="96" t="str">
        <f>VLOOKUP(E66,VIP!$A$2:$O8643,8,FALSE)</f>
        <v>Si</v>
      </c>
      <c r="J66" s="96" t="str">
        <f>VLOOKUP(E66,VIP!$A$2:$O8593,8,FALSE)</f>
        <v>Si</v>
      </c>
      <c r="K66" s="96" t="str">
        <f>VLOOKUP(E66,VIP!$A$2:$O12167,6,0)</f>
        <v>NO</v>
      </c>
      <c r="L66" s="98" t="s">
        <v>2254</v>
      </c>
      <c r="M66" s="101" t="s">
        <v>2576</v>
      </c>
      <c r="N66" s="99" t="s">
        <v>2476</v>
      </c>
      <c r="O66" s="96" t="s">
        <v>2478</v>
      </c>
      <c r="P66" s="101"/>
      <c r="Q66" s="167">
        <v>44264.434675925928</v>
      </c>
    </row>
    <row r="67" spans="1:17" s="102" customFormat="1" ht="18" x14ac:dyDescent="0.25">
      <c r="A67" s="96" t="str">
        <f>VLOOKUP(E67,'LISTADO ATM'!$A$2:$C$901,3,0)</f>
        <v>DISTRITO NACIONAL</v>
      </c>
      <c r="B67" s="113" t="s">
        <v>2549</v>
      </c>
      <c r="C67" s="97">
        <v>44264.041145833333</v>
      </c>
      <c r="D67" s="96" t="s">
        <v>2189</v>
      </c>
      <c r="E67" s="106">
        <v>335</v>
      </c>
      <c r="F67" s="96" t="str">
        <f>VLOOKUP(E67,VIP!$A$2:$O11756,2,0)</f>
        <v>DRBR335</v>
      </c>
      <c r="G67" s="96" t="str">
        <f>VLOOKUP(E67,'LISTADO ATM'!$A$2:$B$900,2,0)</f>
        <v>ATM Edificio Aster</v>
      </c>
      <c r="H67" s="96" t="str">
        <f>VLOOKUP(E67,VIP!$A$2:$O16677,7,FALSE)</f>
        <v>Si</v>
      </c>
      <c r="I67" s="96" t="str">
        <f>VLOOKUP(E67,VIP!$A$2:$O8642,8,FALSE)</f>
        <v>Si</v>
      </c>
      <c r="J67" s="96" t="str">
        <f>VLOOKUP(E67,VIP!$A$2:$O8592,8,FALSE)</f>
        <v>Si</v>
      </c>
      <c r="K67" s="96" t="str">
        <f>VLOOKUP(E67,VIP!$A$2:$O12166,6,0)</f>
        <v>NO</v>
      </c>
      <c r="L67" s="98" t="s">
        <v>2434</v>
      </c>
      <c r="M67" s="99" t="s">
        <v>2469</v>
      </c>
      <c r="N67" s="99" t="s">
        <v>2476</v>
      </c>
      <c r="O67" s="96" t="s">
        <v>2478</v>
      </c>
      <c r="P67" s="101"/>
      <c r="Q67" s="100" t="s">
        <v>2434</v>
      </c>
    </row>
    <row r="68" spans="1:17" s="102" customFormat="1" ht="18" x14ac:dyDescent="0.25">
      <c r="A68" s="96" t="str">
        <f>VLOOKUP(E68,'LISTADO ATM'!$A$2:$C$901,3,0)</f>
        <v>SUR</v>
      </c>
      <c r="B68" s="113" t="s">
        <v>2548</v>
      </c>
      <c r="C68" s="97">
        <v>44264.042395833334</v>
      </c>
      <c r="D68" s="96" t="s">
        <v>2189</v>
      </c>
      <c r="E68" s="106">
        <v>619</v>
      </c>
      <c r="F68" s="96" t="str">
        <f>VLOOKUP(E68,VIP!$A$2:$O11755,2,0)</f>
        <v>DRBR619</v>
      </c>
      <c r="G68" s="96" t="str">
        <f>VLOOKUP(E68,'LISTADO ATM'!$A$2:$B$900,2,0)</f>
        <v xml:space="preserve">ATM Academia P.N. Hatillo (San Cristóbal) </v>
      </c>
      <c r="H68" s="96" t="str">
        <f>VLOOKUP(E68,VIP!$A$2:$O16676,7,FALSE)</f>
        <v>Si</v>
      </c>
      <c r="I68" s="96" t="str">
        <f>VLOOKUP(E68,VIP!$A$2:$O8641,8,FALSE)</f>
        <v>Si</v>
      </c>
      <c r="J68" s="96" t="str">
        <f>VLOOKUP(E68,VIP!$A$2:$O8591,8,FALSE)</f>
        <v>Si</v>
      </c>
      <c r="K68" s="96" t="str">
        <f>VLOOKUP(E68,VIP!$A$2:$O12165,6,0)</f>
        <v>NO</v>
      </c>
      <c r="L68" s="98" t="s">
        <v>2254</v>
      </c>
      <c r="M68" s="101" t="s">
        <v>2576</v>
      </c>
      <c r="N68" s="99" t="s">
        <v>2476</v>
      </c>
      <c r="O68" s="96" t="s">
        <v>2478</v>
      </c>
      <c r="P68" s="101"/>
      <c r="Q68" s="167">
        <v>44264.434675925928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2547</v>
      </c>
      <c r="C69" s="97">
        <v>44264.179780092592</v>
      </c>
      <c r="D69" s="96" t="s">
        <v>2189</v>
      </c>
      <c r="E69" s="106">
        <v>791</v>
      </c>
      <c r="F69" s="96" t="str">
        <f>VLOOKUP(E69,VIP!$A$2:$O11754,2,0)</f>
        <v>DRBR791</v>
      </c>
      <c r="G69" s="96" t="str">
        <f>VLOOKUP(E69,'LISTADO ATM'!$A$2:$B$900,2,0)</f>
        <v xml:space="preserve">ATM Oficina Sans Soucí </v>
      </c>
      <c r="H69" s="96" t="str">
        <f>VLOOKUP(E69,VIP!$A$2:$O16675,7,FALSE)</f>
        <v>Si</v>
      </c>
      <c r="I69" s="96" t="str">
        <f>VLOOKUP(E69,VIP!$A$2:$O8640,8,FALSE)</f>
        <v>No</v>
      </c>
      <c r="J69" s="96" t="str">
        <f>VLOOKUP(E69,VIP!$A$2:$O8590,8,FALSE)</f>
        <v>No</v>
      </c>
      <c r="K69" s="96" t="str">
        <f>VLOOKUP(E69,VIP!$A$2:$O12164,6,0)</f>
        <v>NO</v>
      </c>
      <c r="L69" s="98" t="s">
        <v>2254</v>
      </c>
      <c r="M69" s="101" t="s">
        <v>2576</v>
      </c>
      <c r="N69" s="99" t="s">
        <v>2476</v>
      </c>
      <c r="O69" s="96" t="s">
        <v>2478</v>
      </c>
      <c r="P69" s="101"/>
      <c r="Q69" s="167">
        <v>44264.434675925928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2546</v>
      </c>
      <c r="C70" s="97">
        <v>44264.180590277778</v>
      </c>
      <c r="D70" s="96" t="s">
        <v>2189</v>
      </c>
      <c r="E70" s="106">
        <v>558</v>
      </c>
      <c r="F70" s="96" t="str">
        <f>VLOOKUP(E70,VIP!$A$2:$O11753,2,0)</f>
        <v>DRBR106</v>
      </c>
      <c r="G70" s="96" t="str">
        <f>VLOOKUP(E70,'LISTADO ATM'!$A$2:$B$900,2,0)</f>
        <v xml:space="preserve">ATM Base Naval 27 de Febrero (Sans Soucí) </v>
      </c>
      <c r="H70" s="96" t="str">
        <f>VLOOKUP(E70,VIP!$A$2:$O16674,7,FALSE)</f>
        <v>Si</v>
      </c>
      <c r="I70" s="96" t="str">
        <f>VLOOKUP(E70,VIP!$A$2:$O8639,8,FALSE)</f>
        <v>Si</v>
      </c>
      <c r="J70" s="96" t="str">
        <f>VLOOKUP(E70,VIP!$A$2:$O8589,8,FALSE)</f>
        <v>Si</v>
      </c>
      <c r="K70" s="96" t="str">
        <f>VLOOKUP(E70,VIP!$A$2:$O12163,6,0)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101"/>
      <c r="Q70" s="100" t="s">
        <v>2254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2545</v>
      </c>
      <c r="C71" s="97">
        <v>44264.181400462963</v>
      </c>
      <c r="D71" s="96" t="s">
        <v>2189</v>
      </c>
      <c r="E71" s="106">
        <v>622</v>
      </c>
      <c r="F71" s="96" t="str">
        <f>VLOOKUP(E71,VIP!$A$2:$O11752,2,0)</f>
        <v>DRBR622</v>
      </c>
      <c r="G71" s="96" t="str">
        <f>VLOOKUP(E71,'LISTADO ATM'!$A$2:$B$900,2,0)</f>
        <v xml:space="preserve">ATM Ayuntamiento D.N. </v>
      </c>
      <c r="H71" s="96" t="str">
        <f>VLOOKUP(E71,VIP!$A$2:$O16673,7,FALSE)</f>
        <v>Si</v>
      </c>
      <c r="I71" s="96" t="str">
        <f>VLOOKUP(E71,VIP!$A$2:$O8638,8,FALSE)</f>
        <v>Si</v>
      </c>
      <c r="J71" s="96" t="str">
        <f>VLOOKUP(E71,VIP!$A$2:$O8588,8,FALSE)</f>
        <v>Si</v>
      </c>
      <c r="K71" s="96" t="str">
        <f>VLOOKUP(E71,VIP!$A$2:$O12162,6,0)</f>
        <v>NO</v>
      </c>
      <c r="L71" s="98" t="s">
        <v>2254</v>
      </c>
      <c r="M71" s="101" t="s">
        <v>2576</v>
      </c>
      <c r="N71" s="99" t="s">
        <v>2476</v>
      </c>
      <c r="O71" s="96" t="s">
        <v>2478</v>
      </c>
      <c r="P71" s="101"/>
      <c r="Q71" s="167">
        <v>44264.434675925928</v>
      </c>
    </row>
    <row r="72" spans="1:17" s="102" customFormat="1" ht="18" x14ac:dyDescent="0.25">
      <c r="A72" s="96" t="str">
        <f>VLOOKUP(E72,'LISTADO ATM'!$A$2:$C$901,3,0)</f>
        <v>ESTE</v>
      </c>
      <c r="B72" s="113" t="s">
        <v>2575</v>
      </c>
      <c r="C72" s="97">
        <v>44264.29347222222</v>
      </c>
      <c r="D72" s="96" t="s">
        <v>2189</v>
      </c>
      <c r="E72" s="106">
        <v>204</v>
      </c>
      <c r="F72" s="96" t="str">
        <f>VLOOKUP(E72,VIP!$A$2:$O11759,2,0)</f>
        <v>DRBR204</v>
      </c>
      <c r="G72" s="96" t="str">
        <f>VLOOKUP(E72,'LISTADO ATM'!$A$2:$B$900,2,0)</f>
        <v>ATM Hotel Dominicus II</v>
      </c>
      <c r="H72" s="96" t="str">
        <f>VLOOKUP(E72,VIP!$A$2:$O16680,7,FALSE)</f>
        <v>Si</v>
      </c>
      <c r="I72" s="96" t="str">
        <f>VLOOKUP(E72,VIP!$A$2:$O8645,8,FALSE)</f>
        <v>Si</v>
      </c>
      <c r="J72" s="96" t="str">
        <f>VLOOKUP(E72,VIP!$A$2:$O8595,8,FALSE)</f>
        <v>Si</v>
      </c>
      <c r="K72" s="96" t="str">
        <f>VLOOKUP(E72,VIP!$A$2:$O12169,6,0)</f>
        <v>NO</v>
      </c>
      <c r="L72" s="98" t="s">
        <v>2254</v>
      </c>
      <c r="M72" s="101" t="s">
        <v>2576</v>
      </c>
      <c r="N72" s="99" t="s">
        <v>2503</v>
      </c>
      <c r="O72" s="96" t="s">
        <v>2478</v>
      </c>
      <c r="P72" s="101"/>
      <c r="Q72" s="167">
        <v>44264.434675925928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2574</v>
      </c>
      <c r="C73" s="97">
        <v>44264.328692129631</v>
      </c>
      <c r="D73" s="96" t="s">
        <v>2189</v>
      </c>
      <c r="E73" s="106">
        <v>15</v>
      </c>
      <c r="F73" s="96" t="str">
        <f>VLOOKUP(E73,VIP!$A$2:$O11758,2,0)</f>
        <v>DRBR015</v>
      </c>
      <c r="G73" s="96" t="str">
        <f>VLOOKUP(E73,'LISTADO ATM'!$A$2:$B$900,2,0)</f>
        <v>ATM DNI</v>
      </c>
      <c r="H73" s="96" t="str">
        <f>VLOOKUP(E73,VIP!$A$2:$O16679,7,FALSE)</f>
        <v>N/A</v>
      </c>
      <c r="I73" s="96" t="str">
        <f>VLOOKUP(E73,VIP!$A$2:$O8644,8,FALSE)</f>
        <v>N/A</v>
      </c>
      <c r="J73" s="96" t="str">
        <f>VLOOKUP(E73,VIP!$A$2:$O8594,8,FALSE)</f>
        <v>N/A</v>
      </c>
      <c r="K73" s="96" t="str">
        <f>VLOOKUP(E73,VIP!$A$2:$O12168,6,0)</f>
        <v>N/A</v>
      </c>
      <c r="L73" s="98" t="s">
        <v>2228</v>
      </c>
      <c r="M73" s="101" t="s">
        <v>2576</v>
      </c>
      <c r="N73" s="99" t="s">
        <v>2476</v>
      </c>
      <c r="O73" s="96" t="s">
        <v>2478</v>
      </c>
      <c r="P73" s="101"/>
      <c r="Q73" s="167">
        <v>44264.434675925928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2573</v>
      </c>
      <c r="C74" s="97">
        <v>44264.330034722225</v>
      </c>
      <c r="D74" s="96" t="s">
        <v>2189</v>
      </c>
      <c r="E74" s="106">
        <v>387</v>
      </c>
      <c r="F74" s="96" t="str">
        <f>VLOOKUP(E74,VIP!$A$2:$O11757,2,0)</f>
        <v>DRBR387</v>
      </c>
      <c r="G74" s="96" t="str">
        <f>VLOOKUP(E74,'LISTADO ATM'!$A$2:$B$900,2,0)</f>
        <v xml:space="preserve">ATM S/M La Cadena San Vicente de Paul </v>
      </c>
      <c r="H74" s="96" t="str">
        <f>VLOOKUP(E74,VIP!$A$2:$O16678,7,FALSE)</f>
        <v>Si</v>
      </c>
      <c r="I74" s="96" t="str">
        <f>VLOOKUP(E74,VIP!$A$2:$O8643,8,FALSE)</f>
        <v>Si</v>
      </c>
      <c r="J74" s="96" t="str">
        <f>VLOOKUP(E74,VIP!$A$2:$O8593,8,FALSE)</f>
        <v>Si</v>
      </c>
      <c r="K74" s="96" t="str">
        <f>VLOOKUP(E74,VIP!$A$2:$O12167,6,0)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101"/>
      <c r="Q74" s="100" t="s">
        <v>2228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2572</v>
      </c>
      <c r="C75" s="97">
        <v>44264.332083333335</v>
      </c>
      <c r="D75" s="96" t="s">
        <v>2189</v>
      </c>
      <c r="E75" s="106">
        <v>486</v>
      </c>
      <c r="F75" s="96" t="str">
        <f>VLOOKUP(E75,VIP!$A$2:$O11756,2,0)</f>
        <v>DRBR486</v>
      </c>
      <c r="G75" s="96" t="str">
        <f>VLOOKUP(E75,'LISTADO ATM'!$A$2:$B$900,2,0)</f>
        <v xml:space="preserve">ATM Olé La Caleta </v>
      </c>
      <c r="H75" s="96" t="str">
        <f>VLOOKUP(E75,VIP!$A$2:$O16677,7,FALSE)</f>
        <v>Si</v>
      </c>
      <c r="I75" s="96" t="str">
        <f>VLOOKUP(E75,VIP!$A$2:$O8642,8,FALSE)</f>
        <v>Si</v>
      </c>
      <c r="J75" s="96" t="str">
        <f>VLOOKUP(E75,VIP!$A$2:$O8592,8,FALSE)</f>
        <v>Si</v>
      </c>
      <c r="K75" s="96" t="str">
        <f>VLOOKUP(E75,VIP!$A$2:$O12166,6,0)</f>
        <v>NO</v>
      </c>
      <c r="L75" s="98" t="s">
        <v>2493</v>
      </c>
      <c r="M75" s="99" t="s">
        <v>2469</v>
      </c>
      <c r="N75" s="99" t="s">
        <v>2476</v>
      </c>
      <c r="O75" s="96" t="s">
        <v>2478</v>
      </c>
      <c r="P75" s="101"/>
      <c r="Q75" s="100" t="s">
        <v>2493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2571</v>
      </c>
      <c r="C76" s="97">
        <v>44264.33320601852</v>
      </c>
      <c r="D76" s="96" t="s">
        <v>2189</v>
      </c>
      <c r="E76" s="106">
        <v>966</v>
      </c>
      <c r="F76" s="96" t="str">
        <f>VLOOKUP(E76,VIP!$A$2:$O11755,2,0)</f>
        <v>DRBR966</v>
      </c>
      <c r="G76" s="96" t="str">
        <f>VLOOKUP(E76,'LISTADO ATM'!$A$2:$B$900,2,0)</f>
        <v>ATM Centro Medico Real</v>
      </c>
      <c r="H76" s="96" t="str">
        <f>VLOOKUP(E76,VIP!$A$2:$O16676,7,FALSE)</f>
        <v>Si</v>
      </c>
      <c r="I76" s="96" t="str">
        <f>VLOOKUP(E76,VIP!$A$2:$O8641,8,FALSE)</f>
        <v>Si</v>
      </c>
      <c r="J76" s="96" t="str">
        <f>VLOOKUP(E76,VIP!$A$2:$O8591,8,FALSE)</f>
        <v>Si</v>
      </c>
      <c r="K76" s="96" t="str">
        <f>VLOOKUP(E76,VIP!$A$2:$O12165,6,0)</f>
        <v>NO</v>
      </c>
      <c r="L76" s="98" t="s">
        <v>2493</v>
      </c>
      <c r="M76" s="99" t="s">
        <v>2469</v>
      </c>
      <c r="N76" s="99" t="s">
        <v>2476</v>
      </c>
      <c r="O76" s="96" t="s">
        <v>2478</v>
      </c>
      <c r="P76" s="101"/>
      <c r="Q76" s="100" t="s">
        <v>2493</v>
      </c>
    </row>
    <row r="77" spans="1:17" s="102" customFormat="1" ht="18" x14ac:dyDescent="0.25">
      <c r="A77" s="96" t="str">
        <f>VLOOKUP(E77,'LISTADO ATM'!$A$2:$C$901,3,0)</f>
        <v>DISTRITO NACIONAL</v>
      </c>
      <c r="B77" s="113" t="s">
        <v>2570</v>
      </c>
      <c r="C77" s="97">
        <v>44264.338993055557</v>
      </c>
      <c r="D77" s="96" t="s">
        <v>2189</v>
      </c>
      <c r="E77" s="106">
        <v>917</v>
      </c>
      <c r="F77" s="96" t="str">
        <f>VLOOKUP(E77,VIP!$A$2:$O11754,2,0)</f>
        <v>DRBR01B</v>
      </c>
      <c r="G77" s="96" t="str">
        <f>VLOOKUP(E77,'LISTADO ATM'!$A$2:$B$900,2,0)</f>
        <v xml:space="preserve">ATM Oficina Los Mina </v>
      </c>
      <c r="H77" s="96" t="str">
        <f>VLOOKUP(E77,VIP!$A$2:$O16675,7,FALSE)</f>
        <v>Si</v>
      </c>
      <c r="I77" s="96" t="str">
        <f>VLOOKUP(E77,VIP!$A$2:$O8640,8,FALSE)</f>
        <v>Si</v>
      </c>
      <c r="J77" s="96" t="str">
        <f>VLOOKUP(E77,VIP!$A$2:$O8590,8,FALSE)</f>
        <v>Si</v>
      </c>
      <c r="K77" s="96" t="str">
        <f>VLOOKUP(E77,VIP!$A$2:$O12164,6,0)</f>
        <v>NO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01"/>
      <c r="Q77" s="100" t="s">
        <v>2228</v>
      </c>
    </row>
    <row r="78" spans="1:17" s="102" customFormat="1" ht="18" x14ac:dyDescent="0.25">
      <c r="A78" s="96" t="str">
        <f>VLOOKUP(E78,'LISTADO ATM'!$A$2:$C$901,3,0)</f>
        <v>DISTRITO NACIONAL</v>
      </c>
      <c r="B78" s="113" t="s">
        <v>2569</v>
      </c>
      <c r="C78" s="97">
        <v>44264.352465277778</v>
      </c>
      <c r="D78" s="96" t="s">
        <v>2189</v>
      </c>
      <c r="E78" s="106">
        <v>787</v>
      </c>
      <c r="F78" s="96" t="str">
        <f>VLOOKUP(E78,VIP!$A$2:$O11753,2,0)</f>
        <v>DRBR278</v>
      </c>
      <c r="G78" s="96" t="str">
        <f>VLOOKUP(E78,'LISTADO ATM'!$A$2:$B$900,2,0)</f>
        <v xml:space="preserve">ATM Cafetería CTB II </v>
      </c>
      <c r="H78" s="96" t="str">
        <f>VLOOKUP(E78,VIP!$A$2:$O16674,7,FALSE)</f>
        <v>Si</v>
      </c>
      <c r="I78" s="96" t="str">
        <f>VLOOKUP(E78,VIP!$A$2:$O8639,8,FALSE)</f>
        <v>Si</v>
      </c>
      <c r="J78" s="96" t="str">
        <f>VLOOKUP(E78,VIP!$A$2:$O8589,8,FALSE)</f>
        <v>Si</v>
      </c>
      <c r="K78" s="96" t="str">
        <f>VLOOKUP(E78,VIP!$A$2:$O12163,6,0)</f>
        <v>NO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100" t="s">
        <v>2228</v>
      </c>
    </row>
    <row r="79" spans="1:17" s="102" customFormat="1" ht="18" x14ac:dyDescent="0.25">
      <c r="A79" s="96" t="str">
        <f>VLOOKUP(E79,'LISTADO ATM'!$A$2:$C$901,3,0)</f>
        <v>NORTE</v>
      </c>
      <c r="B79" s="113" t="s">
        <v>2590</v>
      </c>
      <c r="C79" s="97">
        <v>44264.357361111113</v>
      </c>
      <c r="D79" s="96" t="s">
        <v>2190</v>
      </c>
      <c r="E79" s="106">
        <v>88</v>
      </c>
      <c r="F79" s="96" t="str">
        <f>VLOOKUP(E79,VIP!$A$2:$O11767,2,0)</f>
        <v>DRBR088</v>
      </c>
      <c r="G79" s="96" t="str">
        <f>VLOOKUP(E79,'LISTADO ATM'!$A$2:$B$900,2,0)</f>
        <v xml:space="preserve">ATM S/M La Fuente (Santiago) </v>
      </c>
      <c r="H79" s="96" t="str">
        <f>VLOOKUP(E79,VIP!$A$2:$O16688,7,FALSE)</f>
        <v>Si</v>
      </c>
      <c r="I79" s="96" t="str">
        <f>VLOOKUP(E79,VIP!$A$2:$O8653,8,FALSE)</f>
        <v>Si</v>
      </c>
      <c r="J79" s="96" t="str">
        <f>VLOOKUP(E79,VIP!$A$2:$O8603,8,FALSE)</f>
        <v>Si</v>
      </c>
      <c r="K79" s="96" t="str">
        <f>VLOOKUP(E79,VIP!$A$2:$O12177,6,0)</f>
        <v>NO</v>
      </c>
      <c r="L79" s="98" t="s">
        <v>2228</v>
      </c>
      <c r="M79" s="99" t="s">
        <v>2469</v>
      </c>
      <c r="N79" s="99" t="s">
        <v>2476</v>
      </c>
      <c r="O79" s="96" t="s">
        <v>2494</v>
      </c>
      <c r="P79" s="101"/>
      <c r="Q79" s="100" t="s">
        <v>2228</v>
      </c>
    </row>
    <row r="80" spans="1:17" s="102" customFormat="1" ht="18" x14ac:dyDescent="0.25">
      <c r="A80" s="96" t="str">
        <f>VLOOKUP(E80,'LISTADO ATM'!$A$2:$C$901,3,0)</f>
        <v>ESTE</v>
      </c>
      <c r="B80" s="113" t="s">
        <v>2589</v>
      </c>
      <c r="C80" s="97">
        <v>44264.358078703706</v>
      </c>
      <c r="D80" s="96" t="s">
        <v>2189</v>
      </c>
      <c r="E80" s="106">
        <v>824</v>
      </c>
      <c r="F80" s="96" t="str">
        <f>VLOOKUP(E80,VIP!$A$2:$O11766,2,0)</f>
        <v>DRBR824</v>
      </c>
      <c r="G80" s="96" t="str">
        <f>VLOOKUP(E80,'LISTADO ATM'!$A$2:$B$900,2,0)</f>
        <v xml:space="preserve">ATM Multiplaza (Higuey) </v>
      </c>
      <c r="H80" s="96" t="str">
        <f>VLOOKUP(E80,VIP!$A$2:$O16687,7,FALSE)</f>
        <v>Si</v>
      </c>
      <c r="I80" s="96" t="str">
        <f>VLOOKUP(E80,VIP!$A$2:$O8652,8,FALSE)</f>
        <v>Si</v>
      </c>
      <c r="J80" s="96" t="str">
        <f>VLOOKUP(E80,VIP!$A$2:$O8602,8,FALSE)</f>
        <v>Si</v>
      </c>
      <c r="K80" s="96" t="str">
        <f>VLOOKUP(E80,VIP!$A$2:$O12176,6,0)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1"/>
      <c r="Q80" s="100" t="s">
        <v>2228</v>
      </c>
    </row>
    <row r="81" spans="1:17" s="102" customFormat="1" ht="18" x14ac:dyDescent="0.25">
      <c r="A81" s="96" t="str">
        <f>VLOOKUP(E81,'LISTADO ATM'!$A$2:$C$901,3,0)</f>
        <v>DISTRITO NACIONAL</v>
      </c>
      <c r="B81" s="113" t="s">
        <v>2597</v>
      </c>
      <c r="C81" s="97">
        <v>44264.361342592594</v>
      </c>
      <c r="D81" s="96" t="s">
        <v>2591</v>
      </c>
      <c r="E81" s="106">
        <v>623</v>
      </c>
      <c r="F81" s="96" t="str">
        <f>VLOOKUP(E81,VIP!$A$2:$O11772,2,0)</f>
        <v>DRBR623</v>
      </c>
      <c r="G81" s="96" t="str">
        <f>VLOOKUP(E81,'LISTADO ATM'!$A$2:$B$900,2,0)</f>
        <v xml:space="preserve">ATM Operaciones Especiales (Manoguayabo) </v>
      </c>
      <c r="H81" s="96" t="str">
        <f>VLOOKUP(E81,VIP!$A$2:$O16693,7,FALSE)</f>
        <v>Si</v>
      </c>
      <c r="I81" s="96" t="str">
        <f>VLOOKUP(E81,VIP!$A$2:$O8658,8,FALSE)</f>
        <v>Si</v>
      </c>
      <c r="J81" s="96" t="str">
        <f>VLOOKUP(E81,VIP!$A$2:$O8608,8,FALSE)</f>
        <v>Si</v>
      </c>
      <c r="K81" s="96" t="str">
        <f>VLOOKUP(E81,VIP!$A$2:$O12182,6,0)</f>
        <v>No</v>
      </c>
      <c r="L81" s="98" t="s">
        <v>2600</v>
      </c>
      <c r="M81" s="101" t="s">
        <v>2576</v>
      </c>
      <c r="N81" s="101" t="s">
        <v>2511</v>
      </c>
      <c r="O81" s="96" t="s">
        <v>2592</v>
      </c>
      <c r="P81" s="101" t="s">
        <v>2602</v>
      </c>
      <c r="Q81" s="167" t="s">
        <v>2600</v>
      </c>
    </row>
    <row r="82" spans="1:17" s="102" customFormat="1" ht="18" x14ac:dyDescent="0.25">
      <c r="A82" s="96" t="str">
        <f>VLOOKUP(E82,'LISTADO ATM'!$A$2:$C$901,3,0)</f>
        <v>NORTE</v>
      </c>
      <c r="B82" s="113" t="s">
        <v>2588</v>
      </c>
      <c r="C82" s="97">
        <v>44264.362453703703</v>
      </c>
      <c r="D82" s="96" t="s">
        <v>2591</v>
      </c>
      <c r="E82" s="106">
        <v>151</v>
      </c>
      <c r="F82" s="96" t="str">
        <f>VLOOKUP(E82,VIP!$A$2:$O11765,2,0)</f>
        <v>DRBR151</v>
      </c>
      <c r="G82" s="96" t="str">
        <f>VLOOKUP(E82,'LISTADO ATM'!$A$2:$B$900,2,0)</f>
        <v xml:space="preserve">ATM Oficina Nagua </v>
      </c>
      <c r="H82" s="96" t="str">
        <f>VLOOKUP(E82,VIP!$A$2:$O16686,7,FALSE)</f>
        <v>Si</v>
      </c>
      <c r="I82" s="96" t="str">
        <f>VLOOKUP(E82,VIP!$A$2:$O8651,8,FALSE)</f>
        <v>Si</v>
      </c>
      <c r="J82" s="96" t="str">
        <f>VLOOKUP(E82,VIP!$A$2:$O8601,8,FALSE)</f>
        <v>Si</v>
      </c>
      <c r="K82" s="96" t="str">
        <f>VLOOKUP(E82,VIP!$A$2:$O12175,6,0)</f>
        <v>SI</v>
      </c>
      <c r="L82" s="98" t="s">
        <v>2430</v>
      </c>
      <c r="M82" s="101" t="s">
        <v>2576</v>
      </c>
      <c r="N82" s="99" t="s">
        <v>2476</v>
      </c>
      <c r="O82" s="96" t="s">
        <v>2592</v>
      </c>
      <c r="P82" s="101"/>
      <c r="Q82" s="167">
        <v>44264.434675925928</v>
      </c>
    </row>
    <row r="83" spans="1:17" s="102" customFormat="1" ht="18" x14ac:dyDescent="0.25">
      <c r="A83" s="96" t="str">
        <f>VLOOKUP(E83,'LISTADO ATM'!$A$2:$C$901,3,0)</f>
        <v>ESTE</v>
      </c>
      <c r="B83" s="113" t="s">
        <v>2587</v>
      </c>
      <c r="C83" s="97">
        <v>44264.364606481482</v>
      </c>
      <c r="D83" s="96" t="s">
        <v>2591</v>
      </c>
      <c r="E83" s="106">
        <v>268</v>
      </c>
      <c r="F83" s="96" t="str">
        <f>VLOOKUP(E83,VIP!$A$2:$O11764,2,0)</f>
        <v>DRBR268</v>
      </c>
      <c r="G83" s="96" t="str">
        <f>VLOOKUP(E83,'LISTADO ATM'!$A$2:$B$900,2,0)</f>
        <v xml:space="preserve">ATM Autobanco La Altagracia (Higuey) </v>
      </c>
      <c r="H83" s="96" t="str">
        <f>VLOOKUP(E83,VIP!$A$2:$O16685,7,FALSE)</f>
        <v>Si</v>
      </c>
      <c r="I83" s="96" t="str">
        <f>VLOOKUP(E83,VIP!$A$2:$O8650,8,FALSE)</f>
        <v>Si</v>
      </c>
      <c r="J83" s="96" t="str">
        <f>VLOOKUP(E83,VIP!$A$2:$O8600,8,FALSE)</f>
        <v>Si</v>
      </c>
      <c r="K83" s="96" t="str">
        <f>VLOOKUP(E83,VIP!$A$2:$O12174,6,0)</f>
        <v>NO</v>
      </c>
      <c r="L83" s="98" t="s">
        <v>2430</v>
      </c>
      <c r="M83" s="99" t="s">
        <v>2469</v>
      </c>
      <c r="N83" s="99" t="s">
        <v>2476</v>
      </c>
      <c r="O83" s="96" t="s">
        <v>2592</v>
      </c>
      <c r="P83" s="101"/>
      <c r="Q83" s="100" t="s">
        <v>2430</v>
      </c>
    </row>
    <row r="84" spans="1:17" s="102" customFormat="1" ht="18" x14ac:dyDescent="0.25">
      <c r="A84" s="96" t="str">
        <f>VLOOKUP(E84,'LISTADO ATM'!$A$2:$C$901,3,0)</f>
        <v>NORTE</v>
      </c>
      <c r="B84" s="113" t="s">
        <v>2586</v>
      </c>
      <c r="C84" s="97">
        <v>44264.376238425924</v>
      </c>
      <c r="D84" s="96" t="s">
        <v>2190</v>
      </c>
      <c r="E84" s="106">
        <v>444</v>
      </c>
      <c r="F84" s="96" t="str">
        <f>VLOOKUP(E84,VIP!$A$2:$O11763,2,0)</f>
        <v>DRBR444</v>
      </c>
      <c r="G84" s="96" t="str">
        <f>VLOOKUP(E84,'LISTADO ATM'!$A$2:$B$900,2,0)</f>
        <v xml:space="preserve">ATM Hospital Metropolitano de (Santiago) (HOMS) </v>
      </c>
      <c r="H84" s="96" t="str">
        <f>VLOOKUP(E84,VIP!$A$2:$O16684,7,FALSE)</f>
        <v>Si</v>
      </c>
      <c r="I84" s="96" t="str">
        <f>VLOOKUP(E84,VIP!$A$2:$O8649,8,FALSE)</f>
        <v>Si</v>
      </c>
      <c r="J84" s="96" t="str">
        <f>VLOOKUP(E84,VIP!$A$2:$O8599,8,FALSE)</f>
        <v>Si</v>
      </c>
      <c r="K84" s="96" t="str">
        <f>VLOOKUP(E84,VIP!$A$2:$O12173,6,0)</f>
        <v>NO</v>
      </c>
      <c r="L84" s="98" t="s">
        <v>2493</v>
      </c>
      <c r="M84" s="99" t="s">
        <v>2469</v>
      </c>
      <c r="N84" s="99" t="s">
        <v>2476</v>
      </c>
      <c r="O84" s="96" t="s">
        <v>2494</v>
      </c>
      <c r="P84" s="101"/>
      <c r="Q84" s="100" t="s">
        <v>2493</v>
      </c>
    </row>
    <row r="85" spans="1:17" s="102" customFormat="1" ht="18" x14ac:dyDescent="0.25">
      <c r="A85" s="96" t="str">
        <f>VLOOKUP(E85,'LISTADO ATM'!$A$2:$C$901,3,0)</f>
        <v>SUR</v>
      </c>
      <c r="B85" s="113" t="s">
        <v>2585</v>
      </c>
      <c r="C85" s="97">
        <v>44264.37703703704</v>
      </c>
      <c r="D85" s="96" t="s">
        <v>2189</v>
      </c>
      <c r="E85" s="106">
        <v>780</v>
      </c>
      <c r="F85" s="96" t="str">
        <f>VLOOKUP(E85,VIP!$A$2:$O11762,2,0)</f>
        <v>DRBR041</v>
      </c>
      <c r="G85" s="96" t="str">
        <f>VLOOKUP(E85,'LISTADO ATM'!$A$2:$B$900,2,0)</f>
        <v xml:space="preserve">ATM Oficina Barahona I </v>
      </c>
      <c r="H85" s="96" t="str">
        <f>VLOOKUP(E85,VIP!$A$2:$O16683,7,FALSE)</f>
        <v>Si</v>
      </c>
      <c r="I85" s="96" t="str">
        <f>VLOOKUP(E85,VIP!$A$2:$O8648,8,FALSE)</f>
        <v>Si</v>
      </c>
      <c r="J85" s="96" t="str">
        <f>VLOOKUP(E85,VIP!$A$2:$O8598,8,FALSE)</f>
        <v>Si</v>
      </c>
      <c r="K85" s="96" t="str">
        <f>VLOOKUP(E85,VIP!$A$2:$O12172,6,0)</f>
        <v>SI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01"/>
      <c r="Q85" s="100" t="s">
        <v>2228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2584</v>
      </c>
      <c r="C86" s="97">
        <v>44264.384976851848</v>
      </c>
      <c r="D86" s="96" t="s">
        <v>2189</v>
      </c>
      <c r="E86" s="106">
        <v>57</v>
      </c>
      <c r="F86" s="96" t="str">
        <f>VLOOKUP(E86,VIP!$A$2:$O11761,2,0)</f>
        <v>DRBR057</v>
      </c>
      <c r="G86" s="96" t="str">
        <f>VLOOKUP(E86,'LISTADO ATM'!$A$2:$B$900,2,0)</f>
        <v xml:space="preserve">ATM Oficina Malecon Center </v>
      </c>
      <c r="H86" s="96" t="str">
        <f>VLOOKUP(E86,VIP!$A$2:$O16682,7,FALSE)</f>
        <v>Si</v>
      </c>
      <c r="I86" s="96" t="str">
        <f>VLOOKUP(E86,VIP!$A$2:$O8647,8,FALSE)</f>
        <v>Si</v>
      </c>
      <c r="J86" s="96" t="str">
        <f>VLOOKUP(E86,VIP!$A$2:$O8597,8,FALSE)</f>
        <v>Si</v>
      </c>
      <c r="K86" s="96" t="str">
        <f>VLOOKUP(E86,VIP!$A$2:$O12171,6,0)</f>
        <v>NO</v>
      </c>
      <c r="L86" s="98" t="s">
        <v>2228</v>
      </c>
      <c r="M86" s="99" t="s">
        <v>2469</v>
      </c>
      <c r="N86" s="99" t="s">
        <v>2476</v>
      </c>
      <c r="O86" s="96" t="s">
        <v>2478</v>
      </c>
      <c r="P86" s="101"/>
      <c r="Q86" s="100" t="s">
        <v>2228</v>
      </c>
    </row>
    <row r="87" spans="1:17" s="102" customFormat="1" ht="18" x14ac:dyDescent="0.25">
      <c r="A87" s="96" t="str">
        <f>VLOOKUP(E87,'LISTADO ATM'!$A$2:$C$901,3,0)</f>
        <v>NORTE</v>
      </c>
      <c r="B87" s="113" t="s">
        <v>2583</v>
      </c>
      <c r="C87" s="97">
        <v>44264.416006944448</v>
      </c>
      <c r="D87" s="96" t="s">
        <v>2190</v>
      </c>
      <c r="E87" s="106">
        <v>605</v>
      </c>
      <c r="F87" s="96" t="str">
        <f>VLOOKUP(E87,VIP!$A$2:$O11760,2,0)</f>
        <v>DRBR141</v>
      </c>
      <c r="G87" s="96" t="str">
        <f>VLOOKUP(E87,'LISTADO ATM'!$A$2:$B$900,2,0)</f>
        <v xml:space="preserve">ATM Oficina Bonao I </v>
      </c>
      <c r="H87" s="96" t="str">
        <f>VLOOKUP(E87,VIP!$A$2:$O16681,7,FALSE)</f>
        <v>Si</v>
      </c>
      <c r="I87" s="96" t="str">
        <f>VLOOKUP(E87,VIP!$A$2:$O8646,8,FALSE)</f>
        <v>Si</v>
      </c>
      <c r="J87" s="96" t="str">
        <f>VLOOKUP(E87,VIP!$A$2:$O8596,8,FALSE)</f>
        <v>Si</v>
      </c>
      <c r="K87" s="96" t="str">
        <f>VLOOKUP(E87,VIP!$A$2:$O12170,6,0)</f>
        <v>SI</v>
      </c>
      <c r="L87" s="98" t="s">
        <v>2254</v>
      </c>
      <c r="M87" s="99" t="s">
        <v>2469</v>
      </c>
      <c r="N87" s="99" t="s">
        <v>2476</v>
      </c>
      <c r="O87" s="96" t="s">
        <v>2494</v>
      </c>
      <c r="P87" s="101"/>
      <c r="Q87" s="100" t="s">
        <v>2254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2582</v>
      </c>
      <c r="C88" s="97">
        <v>44264.416608796295</v>
      </c>
      <c r="D88" s="96" t="s">
        <v>2472</v>
      </c>
      <c r="E88" s="106">
        <v>938</v>
      </c>
      <c r="F88" s="96" t="str">
        <f>VLOOKUP(E88,VIP!$A$2:$O11759,2,0)</f>
        <v>DRBR938</v>
      </c>
      <c r="G88" s="96" t="str">
        <f>VLOOKUP(E88,'LISTADO ATM'!$A$2:$B$900,2,0)</f>
        <v xml:space="preserve">ATM Autobanco Oficina Filadelfia Plaza </v>
      </c>
      <c r="H88" s="96" t="str">
        <f>VLOOKUP(E88,VIP!$A$2:$O16680,7,FALSE)</f>
        <v>Si</v>
      </c>
      <c r="I88" s="96" t="str">
        <f>VLOOKUP(E88,VIP!$A$2:$O8645,8,FALSE)</f>
        <v>Si</v>
      </c>
      <c r="J88" s="96" t="str">
        <f>VLOOKUP(E88,VIP!$A$2:$O8595,8,FALSE)</f>
        <v>Si</v>
      </c>
      <c r="K88" s="96" t="str">
        <f>VLOOKUP(E88,VIP!$A$2:$O12169,6,0)</f>
        <v>NO</v>
      </c>
      <c r="L88" s="98" t="s">
        <v>2462</v>
      </c>
      <c r="M88" s="99" t="s">
        <v>2469</v>
      </c>
      <c r="N88" s="99" t="s">
        <v>2476</v>
      </c>
      <c r="O88" s="96" t="s">
        <v>2477</v>
      </c>
      <c r="P88" s="101"/>
      <c r="Q88" s="100" t="s">
        <v>2462</v>
      </c>
    </row>
    <row r="89" spans="1:17" s="102" customFormat="1" ht="18" x14ac:dyDescent="0.25">
      <c r="A89" s="96" t="str">
        <f>VLOOKUP(E89,'LISTADO ATM'!$A$2:$C$901,3,0)</f>
        <v>NORTE</v>
      </c>
      <c r="B89" s="113" t="s">
        <v>2581</v>
      </c>
      <c r="C89" s="97">
        <v>44264.41678240741</v>
      </c>
      <c r="D89" s="96" t="s">
        <v>2190</v>
      </c>
      <c r="E89" s="106">
        <v>987</v>
      </c>
      <c r="F89" s="96" t="str">
        <f>VLOOKUP(E89,VIP!$A$2:$O11758,2,0)</f>
        <v>DRBR987</v>
      </c>
      <c r="G89" s="96" t="str">
        <f>VLOOKUP(E89,'LISTADO ATM'!$A$2:$B$900,2,0)</f>
        <v xml:space="preserve">ATM S/M Jumbo (Moca) </v>
      </c>
      <c r="H89" s="96" t="str">
        <f>VLOOKUP(E89,VIP!$A$2:$O16679,7,FALSE)</f>
        <v>Si</v>
      </c>
      <c r="I89" s="96" t="str">
        <f>VLOOKUP(E89,VIP!$A$2:$O8644,8,FALSE)</f>
        <v>Si</v>
      </c>
      <c r="J89" s="96" t="str">
        <f>VLOOKUP(E89,VIP!$A$2:$O8594,8,FALSE)</f>
        <v>Si</v>
      </c>
      <c r="K89" s="96" t="str">
        <f>VLOOKUP(E89,VIP!$A$2:$O12168,6,0)</f>
        <v>NO</v>
      </c>
      <c r="L89" s="98" t="s">
        <v>2254</v>
      </c>
      <c r="M89" s="99" t="s">
        <v>2469</v>
      </c>
      <c r="N89" s="99" t="s">
        <v>2476</v>
      </c>
      <c r="O89" s="96" t="s">
        <v>2494</v>
      </c>
      <c r="P89" s="101"/>
      <c r="Q89" s="100" t="s">
        <v>2254</v>
      </c>
    </row>
    <row r="90" spans="1:17" s="102" customFormat="1" ht="18" x14ac:dyDescent="0.25">
      <c r="A90" s="96" t="str">
        <f>VLOOKUP(E90,'LISTADO ATM'!$A$2:$C$901,3,0)</f>
        <v>SUR</v>
      </c>
      <c r="B90" s="113" t="s">
        <v>2580</v>
      </c>
      <c r="C90" s="97">
        <v>44264.417800925927</v>
      </c>
      <c r="D90" s="96" t="s">
        <v>2472</v>
      </c>
      <c r="E90" s="106">
        <v>984</v>
      </c>
      <c r="F90" s="96" t="str">
        <f>VLOOKUP(E90,VIP!$A$2:$O11757,2,0)</f>
        <v>DRBR984</v>
      </c>
      <c r="G90" s="96" t="str">
        <f>VLOOKUP(E90,'LISTADO ATM'!$A$2:$B$900,2,0)</f>
        <v xml:space="preserve">ATM Oficina Neiba II </v>
      </c>
      <c r="H90" s="96" t="str">
        <f>VLOOKUP(E90,VIP!$A$2:$O16678,7,FALSE)</f>
        <v>Si</v>
      </c>
      <c r="I90" s="96" t="str">
        <f>VLOOKUP(E90,VIP!$A$2:$O8643,8,FALSE)</f>
        <v>Si</v>
      </c>
      <c r="J90" s="96" t="str">
        <f>VLOOKUP(E90,VIP!$A$2:$O8593,8,FALSE)</f>
        <v>Si</v>
      </c>
      <c r="K90" s="96" t="str">
        <f>VLOOKUP(E90,VIP!$A$2:$O12167,6,0)</f>
        <v>NO</v>
      </c>
      <c r="L90" s="98" t="s">
        <v>2462</v>
      </c>
      <c r="M90" s="99" t="s">
        <v>2469</v>
      </c>
      <c r="N90" s="99" t="s">
        <v>2476</v>
      </c>
      <c r="O90" s="96" t="s">
        <v>2477</v>
      </c>
      <c r="P90" s="101"/>
      <c r="Q90" s="100" t="s">
        <v>2462</v>
      </c>
    </row>
    <row r="91" spans="1:17" s="102" customFormat="1" ht="18" x14ac:dyDescent="0.25">
      <c r="A91" s="96" t="str">
        <f>VLOOKUP(E91,'LISTADO ATM'!$A$2:$C$901,3,0)</f>
        <v>SUR</v>
      </c>
      <c r="B91" s="113" t="s">
        <v>2579</v>
      </c>
      <c r="C91" s="97">
        <v>44264.418726851851</v>
      </c>
      <c r="D91" s="96" t="s">
        <v>2472</v>
      </c>
      <c r="E91" s="106">
        <v>677</v>
      </c>
      <c r="F91" s="96" t="str">
        <f>VLOOKUP(E91,VIP!$A$2:$O11756,2,0)</f>
        <v>DRBR677</v>
      </c>
      <c r="G91" s="96" t="str">
        <f>VLOOKUP(E91,'LISTADO ATM'!$A$2:$B$900,2,0)</f>
        <v>ATM PBG Villa Jaragua</v>
      </c>
      <c r="H91" s="96" t="str">
        <f>VLOOKUP(E91,VIP!$A$2:$O16677,7,FALSE)</f>
        <v>Si</v>
      </c>
      <c r="I91" s="96" t="str">
        <f>VLOOKUP(E91,VIP!$A$2:$O8642,8,FALSE)</f>
        <v>Si</v>
      </c>
      <c r="J91" s="96" t="str">
        <f>VLOOKUP(E91,VIP!$A$2:$O8592,8,FALSE)</f>
        <v>Si</v>
      </c>
      <c r="K91" s="96" t="str">
        <f>VLOOKUP(E91,VIP!$A$2:$O12166,6,0)</f>
        <v>SI</v>
      </c>
      <c r="L91" s="98" t="s">
        <v>2430</v>
      </c>
      <c r="M91" s="99" t="s">
        <v>2469</v>
      </c>
      <c r="N91" s="99" t="s">
        <v>2476</v>
      </c>
      <c r="O91" s="96" t="s">
        <v>2477</v>
      </c>
      <c r="P91" s="101"/>
      <c r="Q91" s="100" t="s">
        <v>2430</v>
      </c>
    </row>
    <row r="92" spans="1:17" s="102" customFormat="1" ht="18" x14ac:dyDescent="0.25">
      <c r="A92" s="96" t="str">
        <f>VLOOKUP(E92,'LISTADO ATM'!$A$2:$C$901,3,0)</f>
        <v>NORTE</v>
      </c>
      <c r="B92" s="113" t="s">
        <v>2578</v>
      </c>
      <c r="C92" s="97">
        <v>44264.432581018518</v>
      </c>
      <c r="D92" s="96" t="s">
        <v>2190</v>
      </c>
      <c r="E92" s="106">
        <v>985</v>
      </c>
      <c r="F92" s="96" t="str">
        <f>VLOOKUP(E92,VIP!$A$2:$O11755,2,0)</f>
        <v>DRBR985</v>
      </c>
      <c r="G92" s="96" t="str">
        <f>VLOOKUP(E92,'LISTADO ATM'!$A$2:$B$900,2,0)</f>
        <v xml:space="preserve">ATM Oficina Dajabón II </v>
      </c>
      <c r="H92" s="96" t="str">
        <f>VLOOKUP(E92,VIP!$A$2:$O16676,7,FALSE)</f>
        <v>Si</v>
      </c>
      <c r="I92" s="96" t="str">
        <f>VLOOKUP(E92,VIP!$A$2:$O8641,8,FALSE)</f>
        <v>Si</v>
      </c>
      <c r="J92" s="96" t="str">
        <f>VLOOKUP(E92,VIP!$A$2:$O8591,8,FALSE)</f>
        <v>Si</v>
      </c>
      <c r="K92" s="96" t="str">
        <f>VLOOKUP(E92,VIP!$A$2:$O12165,6,0)</f>
        <v>NO</v>
      </c>
      <c r="L92" s="98" t="s">
        <v>2493</v>
      </c>
      <c r="M92" s="99" t="s">
        <v>2469</v>
      </c>
      <c r="N92" s="99" t="s">
        <v>2476</v>
      </c>
      <c r="O92" s="96" t="s">
        <v>2499</v>
      </c>
      <c r="P92" s="101"/>
      <c r="Q92" s="100" t="s">
        <v>2493</v>
      </c>
    </row>
    <row r="93" spans="1:17" s="102" customFormat="1" ht="18" x14ac:dyDescent="0.25">
      <c r="A93" s="96" t="str">
        <f>VLOOKUP(E93,'LISTADO ATM'!$A$2:$C$901,3,0)</f>
        <v>SUR</v>
      </c>
      <c r="B93" s="113" t="s">
        <v>2577</v>
      </c>
      <c r="C93" s="97">
        <v>44264.441678240742</v>
      </c>
      <c r="D93" s="96" t="s">
        <v>2189</v>
      </c>
      <c r="E93" s="106">
        <v>5</v>
      </c>
      <c r="F93" s="96" t="str">
        <f>VLOOKUP(E93,VIP!$A$2:$O11754,2,0)</f>
        <v>DRBR005</v>
      </c>
      <c r="G93" s="96" t="str">
        <f>VLOOKUP(E93,'LISTADO ATM'!$A$2:$B$900,2,0)</f>
        <v>ATM Oficina Autoservicio Villa Ofelia (San Juan)</v>
      </c>
      <c r="H93" s="96" t="str">
        <f>VLOOKUP(E93,VIP!$A$2:$O16675,7,FALSE)</f>
        <v>Si</v>
      </c>
      <c r="I93" s="96" t="str">
        <f>VLOOKUP(E93,VIP!$A$2:$O8640,8,FALSE)</f>
        <v>Si</v>
      </c>
      <c r="J93" s="96" t="str">
        <f>VLOOKUP(E93,VIP!$A$2:$O8590,8,FALSE)</f>
        <v>Si</v>
      </c>
      <c r="K93" s="96" t="str">
        <f>VLOOKUP(E93,VIP!$A$2:$O12164,6,0)</f>
        <v>NO</v>
      </c>
      <c r="L93" s="98" t="s">
        <v>2228</v>
      </c>
      <c r="M93" s="99" t="s">
        <v>2469</v>
      </c>
      <c r="N93" s="99" t="s">
        <v>2476</v>
      </c>
      <c r="O93" s="96" t="s">
        <v>2478</v>
      </c>
      <c r="P93" s="101"/>
      <c r="Q93" s="100" t="s">
        <v>2228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2596</v>
      </c>
      <c r="C94" s="97">
        <v>44264.446145833332</v>
      </c>
      <c r="D94" s="96" t="s">
        <v>2591</v>
      </c>
      <c r="E94" s="106">
        <v>414</v>
      </c>
      <c r="F94" s="96" t="str">
        <f>VLOOKUP(E94,VIP!$A$2:$O11771,2,0)</f>
        <v>DRBR414</v>
      </c>
      <c r="G94" s="96" t="str">
        <f>VLOOKUP(E94,'LISTADO ATM'!$A$2:$B$900,2,0)</f>
        <v>ATM Villa Francisca II</v>
      </c>
      <c r="H94" s="96" t="str">
        <f>VLOOKUP(E94,VIP!$A$2:$O16692,7,FALSE)</f>
        <v>Si</v>
      </c>
      <c r="I94" s="96" t="str">
        <f>VLOOKUP(E94,VIP!$A$2:$O8657,8,FALSE)</f>
        <v>Si</v>
      </c>
      <c r="J94" s="96" t="str">
        <f>VLOOKUP(E94,VIP!$A$2:$O8607,8,FALSE)</f>
        <v>Si</v>
      </c>
      <c r="K94" s="96" t="str">
        <f>VLOOKUP(E94,VIP!$A$2:$O12181,6,0)</f>
        <v>SI</v>
      </c>
      <c r="L94" s="98" t="s">
        <v>2599</v>
      </c>
      <c r="M94" s="101" t="s">
        <v>2576</v>
      </c>
      <c r="N94" s="101" t="s">
        <v>2511</v>
      </c>
      <c r="O94" s="96" t="s">
        <v>2598</v>
      </c>
      <c r="P94" s="101" t="s">
        <v>2601</v>
      </c>
      <c r="Q94" s="167" t="s">
        <v>2599</v>
      </c>
    </row>
    <row r="95" spans="1:17" s="102" customFormat="1" ht="18" x14ac:dyDescent="0.25">
      <c r="A95" s="96" t="str">
        <f>VLOOKUP(E95,'LISTADO ATM'!$A$2:$C$901,3,0)</f>
        <v>NORTE</v>
      </c>
      <c r="B95" s="113" t="s">
        <v>2595</v>
      </c>
      <c r="C95" s="97">
        <v>44264.447500000002</v>
      </c>
      <c r="D95" s="96" t="s">
        <v>2591</v>
      </c>
      <c r="E95" s="106">
        <v>266</v>
      </c>
      <c r="F95" s="96" t="str">
        <f>VLOOKUP(E95,VIP!$A$2:$O11770,2,0)</f>
        <v>DRBR266</v>
      </c>
      <c r="G95" s="96" t="str">
        <f>VLOOKUP(E95,'LISTADO ATM'!$A$2:$B$900,2,0)</f>
        <v xml:space="preserve">ATM Oficina Villa Francisca </v>
      </c>
      <c r="H95" s="96" t="str">
        <f>VLOOKUP(E95,VIP!$A$2:$O16691,7,FALSE)</f>
        <v>Si</v>
      </c>
      <c r="I95" s="96" t="str">
        <f>VLOOKUP(E95,VIP!$A$2:$O8656,8,FALSE)</f>
        <v>Si</v>
      </c>
      <c r="J95" s="96" t="str">
        <f>VLOOKUP(E95,VIP!$A$2:$O8606,8,FALSE)</f>
        <v>Si</v>
      </c>
      <c r="K95" s="96" t="str">
        <f>VLOOKUP(E95,VIP!$A$2:$O12180,6,0)</f>
        <v>NO</v>
      </c>
      <c r="L95" s="98" t="s">
        <v>2599</v>
      </c>
      <c r="M95" s="101" t="s">
        <v>2576</v>
      </c>
      <c r="N95" s="101" t="s">
        <v>2511</v>
      </c>
      <c r="O95" s="96" t="s">
        <v>2598</v>
      </c>
      <c r="P95" s="101" t="s">
        <v>2601</v>
      </c>
      <c r="Q95" s="167" t="s">
        <v>2599</v>
      </c>
    </row>
    <row r="96" spans="1:17" s="102" customFormat="1" ht="18" x14ac:dyDescent="0.25">
      <c r="A96" s="96" t="str">
        <f>VLOOKUP(E96,'LISTADO ATM'!$A$2:$C$901,3,0)</f>
        <v>DISTRITO NACIONAL</v>
      </c>
      <c r="B96" s="113" t="s">
        <v>2594</v>
      </c>
      <c r="C96" s="97">
        <v>44264.449004629627</v>
      </c>
      <c r="D96" s="96" t="s">
        <v>2591</v>
      </c>
      <c r="E96" s="106">
        <v>614</v>
      </c>
      <c r="F96" s="96" t="e">
        <f>VLOOKUP(E96,VIP!$A$2:$O11769,2,0)</f>
        <v>#N/A</v>
      </c>
      <c r="G96" s="96" t="str">
        <f>VLOOKUP(E96,'LISTADO ATM'!$A$2:$B$900,2,0)</f>
        <v>ATM S/M Bravo Pontezuela</v>
      </c>
      <c r="H96" s="96" t="e">
        <f>VLOOKUP(E96,VIP!$A$2:$O16690,7,FALSE)</f>
        <v>#N/A</v>
      </c>
      <c r="I96" s="96" t="e">
        <f>VLOOKUP(E96,VIP!$A$2:$O8655,8,FALSE)</f>
        <v>#N/A</v>
      </c>
      <c r="J96" s="96" t="e">
        <f>VLOOKUP(E96,VIP!$A$2:$O8605,8,FALSE)</f>
        <v>#N/A</v>
      </c>
      <c r="K96" s="96" t="e">
        <f>VLOOKUP(E96,VIP!$A$2:$O12179,6,0)</f>
        <v>#N/A</v>
      </c>
      <c r="L96" s="98" t="s">
        <v>2599</v>
      </c>
      <c r="M96" s="101" t="s">
        <v>2576</v>
      </c>
      <c r="N96" s="101" t="s">
        <v>2511</v>
      </c>
      <c r="O96" s="96" t="s">
        <v>2598</v>
      </c>
      <c r="P96" s="101" t="s">
        <v>2601</v>
      </c>
      <c r="Q96" s="167" t="s">
        <v>2599</v>
      </c>
    </row>
    <row r="97" spans="1:17" s="102" customFormat="1" ht="18" x14ac:dyDescent="0.25">
      <c r="A97" s="96" t="str">
        <f>VLOOKUP(E97,'LISTADO ATM'!$A$2:$C$901,3,0)</f>
        <v>DISTRITO NACIONAL</v>
      </c>
      <c r="B97" s="113" t="s">
        <v>2593</v>
      </c>
      <c r="C97" s="97">
        <v>44264.452731481484</v>
      </c>
      <c r="D97" s="96" t="s">
        <v>2591</v>
      </c>
      <c r="E97" s="106">
        <v>721</v>
      </c>
      <c r="F97" s="96" t="str">
        <f>VLOOKUP(E97,VIP!$A$2:$O11768,2,0)</f>
        <v>DRBR23A</v>
      </c>
      <c r="G97" s="96" t="str">
        <f>VLOOKUP(E97,'LISTADO ATM'!$A$2:$B$900,2,0)</f>
        <v xml:space="preserve">ATM Oficina Charles de Gaulle II </v>
      </c>
      <c r="H97" s="96" t="str">
        <f>VLOOKUP(E97,VIP!$A$2:$O16689,7,FALSE)</f>
        <v>Si</v>
      </c>
      <c r="I97" s="96" t="str">
        <f>VLOOKUP(E97,VIP!$A$2:$O8654,8,FALSE)</f>
        <v>Si</v>
      </c>
      <c r="J97" s="96" t="str">
        <f>VLOOKUP(E97,VIP!$A$2:$O8604,8,FALSE)</f>
        <v>Si</v>
      </c>
      <c r="K97" s="96" t="str">
        <f>VLOOKUP(E97,VIP!$A$2:$O12178,6,0)</f>
        <v>NO</v>
      </c>
      <c r="L97" s="98" t="s">
        <v>2599</v>
      </c>
      <c r="M97" s="101" t="s">
        <v>2576</v>
      </c>
      <c r="N97" s="101" t="s">
        <v>2511</v>
      </c>
      <c r="O97" s="96" t="s">
        <v>2598</v>
      </c>
      <c r="P97" s="101" t="s">
        <v>2601</v>
      </c>
      <c r="Q97" s="167" t="s">
        <v>2599</v>
      </c>
    </row>
  </sheetData>
  <autoFilter ref="A4:Q4">
    <sortState ref="A5:Q9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9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4" zoomScale="80" zoomScaleNormal="80" workbookViewId="0">
      <selection activeCell="B60" sqref="B60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44264.25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44264.708333333336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ESTE</v>
      </c>
      <c r="B9" s="106">
        <v>399</v>
      </c>
      <c r="C9" s="106" t="str">
        <f>VLOOKUP(B9,'[1]LISTADO ATM'!$A$2:$B$820,2,0)</f>
        <v xml:space="preserve">ATM Oficina La Romana II </v>
      </c>
      <c r="D9" s="168" t="s">
        <v>2497</v>
      </c>
      <c r="E9" s="126">
        <v>335814912</v>
      </c>
    </row>
    <row r="10" spans="1:5" ht="18" x14ac:dyDescent="0.25">
      <c r="A10" s="111" t="str">
        <f>VLOOKUP(B10,'[1]LISTADO ATM'!$A$2:$C$820,3,0)</f>
        <v>ESTE</v>
      </c>
      <c r="B10" s="106">
        <v>211</v>
      </c>
      <c r="C10" s="106" t="str">
        <f>VLOOKUP(B10,'[1]LISTADO ATM'!$A$2:$B$820,2,0)</f>
        <v xml:space="preserve">ATM Oficina La Romana I </v>
      </c>
      <c r="D10" s="168" t="s">
        <v>2497</v>
      </c>
      <c r="E10" s="127">
        <v>335815199</v>
      </c>
    </row>
    <row r="11" spans="1:5" ht="18" x14ac:dyDescent="0.25">
      <c r="A11" s="111" t="str">
        <f>VLOOKUP(B11,'[1]LISTADO ATM'!$A$2:$C$820,3,0)</f>
        <v>ESTE</v>
      </c>
      <c r="B11" s="106">
        <v>386</v>
      </c>
      <c r="C11" s="106" t="str">
        <f>VLOOKUP(B11,'[1]LISTADO ATM'!$A$2:$B$820,2,0)</f>
        <v xml:space="preserve">ATM Plaza Verón II </v>
      </c>
      <c r="D11" s="168" t="s">
        <v>2497</v>
      </c>
      <c r="E11" s="127">
        <v>335815209</v>
      </c>
    </row>
    <row r="12" spans="1:5" ht="18" x14ac:dyDescent="0.25">
      <c r="A12" s="111" t="str">
        <f>VLOOKUP(B12,'[1]LISTADO ATM'!$A$2:$C$820,3,0)</f>
        <v>NORTE</v>
      </c>
      <c r="B12" s="106">
        <v>151</v>
      </c>
      <c r="C12" s="106" t="str">
        <f>VLOOKUP(B12,'[1]LISTADO ATM'!$A$2:$B$820,2,0)</f>
        <v xml:space="preserve">ATM Oficina Nagua </v>
      </c>
      <c r="D12" s="168" t="s">
        <v>2497</v>
      </c>
      <c r="E12" s="127">
        <v>335815440</v>
      </c>
    </row>
    <row r="13" spans="1:5" ht="18" x14ac:dyDescent="0.25">
      <c r="A13" s="111" t="e">
        <f>VLOOKUP(B13,'[1]LISTADO ATM'!$A$2:$C$820,3,0)</f>
        <v>#N/A</v>
      </c>
      <c r="B13" s="106"/>
      <c r="C13" s="106" t="e">
        <f>VLOOKUP(B13,'[1]LISTADO ATM'!$A$2:$B$820,2,0)</f>
        <v>#N/A</v>
      </c>
      <c r="D13" s="168" t="s">
        <v>2497</v>
      </c>
      <c r="E13" s="127"/>
    </row>
    <row r="14" spans="1:5" ht="18" x14ac:dyDescent="0.25">
      <c r="A14" s="111" t="e">
        <f>VLOOKUP(B14,'[1]LISTADO ATM'!$A$2:$C$820,3,0)</f>
        <v>#N/A</v>
      </c>
      <c r="B14" s="106"/>
      <c r="C14" s="106" t="e">
        <f>VLOOKUP(B14,'[1]LISTADO ATM'!$A$2:$B$820,2,0)</f>
        <v>#N/A</v>
      </c>
      <c r="D14" s="168" t="s">
        <v>2497</v>
      </c>
      <c r="E14" s="127"/>
    </row>
    <row r="15" spans="1:5" ht="18" x14ac:dyDescent="0.25">
      <c r="A15" s="111" t="e">
        <f>VLOOKUP(B15,'[1]LISTADO ATM'!$A$2:$C$820,3,0)</f>
        <v>#N/A</v>
      </c>
      <c r="B15" s="106"/>
      <c r="C15" s="106" t="e">
        <f>VLOOKUP(B15,'[1]LISTADO ATM'!$A$2:$B$820,2,0)</f>
        <v>#N/A</v>
      </c>
      <c r="D15" s="168" t="s">
        <v>2497</v>
      </c>
      <c r="E15" s="127"/>
    </row>
    <row r="16" spans="1:5" ht="18.75" thickBot="1" x14ac:dyDescent="0.3">
      <c r="A16" s="108" t="s">
        <v>2428</v>
      </c>
      <c r="B16" s="114">
        <f>COUNT(B9:B15)</f>
        <v>4</v>
      </c>
      <c r="C16" s="136"/>
      <c r="D16" s="156"/>
      <c r="E16" s="137"/>
    </row>
    <row r="17" spans="1:6" ht="15.75" thickBot="1" x14ac:dyDescent="0.3">
      <c r="E17" s="110"/>
      <c r="F17" s="128"/>
    </row>
    <row r="18" spans="1:6" ht="18.75" thickBot="1" x14ac:dyDescent="0.3">
      <c r="A18" s="142" t="s">
        <v>2430</v>
      </c>
      <c r="B18" s="143"/>
      <c r="C18" s="143"/>
      <c r="D18" s="143"/>
      <c r="E18" s="144"/>
    </row>
    <row r="19" spans="1:6" ht="18" x14ac:dyDescent="0.25">
      <c r="A19" s="104" t="s">
        <v>15</v>
      </c>
      <c r="B19" s="105" t="s">
        <v>2426</v>
      </c>
      <c r="C19" s="105" t="s">
        <v>46</v>
      </c>
      <c r="D19" s="105" t="s">
        <v>2432</v>
      </c>
      <c r="E19" s="121" t="s">
        <v>2427</v>
      </c>
    </row>
    <row r="20" spans="1:6" ht="18" x14ac:dyDescent="0.25">
      <c r="A20" s="111" t="str">
        <f>VLOOKUP(B20,'[1]LISTADO ATM'!$A$2:$C$820,3,0)</f>
        <v>ESTE</v>
      </c>
      <c r="B20" s="106">
        <v>429</v>
      </c>
      <c r="C20" s="106" t="str">
        <f>VLOOKUP(B20,'[1]LISTADO ATM'!$A$2:$B$820,2,0)</f>
        <v xml:space="preserve">ATM Oficina Jumbo La Romana </v>
      </c>
      <c r="D20" s="124" t="s">
        <v>2454</v>
      </c>
      <c r="E20" s="127">
        <v>335813806</v>
      </c>
    </row>
    <row r="21" spans="1:6" ht="18" x14ac:dyDescent="0.25">
      <c r="A21" s="111" t="str">
        <f>VLOOKUP(B21,'[1]LISTADO ATM'!$A$2:$C$820,3,0)</f>
        <v>ESTE</v>
      </c>
      <c r="B21" s="106">
        <v>268</v>
      </c>
      <c r="C21" s="106" t="str">
        <f>VLOOKUP(B21,'[1]LISTADO ATM'!$A$2:$B$820,2,0)</f>
        <v xml:space="preserve">ATM Autobanco La Altagracia (Higuey) </v>
      </c>
      <c r="D21" s="124" t="s">
        <v>2454</v>
      </c>
      <c r="E21" s="127">
        <v>335815445</v>
      </c>
    </row>
    <row r="22" spans="1:6" ht="18" x14ac:dyDescent="0.25">
      <c r="A22" s="111" t="str">
        <f>VLOOKUP(B22,'[1]LISTADO ATM'!$A$2:$C$820,3,0)</f>
        <v>SUR</v>
      </c>
      <c r="B22" s="106">
        <v>677</v>
      </c>
      <c r="C22" s="106" t="str">
        <f>VLOOKUP(B22,'[1]LISTADO ATM'!$A$2:$B$820,2,0)</f>
        <v>ATM PBG Villa Jaragua</v>
      </c>
      <c r="D22" s="124" t="s">
        <v>2454</v>
      </c>
      <c r="E22" s="127">
        <v>335815649</v>
      </c>
    </row>
    <row r="23" spans="1:6" ht="18" x14ac:dyDescent="0.25">
      <c r="A23" s="111" t="e">
        <f>VLOOKUP(B23,'[1]LISTADO ATM'!$A$2:$C$820,3,0)</f>
        <v>#N/A</v>
      </c>
      <c r="B23" s="106"/>
      <c r="C23" s="106" t="e">
        <f>VLOOKUP(B23,'[1]LISTADO ATM'!$A$2:$B$820,2,0)</f>
        <v>#N/A</v>
      </c>
      <c r="D23" s="124" t="s">
        <v>2454</v>
      </c>
      <c r="E23" s="127"/>
    </row>
    <row r="24" spans="1:6" ht="18" x14ac:dyDescent="0.25">
      <c r="A24" s="111" t="e">
        <f>VLOOKUP(B24,'[1]LISTADO ATM'!$A$2:$C$820,3,0)</f>
        <v>#N/A</v>
      </c>
      <c r="B24" s="106"/>
      <c r="C24" s="106" t="e">
        <f>VLOOKUP(B24,'[1]LISTADO ATM'!$A$2:$B$820,2,0)</f>
        <v>#N/A</v>
      </c>
      <c r="D24" s="124" t="s">
        <v>2454</v>
      </c>
      <c r="E24" s="127"/>
    </row>
    <row r="25" spans="1:6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4" t="s">
        <v>2454</v>
      </c>
      <c r="E25" s="127"/>
    </row>
    <row r="26" spans="1:6" ht="18.75" thickBot="1" x14ac:dyDescent="0.3">
      <c r="A26" s="112" t="s">
        <v>2428</v>
      </c>
      <c r="B26" s="114">
        <f>COUNT(B20:B25)</f>
        <v>3</v>
      </c>
      <c r="C26" s="123"/>
      <c r="D26" s="123"/>
      <c r="E26" s="123"/>
    </row>
    <row r="27" spans="1:6" ht="15.75" thickBot="1" x14ac:dyDescent="0.3">
      <c r="E27" s="110"/>
    </row>
    <row r="28" spans="1:6" ht="18.75" thickBot="1" x14ac:dyDescent="0.3">
      <c r="A28" s="142" t="s">
        <v>2454</v>
      </c>
      <c r="B28" s="143"/>
      <c r="C28" s="143"/>
      <c r="D28" s="143"/>
      <c r="E28" s="144"/>
    </row>
    <row r="29" spans="1:6" ht="18" x14ac:dyDescent="0.25">
      <c r="A29" s="104" t="s">
        <v>15</v>
      </c>
      <c r="B29" s="105" t="s">
        <v>2426</v>
      </c>
      <c r="C29" s="105" t="s">
        <v>46</v>
      </c>
      <c r="D29" s="105" t="s">
        <v>2432</v>
      </c>
      <c r="E29" s="121" t="s">
        <v>2427</v>
      </c>
    </row>
    <row r="30" spans="1:6" ht="18" x14ac:dyDescent="0.25">
      <c r="A30" s="111" t="str">
        <f>VLOOKUP(B30,'[1]LISTADO ATM'!$A$2:$C$820,3,0)</f>
        <v>DISTRITO NACIONAL</v>
      </c>
      <c r="B30" s="106">
        <v>938</v>
      </c>
      <c r="C30" s="106" t="str">
        <f>VLOOKUP(B30,'[1]LISTADO ATM'!$A$2:$B$820,2,0)</f>
        <v xml:space="preserve">ATM Autobanco Oficina Filadelfia Plaza </v>
      </c>
      <c r="D30" s="106" t="s">
        <v>2495</v>
      </c>
      <c r="E30" s="127">
        <v>335815643</v>
      </c>
    </row>
    <row r="31" spans="1:6" ht="18" x14ac:dyDescent="0.25">
      <c r="A31" s="111" t="str">
        <f>VLOOKUP(B31,'[1]LISTADO ATM'!$A$2:$C$820,3,0)</f>
        <v>SUR</v>
      </c>
      <c r="B31" s="106">
        <v>984</v>
      </c>
      <c r="C31" s="106" t="str">
        <f>VLOOKUP(B31,'[1]LISTADO ATM'!$A$2:$B$820,2,0)</f>
        <v xml:space="preserve">ATM Oficina Neiba II </v>
      </c>
      <c r="D31" s="106" t="s">
        <v>2495</v>
      </c>
      <c r="E31" s="127">
        <v>335815647</v>
      </c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06" t="s">
        <v>2495</v>
      </c>
      <c r="E32" s="127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06" t="s">
        <v>2495</v>
      </c>
      <c r="E33" s="127"/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06" t="s">
        <v>2495</v>
      </c>
      <c r="E34" s="127"/>
    </row>
    <row r="35" spans="1:5" ht="18" x14ac:dyDescent="0.25">
      <c r="A35" s="111" t="e">
        <f>VLOOKUP(B35,'[1]LISTADO ATM'!$A$2:$C$820,3,0)</f>
        <v>#N/A</v>
      </c>
      <c r="B35" s="106"/>
      <c r="C35" s="106" t="e">
        <f>VLOOKUP(B35,'[1]LISTADO ATM'!$A$2:$B$820,2,0)</f>
        <v>#N/A</v>
      </c>
      <c r="D35" s="106" t="s">
        <v>2495</v>
      </c>
      <c r="E35" s="127"/>
    </row>
    <row r="36" spans="1:5" ht="18" x14ac:dyDescent="0.25">
      <c r="A36" s="111" t="e">
        <f>VLOOKUP(B36,'[1]LISTADO ATM'!$A$2:$C$820,3,0)</f>
        <v>#N/A</v>
      </c>
      <c r="B36" s="106"/>
      <c r="C36" s="106" t="e">
        <f>VLOOKUP(B36,'[1]LISTADO ATM'!$A$2:$B$820,2,0)</f>
        <v>#N/A</v>
      </c>
      <c r="D36" s="106" t="s">
        <v>2495</v>
      </c>
      <c r="E36" s="127"/>
    </row>
    <row r="37" spans="1:5" ht="18.75" thickBot="1" x14ac:dyDescent="0.3">
      <c r="A37" s="108" t="s">
        <v>2428</v>
      </c>
      <c r="B37" s="114">
        <f>COUNT(B30:B36)</f>
        <v>2</v>
      </c>
      <c r="C37" s="123"/>
      <c r="D37" s="107"/>
      <c r="E37" s="125"/>
    </row>
    <row r="38" spans="1:5" ht="15.75" thickBot="1" x14ac:dyDescent="0.3">
      <c r="E38" s="110"/>
    </row>
    <row r="39" spans="1:5" ht="18.75" thickBot="1" x14ac:dyDescent="0.3">
      <c r="A39" s="138" t="s">
        <v>2429</v>
      </c>
      <c r="B39" s="139"/>
      <c r="E39" s="110"/>
    </row>
    <row r="40" spans="1:5" ht="18.75" thickBot="1" x14ac:dyDescent="0.3">
      <c r="A40" s="140">
        <f>+B26+B37</f>
        <v>5</v>
      </c>
      <c r="B40" s="141"/>
      <c r="E40" s="110"/>
    </row>
    <row r="41" spans="1:5" ht="15.75" thickBot="1" x14ac:dyDescent="0.3">
      <c r="E41" s="110"/>
    </row>
    <row r="42" spans="1:5" ht="18.75" thickBot="1" x14ac:dyDescent="0.3">
      <c r="A42" s="142" t="s">
        <v>2431</v>
      </c>
      <c r="B42" s="143"/>
      <c r="C42" s="143"/>
      <c r="D42" s="143"/>
      <c r="E42" s="144"/>
    </row>
    <row r="43" spans="1:5" ht="18" x14ac:dyDescent="0.25">
      <c r="A43" s="115" t="s">
        <v>15</v>
      </c>
      <c r="B43" s="105" t="s">
        <v>2426</v>
      </c>
      <c r="C43" s="109" t="s">
        <v>46</v>
      </c>
      <c r="D43" s="145" t="s">
        <v>2432</v>
      </c>
      <c r="E43" s="146"/>
    </row>
    <row r="44" spans="1:5" ht="18" x14ac:dyDescent="0.25">
      <c r="A44" s="106" t="str">
        <f>VLOOKUP(B44,'[1]LISTADO ATM'!$A$2:$C$820,3,0)</f>
        <v>DISTRITO NACIONAL</v>
      </c>
      <c r="B44" s="106">
        <v>976</v>
      </c>
      <c r="C44" s="111" t="str">
        <f>VLOOKUP(B44,'[1]LISTADO ATM'!$A$2:$B$820,2,0)</f>
        <v xml:space="preserve">ATM Oficina Diamond Plaza I </v>
      </c>
      <c r="D44" s="134" t="s">
        <v>2502</v>
      </c>
      <c r="E44" s="135"/>
    </row>
    <row r="45" spans="1:5" ht="18" x14ac:dyDescent="0.25">
      <c r="A45" s="106" t="str">
        <f>VLOOKUP(B45,'[1]LISTADO ATM'!$A$2:$C$820,3,0)</f>
        <v>DISTRITO NACIONAL</v>
      </c>
      <c r="B45" s="106">
        <v>355</v>
      </c>
      <c r="C45" s="111" t="str">
        <f>VLOOKUP(B45,'[1]LISTADO ATM'!$A$2:$B$820,2,0)</f>
        <v xml:space="preserve">ATM UNP Metro II </v>
      </c>
      <c r="D45" s="134" t="s">
        <v>2502</v>
      </c>
      <c r="E45" s="135"/>
    </row>
    <row r="46" spans="1:5" ht="18" x14ac:dyDescent="0.25">
      <c r="A46" s="106" t="str">
        <f>VLOOKUP(B46,'[1]LISTADO ATM'!$A$2:$C$820,3,0)</f>
        <v>DISTRITO NACIONAL</v>
      </c>
      <c r="B46" s="106">
        <v>486</v>
      </c>
      <c r="C46" s="111" t="str">
        <f>VLOOKUP(B46,'[1]LISTADO ATM'!$A$2:$B$820,2,0)</f>
        <v xml:space="preserve">ATM Olé La Caleta </v>
      </c>
      <c r="D46" s="134" t="s">
        <v>2502</v>
      </c>
      <c r="E46" s="135"/>
    </row>
    <row r="47" spans="1:5" ht="18" x14ac:dyDescent="0.25">
      <c r="A47" s="106" t="e">
        <f>VLOOKUP(#REF!,'[1]LISTADO ATM'!$A$2:$C$820,3,0)</f>
        <v>#REF!</v>
      </c>
      <c r="B47" s="106">
        <v>325</v>
      </c>
      <c r="C47" s="111" t="str">
        <f>VLOOKUP(B47,'[1]LISTADO ATM'!$A$2:$B$820,2,0)</f>
        <v>ATM Casa Edwin</v>
      </c>
      <c r="D47" s="134" t="s">
        <v>2502</v>
      </c>
      <c r="E47" s="135"/>
    </row>
    <row r="48" spans="1:5" ht="18" x14ac:dyDescent="0.25">
      <c r="A48" s="106" t="str">
        <f>VLOOKUP(B48,'[1]LISTADO ATM'!$A$2:$C$820,3,0)</f>
        <v>DISTRITO NACIONAL</v>
      </c>
      <c r="B48" s="106">
        <v>227</v>
      </c>
      <c r="C48" s="111" t="str">
        <f>VLOOKUP(B48,'[1]LISTADO ATM'!$A$2:$B$820,2,0)</f>
        <v xml:space="preserve">ATM S/M Bravo Av. Enriquillo </v>
      </c>
      <c r="D48" s="134" t="s">
        <v>2502</v>
      </c>
      <c r="E48" s="135"/>
    </row>
    <row r="49" spans="1:5" ht="18" x14ac:dyDescent="0.25">
      <c r="A49" s="106" t="str">
        <f>VLOOKUP(B49,'[1]LISTADO ATM'!$A$2:$C$820,3,0)</f>
        <v>DISTRITO NACIONAL</v>
      </c>
      <c r="B49" s="106">
        <v>560</v>
      </c>
      <c r="C49" s="111" t="str">
        <f>VLOOKUP(B49,'[1]LISTADO ATM'!$A$2:$B$820,2,0)</f>
        <v xml:space="preserve">ATM Junta Central Electoral </v>
      </c>
      <c r="D49" s="134" t="s">
        <v>2502</v>
      </c>
      <c r="E49" s="135"/>
    </row>
    <row r="50" spans="1:5" ht="18" x14ac:dyDescent="0.25">
      <c r="A50" s="106" t="str">
        <f>VLOOKUP(B50,'[1]LISTADO ATM'!$A$2:$C$820,3,0)</f>
        <v>DISTRITO NACIONAL</v>
      </c>
      <c r="B50" s="106">
        <v>515</v>
      </c>
      <c r="C50" s="111" t="str">
        <f>VLOOKUP(B50,'[1]LISTADO ATM'!$A$2:$B$820,2,0)</f>
        <v xml:space="preserve">ATM Oficina Agora Mall I </v>
      </c>
      <c r="D50" s="134" t="s">
        <v>2502</v>
      </c>
      <c r="E50" s="135"/>
    </row>
    <row r="51" spans="1:5" ht="18" x14ac:dyDescent="0.25">
      <c r="A51" s="106" t="str">
        <f>VLOOKUP(B51,'[1]LISTADO ATM'!$A$2:$C$820,3,0)</f>
        <v>DISTRITO NACIONAL</v>
      </c>
      <c r="B51" s="106">
        <v>685</v>
      </c>
      <c r="C51" s="111" t="str">
        <f>VLOOKUP(B51,'[1]LISTADO ATM'!$A$2:$B$820,2,0)</f>
        <v>ATM Autoservicio UASD</v>
      </c>
      <c r="D51" s="134" t="s">
        <v>2502</v>
      </c>
      <c r="E51" s="135"/>
    </row>
    <row r="52" spans="1:5" ht="18" x14ac:dyDescent="0.25">
      <c r="A52" s="106" t="e">
        <f>VLOOKUP(B52,'[1]LISTADO ATM'!$A$2:$C$820,3,0)</f>
        <v>#N/A</v>
      </c>
      <c r="B52" s="106"/>
      <c r="C52" s="111" t="e">
        <f>VLOOKUP(B52,'[1]LISTADO ATM'!$A$2:$B$820,2,0)</f>
        <v>#N/A</v>
      </c>
      <c r="D52" s="134"/>
      <c r="E52" s="135"/>
    </row>
    <row r="53" spans="1:5" ht="18" x14ac:dyDescent="0.25">
      <c r="A53" s="106" t="e">
        <f>VLOOKUP(B53,'[1]LISTADO ATM'!$A$2:$C$820,3,0)</f>
        <v>#N/A</v>
      </c>
      <c r="B53" s="106"/>
      <c r="C53" s="111" t="e">
        <f>VLOOKUP(B53,'[1]LISTADO ATM'!$A$2:$B$820,2,0)</f>
        <v>#N/A</v>
      </c>
      <c r="D53" s="129"/>
      <c r="E53" s="130"/>
    </row>
    <row r="54" spans="1:5" ht="18" x14ac:dyDescent="0.25">
      <c r="A54" s="106" t="e">
        <f>VLOOKUP(B54,'[1]LISTADO ATM'!$A$2:$C$820,3,0)</f>
        <v>#N/A</v>
      </c>
      <c r="B54" s="106"/>
      <c r="C54" s="111" t="e">
        <f>VLOOKUP(B54,'[1]LISTADO ATM'!$A$2:$B$820,2,0)</f>
        <v>#N/A</v>
      </c>
      <c r="D54" s="129"/>
      <c r="E54" s="130"/>
    </row>
    <row r="55" spans="1:5" ht="18" x14ac:dyDescent="0.25">
      <c r="A55" s="106" t="e">
        <f>VLOOKUP(B55,'[1]LISTADO ATM'!$A$2:$C$820,3,0)</f>
        <v>#N/A</v>
      </c>
      <c r="B55" s="106"/>
      <c r="C55" s="111" t="e">
        <f>VLOOKUP(B55,'[1]LISTADO ATM'!$A$2:$B$820,2,0)</f>
        <v>#N/A</v>
      </c>
      <c r="D55" s="129"/>
      <c r="E55" s="130"/>
    </row>
    <row r="56" spans="1:5" ht="18" x14ac:dyDescent="0.25">
      <c r="A56" s="106" t="e">
        <f>VLOOKUP(B56,'[1]LISTADO ATM'!$A$2:$C$820,3,0)</f>
        <v>#N/A</v>
      </c>
      <c r="B56" s="106"/>
      <c r="C56" s="111" t="e">
        <f>VLOOKUP(B56,'[1]LISTADO ATM'!$A$2:$B$820,2,0)</f>
        <v>#N/A</v>
      </c>
      <c r="D56" s="129"/>
      <c r="E56" s="130"/>
    </row>
    <row r="57" spans="1:5" ht="18" x14ac:dyDescent="0.25">
      <c r="A57" s="106" t="e">
        <f>VLOOKUP(B57,'[1]LISTADO ATM'!$A$2:$C$820,3,0)</f>
        <v>#N/A</v>
      </c>
      <c r="B57" s="106"/>
      <c r="C57" s="111" t="e">
        <f>VLOOKUP(B57,'[1]LISTADO ATM'!$A$2:$B$820,2,0)</f>
        <v>#N/A</v>
      </c>
      <c r="D57" s="129"/>
      <c r="E57" s="130"/>
    </row>
    <row r="58" spans="1:5" ht="18" x14ac:dyDescent="0.25">
      <c r="A58" s="106" t="e">
        <f>VLOOKUP(B58,'[1]LISTADO ATM'!$A$2:$C$820,3,0)</f>
        <v>#N/A</v>
      </c>
      <c r="B58" s="106"/>
      <c r="C58" s="111" t="e">
        <f>VLOOKUP(B58,'[1]LISTADO ATM'!$A$2:$B$820,2,0)</f>
        <v>#N/A</v>
      </c>
      <c r="D58" s="129"/>
      <c r="E58" s="130"/>
    </row>
    <row r="59" spans="1:5" ht="18.75" thickBot="1" x14ac:dyDescent="0.3">
      <c r="A59" s="108" t="s">
        <v>2428</v>
      </c>
      <c r="B59" s="114">
        <f>COUNT(B44:B58)</f>
        <v>8</v>
      </c>
      <c r="C59" s="123"/>
      <c r="D59" s="136"/>
      <c r="E59" s="137"/>
    </row>
  </sheetData>
  <mergeCells count="20">
    <mergeCell ref="D50:E50"/>
    <mergeCell ref="D51:E51"/>
    <mergeCell ref="D52:E52"/>
    <mergeCell ref="D59:E59"/>
    <mergeCell ref="D45:E45"/>
    <mergeCell ref="D46:E46"/>
    <mergeCell ref="D47:E47"/>
    <mergeCell ref="D48:E48"/>
    <mergeCell ref="D49:E49"/>
    <mergeCell ref="A39:B39"/>
    <mergeCell ref="A40:B40"/>
    <mergeCell ref="A42:E42"/>
    <mergeCell ref="D43:E43"/>
    <mergeCell ref="D44:E44"/>
    <mergeCell ref="A1:E1"/>
    <mergeCell ref="A2:E2"/>
    <mergeCell ref="A7:E7"/>
    <mergeCell ref="C16:E16"/>
    <mergeCell ref="A18:E18"/>
    <mergeCell ref="A28:E28"/>
  </mergeCells>
  <phoneticPr fontId="47" type="noConversion"/>
  <conditionalFormatting sqref="B59:B1048576 B47 B44:B45 B26:B28 B1:B7 B30:B42 B9:B18">
    <cfRule type="duplicateValues" dxfId="91" priority="15"/>
  </conditionalFormatting>
  <conditionalFormatting sqref="B26:B28">
    <cfRule type="duplicateValues" dxfId="90" priority="16"/>
  </conditionalFormatting>
  <conditionalFormatting sqref="B59:B1048576 B47 B44:B45 B1:B7 B20:B28 B30:B42 B9:B18">
    <cfRule type="duplicateValues" dxfId="89" priority="17"/>
  </conditionalFormatting>
  <conditionalFormatting sqref="B46">
    <cfRule type="duplicateValues" dxfId="88" priority="13"/>
  </conditionalFormatting>
  <conditionalFormatting sqref="B46">
    <cfRule type="duplicateValues" dxfId="87" priority="14"/>
  </conditionalFormatting>
  <conditionalFormatting sqref="B52:B58">
    <cfRule type="duplicateValues" dxfId="86" priority="11"/>
  </conditionalFormatting>
  <conditionalFormatting sqref="B52:B58">
    <cfRule type="duplicateValues" dxfId="85" priority="12"/>
  </conditionalFormatting>
  <conditionalFormatting sqref="B51">
    <cfRule type="duplicateValues" dxfId="84" priority="9"/>
  </conditionalFormatting>
  <conditionalFormatting sqref="B51">
    <cfRule type="duplicateValues" dxfId="83" priority="10"/>
  </conditionalFormatting>
  <conditionalFormatting sqref="B50">
    <cfRule type="duplicateValues" dxfId="82" priority="7"/>
  </conditionalFormatting>
  <conditionalFormatting sqref="B50">
    <cfRule type="duplicateValues" dxfId="81" priority="8"/>
  </conditionalFormatting>
  <conditionalFormatting sqref="B49">
    <cfRule type="duplicateValues" dxfId="80" priority="5"/>
  </conditionalFormatting>
  <conditionalFormatting sqref="B49">
    <cfRule type="duplicateValues" dxfId="79" priority="6"/>
  </conditionalFormatting>
  <conditionalFormatting sqref="B48">
    <cfRule type="duplicateValues" dxfId="78" priority="3"/>
  </conditionalFormatting>
  <conditionalFormatting sqref="B48">
    <cfRule type="duplicateValues" dxfId="77" priority="4"/>
  </conditionalFormatting>
  <conditionalFormatting sqref="B1:B1048576">
    <cfRule type="duplicateValues" dxfId="76" priority="2"/>
  </conditionalFormatting>
  <conditionalFormatting sqref="E1:E1048576">
    <cfRule type="duplicateValues" dxfId="75" priority="1"/>
  </conditionalFormatting>
  <conditionalFormatting sqref="B47:B58">
    <cfRule type="duplicateValues" dxfId="74" priority="18"/>
  </conditionalFormatting>
  <conditionalFormatting sqref="B20:B25">
    <cfRule type="duplicateValues" dxfId="73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2501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2498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7.67460648147971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2021-03-09T15:24:51Z</dcterms:modified>
</cp:coreProperties>
</file>