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1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REPORTE!$A$4:$Q$36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7" i="1" l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B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B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B38" i="16"/>
  <c r="A56" i="16" s="1"/>
  <c r="C37" i="16"/>
  <c r="A37" i="16"/>
  <c r="C36" i="16"/>
  <c r="A36" i="16"/>
  <c r="C35" i="16"/>
  <c r="A35" i="16"/>
  <c r="C34" i="16"/>
  <c r="A34" i="16"/>
  <c r="C33" i="16"/>
  <c r="A33" i="16"/>
  <c r="C32" i="16"/>
  <c r="A32" i="16"/>
  <c r="B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01" i="1" l="1"/>
  <c r="A100" i="1"/>
  <c r="A99" i="1"/>
  <c r="A98" i="1"/>
  <c r="A97" i="1"/>
  <c r="A96" i="1"/>
  <c r="A95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A94" i="1" l="1"/>
  <c r="A92" i="1"/>
  <c r="A72" i="1"/>
  <c r="F94" i="1"/>
  <c r="G94" i="1"/>
  <c r="H94" i="1"/>
  <c r="I94" i="1"/>
  <c r="J94" i="1"/>
  <c r="K94" i="1"/>
  <c r="F92" i="1"/>
  <c r="G92" i="1"/>
  <c r="H92" i="1"/>
  <c r="I92" i="1"/>
  <c r="J92" i="1"/>
  <c r="K92" i="1"/>
  <c r="F72" i="1"/>
  <c r="G72" i="1"/>
  <c r="H72" i="1"/>
  <c r="I72" i="1"/>
  <c r="J72" i="1"/>
  <c r="K72" i="1"/>
  <c r="F93" i="1"/>
  <c r="G93" i="1"/>
  <c r="H93" i="1"/>
  <c r="I93" i="1"/>
  <c r="J93" i="1"/>
  <c r="K93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A93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1" i="1"/>
  <c r="A70" i="1"/>
  <c r="A69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A65" i="1" l="1"/>
  <c r="A62" i="1"/>
  <c r="A60" i="1"/>
  <c r="F65" i="1"/>
  <c r="G65" i="1"/>
  <c r="H65" i="1"/>
  <c r="I65" i="1"/>
  <c r="J65" i="1"/>
  <c r="K65" i="1"/>
  <c r="F62" i="1"/>
  <c r="G62" i="1"/>
  <c r="H62" i="1"/>
  <c r="I62" i="1"/>
  <c r="J62" i="1"/>
  <c r="K62" i="1"/>
  <c r="F60" i="1"/>
  <c r="G60" i="1"/>
  <c r="H60" i="1"/>
  <c r="I60" i="1"/>
  <c r="J60" i="1"/>
  <c r="K60" i="1"/>
  <c r="F68" i="1" l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4" i="1"/>
  <c r="G64" i="1"/>
  <c r="H64" i="1"/>
  <c r="I64" i="1"/>
  <c r="J64" i="1"/>
  <c r="K64" i="1"/>
  <c r="F63" i="1"/>
  <c r="G63" i="1"/>
  <c r="H63" i="1"/>
  <c r="I63" i="1"/>
  <c r="J63" i="1"/>
  <c r="K63" i="1"/>
  <c r="A68" i="1"/>
  <c r="A67" i="1"/>
  <c r="A66" i="1"/>
  <c r="A64" i="1"/>
  <c r="A63" i="1"/>
  <c r="F61" i="1" l="1"/>
  <c r="G61" i="1"/>
  <c r="H61" i="1"/>
  <c r="I61" i="1"/>
  <c r="J61" i="1"/>
  <c r="K61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A61" i="1"/>
  <c r="A59" i="1"/>
  <c r="A58" i="1"/>
  <c r="A57" i="1"/>
  <c r="A56" i="1"/>
  <c r="A55" i="1"/>
  <c r="A54" i="1"/>
  <c r="F53" i="1" l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K33" i="1" l="1"/>
  <c r="J33" i="1"/>
  <c r="I33" i="1"/>
  <c r="H33" i="1"/>
  <c r="G33" i="1"/>
  <c r="F33" i="1"/>
  <c r="K34" i="1"/>
  <c r="J34" i="1"/>
  <c r="I34" i="1"/>
  <c r="H34" i="1"/>
  <c r="G34" i="1"/>
  <c r="F34" i="1"/>
  <c r="K35" i="1"/>
  <c r="J35" i="1"/>
  <c r="I35" i="1"/>
  <c r="H35" i="1"/>
  <c r="G35" i="1"/>
  <c r="F35" i="1"/>
  <c r="K36" i="1"/>
  <c r="J36" i="1"/>
  <c r="I36" i="1"/>
  <c r="H36" i="1"/>
  <c r="G36" i="1"/>
  <c r="F36" i="1"/>
  <c r="A36" i="1"/>
  <c r="A35" i="1"/>
  <c r="A34" i="1"/>
  <c r="A33" i="1"/>
  <c r="F32" i="1" l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A32" i="1"/>
  <c r="A31" i="1"/>
  <c r="A30" i="1"/>
  <c r="A29" i="1"/>
  <c r="A28" i="1"/>
  <c r="A27" i="1"/>
  <c r="A26" i="1"/>
  <c r="A25" i="1"/>
  <c r="A24" i="1"/>
  <c r="A23" i="1" l="1"/>
  <c r="A22" i="1"/>
  <c r="A21" i="1"/>
  <c r="A20" i="1"/>
  <c r="A19" i="1"/>
  <c r="A18" i="1"/>
  <c r="A17" i="1"/>
  <c r="A16" i="1"/>
  <c r="A15" i="1"/>
  <c r="A14" i="1"/>
  <c r="A13" i="1"/>
  <c r="A12" i="1"/>
  <c r="F12" i="1"/>
  <c r="G12" i="1"/>
  <c r="H12" i="1"/>
  <c r="I12" i="1"/>
  <c r="J12" i="1"/>
  <c r="K12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7" i="1"/>
  <c r="G7" i="1"/>
  <c r="H7" i="1"/>
  <c r="I7" i="1"/>
  <c r="J7" i="1"/>
  <c r="K7" i="1"/>
  <c r="A7" i="1"/>
  <c r="A9" i="1" l="1"/>
  <c r="A10" i="1"/>
  <c r="A11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8" i="1" l="1"/>
  <c r="G8" i="1"/>
  <c r="H8" i="1"/>
  <c r="I8" i="1"/>
  <c r="J8" i="1"/>
  <c r="K8" i="1"/>
  <c r="A8" i="1"/>
  <c r="A6" i="1" l="1"/>
  <c r="A5" i="1"/>
  <c r="F6" i="1"/>
  <c r="G6" i="1"/>
  <c r="H6" i="1"/>
  <c r="I6" i="1"/>
  <c r="J6" i="1"/>
  <c r="K6" i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D3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9" i="15" l="1"/>
  <c r="D40" i="15"/>
  <c r="D4" i="9"/>
  <c r="D5" i="9" s="1"/>
  <c r="D6" i="9" s="1"/>
  <c r="D20" i="15"/>
  <c r="D22" i="15" s="1"/>
</calcChain>
</file>

<file path=xl/sharedStrings.xml><?xml version="1.0" encoding="utf-8"?>
<sst xmlns="http://schemas.openxmlformats.org/spreadsheetml/2006/main" count="13377" uniqueCount="2525">
  <si>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</si>
  <si>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</si>
  <si>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</si>
  <si>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</si>
  <si>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</si>
  <si>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</si>
  <si>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</si>
  <si>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</si>
  <si>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</si>
  <si>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</si>
  <si>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</si>
  <si>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</si>
  <si>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</si>
  <si>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</si>
  <si>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</si>
  <si>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</si>
  <si>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</si>
  <si>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</si>
  <si>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</si>
  <si>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</si>
  <si>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</si>
  <si>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</si>
  <si>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</si>
  <si>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</si>
  <si>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</si>
  <si>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</si>
  <si>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</si>
  <si>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</si>
  <si>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</si>
  <si>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</si>
  <si>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</si>
  <si>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</si>
  <si>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</si>
  <si>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</si>
  <si>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</si>
  <si>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</si>
  <si>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</si>
  <si>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</si>
  <si>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</si>
  <si>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</si>
  <si>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</si>
  <si>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</si>
  <si>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</si>
  <si>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</si>
  <si>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</si>
  <si>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</si>
  <si>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</si>
  <si>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</si>
  <si>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</si>
  <si>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</si>
  <si>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</si>
  <si>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</si>
  <si>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</si>
  <si>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</si>
  <si>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</si>
  <si>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</si>
  <si>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</si>
  <si>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</si>
  <si>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</si>
  <si>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</si>
  <si>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</si>
  <si>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</si>
  <si>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</si>
  <si>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</si>
  <si>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</si>
  <si>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</si>
  <si>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</si>
  <si>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</si>
  <si>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</si>
  <si>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</si>
  <si>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</si>
  <si>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</si>
  <si>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</si>
  <si>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</si>
  <si>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</si>
  <si>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</si>
  <si>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</si>
  <si>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</si>
  <si>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</si>
  <si>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</si>
  <si>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</si>
  <si>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</si>
  <si>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</si>
  <si>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</si>
  <si>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</si>
  <si>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</si>
  <si>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</si>
  <si>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</si>
  <si>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</si>
  <si>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</si>
  <si>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</si>
  <si>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</si>
  <si>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</si>
  <si>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</si>
  <si>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</si>
  <si>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</si>
  <si>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</si>
  <si>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</si>
  <si>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</si>
  <si>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</si>
  <si>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</si>
  <si>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</si>
  <si>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</si>
  <si>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</si>
  <si>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</si>
  <si>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</si>
  <si>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</si>
  <si>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</si>
  <si>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</si>
  <si>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</si>
  <si>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</si>
  <si>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</si>
  <si>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</si>
  <si>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</si>
  <si>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</si>
  <si>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</si>
  <si>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</si>
  <si>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</si>
  <si>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</si>
  <si>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</si>
  <si>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</si>
  <si>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</si>
  <si>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</si>
  <si>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</si>
  <si>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</si>
  <si>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</si>
  <si>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</si>
  <si>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</si>
  <si>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</si>
  <si>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</si>
  <si>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</si>
  <si>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</si>
  <si>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</si>
  <si>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</si>
  <si>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</si>
  <si>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</si>
  <si>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</si>
  <si>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</si>
  <si>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</si>
  <si>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</si>
  <si>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</si>
  <si>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</si>
  <si>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</si>
  <si>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</si>
  <si>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</si>
  <si>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</si>
  <si>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</si>
  <si>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</si>
  <si>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</si>
  <si>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</si>
  <si>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</si>
  <si>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</si>
  <si>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</si>
  <si>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</si>
  <si>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</si>
  <si>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</si>
  <si>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</si>
  <si>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</si>
  <si>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</si>
  <si>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</si>
  <si>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</si>
  <si>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</si>
  <si>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</si>
  <si>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</si>
  <si>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</si>
  <si>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</si>
  <si>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</si>
  <si>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</si>
  <si>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</si>
  <si>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</si>
  <si>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</si>
  <si>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</si>
  <si>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</si>
  <si>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</si>
  <si>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</si>
  <si>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</si>
  <si>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</si>
  <si>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</si>
  <si>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</si>
  <si>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</si>
  <si>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</si>
  <si>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</si>
  <si>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</si>
  <si>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</si>
  <si>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</si>
  <si>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</si>
  <si>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</si>
  <si>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</si>
  <si>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</si>
  <si>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</si>
  <si>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</si>
  <si>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</si>
  <si>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</si>
  <si>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</si>
  <si>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</si>
  <si>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</si>
  <si>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</si>
  <si>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</si>
  <si>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</si>
  <si>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</si>
  <si>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</si>
  <si>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</si>
  <si>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</si>
  <si>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</si>
  <si>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</si>
  <si>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</si>
  <si>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</si>
  <si>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</si>
  <si>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</si>
  <si>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</si>
  <si>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</si>
  <si>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</si>
  <si>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</si>
  <si>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</si>
  <si>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</si>
  <si>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</si>
  <si>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</si>
  <si>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</si>
  <si>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</si>
  <si>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</si>
  <si>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</si>
  <si>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</si>
  <si>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</si>
  <si>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</si>
  <si>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</si>
  <si>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</si>
  <si>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</si>
  <si>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</si>
  <si>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</si>
  <si>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</si>
  <si>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</si>
  <si>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</si>
  <si>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</si>
  <si>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</si>
  <si>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</si>
  <si>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</si>
  <si>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</si>
  <si>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</si>
  <si>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</si>
  <si>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</si>
  <si>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</si>
  <si>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</si>
  <si>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</si>
  <si>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</si>
  <si>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</si>
  <si>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</si>
  <si>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</si>
  <si>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</si>
  <si>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</si>
  <si>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</si>
  <si>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</si>
  <si>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</si>
  <si>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</si>
  <si>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</si>
  <si>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</si>
  <si>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</si>
  <si>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</si>
  <si>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</si>
  <si>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</si>
  <si>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</si>
  <si>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</si>
  <si>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</si>
  <si>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</si>
  <si>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</si>
  <si>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</si>
  <si>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</si>
  <si>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</si>
  <si>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</si>
  <si>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</si>
  <si>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</si>
  <si>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</si>
  <si>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</si>
  <si>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</si>
  <si>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</si>
  <si>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</si>
  <si>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</si>
  <si>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</si>
  <si>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</si>
  <si>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</si>
  <si>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</si>
  <si>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</si>
  <si>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</si>
  <si>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</si>
  <si>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</si>
  <si>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</si>
  <si>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</si>
  <si>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</si>
  <si>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</si>
  <si>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</si>
  <si>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</si>
  <si>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</si>
  <si>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</si>
  <si>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</si>
  <si>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</si>
  <si>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</si>
  <si>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</si>
  <si>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</si>
  <si>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</si>
  <si>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</si>
  <si>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</si>
  <si>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</si>
  <si>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</si>
  <si>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</si>
  <si>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</si>
  <si>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</si>
  <si>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</si>
  <si>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</si>
  <si>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</si>
  <si>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</si>
  <si>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</si>
  <si>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</si>
  <si>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</si>
  <si>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</si>
  <si>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</si>
  <si>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</si>
  <si>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</si>
  <si>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</si>
  <si>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</si>
  <si>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</si>
  <si>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</si>
  <si>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</si>
  <si>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</si>
  <si>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</si>
  <si>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</si>
  <si>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</si>
  <si>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</si>
  <si>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</si>
  <si>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</si>
  <si>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</si>
  <si>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</si>
  <si>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</si>
  <si>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</si>
  <si>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</si>
  <si>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</si>
  <si>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</si>
  <si>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</si>
  <si>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</si>
  <si>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</si>
  <si>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</si>
  <si>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</si>
  <si>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</si>
  <si>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</si>
  <si>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</si>
  <si>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</si>
  <si>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</si>
  <si>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</si>
  <si>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</si>
  <si>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</si>
  <si>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</si>
  <si>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</si>
  <si>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</si>
  <si>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</si>
  <si>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</si>
  <si>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</si>
  <si>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</si>
  <si>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</si>
  <si>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</si>
  <si>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</si>
  <si>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</si>
  <si>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</si>
  <si>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</si>
  <si>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</si>
  <si>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</si>
  <si>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</si>
  <si>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</si>
  <si>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</si>
  <si>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</si>
  <si>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</si>
  <si>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</si>
  <si>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</si>
  <si>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</si>
  <si>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</si>
  <si>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</si>
  <si>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</si>
  <si>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</si>
  <si>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</si>
  <si>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</si>
  <si>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</si>
  <si>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</si>
  <si>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</si>
  <si>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</si>
  <si>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</si>
  <si>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</si>
  <si>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</si>
  <si>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</si>
  <si>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</si>
  <si>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</si>
  <si>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</si>
  <si>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</si>
  <si>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</si>
  <si>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</si>
  <si>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</si>
  <si>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</si>
  <si>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</si>
  <si>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</si>
  <si>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</si>
  <si>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</si>
  <si>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</si>
  <si>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</si>
  <si>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</si>
  <si>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</si>
  <si>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</si>
  <si>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</si>
  <si>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</si>
  <si>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</si>
  <si>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</si>
  <si>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</si>
  <si>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</si>
  <si>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</si>
  <si>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</si>
  <si>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</si>
  <si>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</si>
  <si>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</si>
  <si>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</si>
  <si>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</si>
  <si>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</si>
  <si>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</si>
  <si>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</si>
  <si>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</si>
  <si>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</si>
  <si>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</si>
  <si>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</si>
  <si>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</si>
  <si>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</si>
  <si>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</si>
  <si>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</si>
  <si>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</si>
  <si>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</si>
  <si>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</si>
  <si>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</si>
  <si>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</si>
  <si>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</si>
  <si>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</si>
  <si>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</si>
  <si>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</si>
  <si>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</si>
  <si>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</si>
  <si>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</si>
  <si>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</si>
  <si>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</si>
  <si>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</si>
  <si>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</si>
  <si>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</si>
  <si>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</si>
  <si>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</si>
  <si>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</si>
  <si>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</si>
  <si>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</si>
  <si>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</si>
  <si>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</si>
  <si>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</si>
  <si>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</si>
  <si>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</si>
  <si>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</si>
  <si>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</si>
  <si>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</si>
  <si>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</si>
  <si>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</si>
  <si>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</si>
  <si>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</si>
  <si>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</si>
  <si>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</si>
  <si>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</si>
  <si>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</si>
  <si>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</si>
  <si>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</si>
  <si>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</si>
  <si>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</si>
  <si>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</si>
  <si>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</si>
  <si>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</si>
  <si>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</si>
  <si>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</si>
  <si>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</si>
  <si>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</si>
  <si>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</si>
  <si>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</si>
  <si>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</si>
  <si>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</si>
  <si>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</si>
  <si>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</si>
  <si>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</si>
  <si>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</si>
  <si>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</si>
  <si>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</si>
  <si>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</si>
  <si>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</si>
  <si>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</si>
  <si>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</si>
  <si>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</si>
  <si>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</si>
  <si>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</si>
  <si>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</si>
  <si>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</si>
  <si>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</si>
  <si>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</si>
  <si>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</si>
  <si>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</si>
  <si>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</si>
  <si>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</si>
  <si>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</si>
  <si>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</si>
  <si>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</si>
  <si>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</si>
  <si>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</si>
  <si>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</si>
  <si>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</si>
  <si>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</si>
  <si>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</si>
  <si>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</si>
  <si>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</si>
  <si>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</si>
  <si>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</si>
  <si>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</si>
  <si>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</si>
  <si>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</si>
  <si>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</si>
  <si>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</si>
  <si>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</si>
  <si>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</si>
  <si>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</si>
  <si>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</si>
  <si>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</si>
  <si>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</si>
  <si>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</si>
  <si>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</si>
  <si>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</si>
  <si>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</si>
  <si>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</si>
  <si>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</si>
  <si>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</si>
  <si>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</si>
  <si>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</si>
  <si>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</si>
  <si>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</si>
  <si>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</si>
  <si>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</si>
  <si>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</si>
  <si>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</si>
  <si>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</si>
  <si>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</si>
  <si>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</si>
  <si>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</si>
  <si>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</si>
  <si>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</si>
  <si>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</si>
  <si>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</si>
  <si>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</si>
  <si>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</si>
  <si>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</si>
  <si>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</si>
  <si>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</si>
  <si>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</si>
  <si>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</si>
  <si>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</si>
  <si>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</si>
  <si>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</si>
  <si>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</si>
  <si>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</si>
  <si>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</si>
  <si>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</si>
  <si>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</si>
  <si>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</si>
  <si>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</si>
  <si>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</si>
  <si>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</si>
  <si>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</si>
  <si>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</si>
  <si>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</si>
  <si>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</si>
  <si>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</si>
  <si>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</si>
  <si>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</si>
  <si>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</si>
  <si>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</si>
  <si>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</si>
  <si>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</si>
  <si>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</si>
  <si>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</si>
  <si>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</si>
  <si>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</si>
  <si>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</si>
  <si>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</si>
  <si>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</si>
  <si>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</si>
  <si>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</si>
  <si>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</si>
  <si>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</si>
  <si>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</si>
  <si>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</si>
  <si>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</si>
  <si>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</si>
  <si>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</si>
  <si>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</si>
  <si>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</si>
  <si>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</si>
  <si>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</si>
  <si>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</si>
  <si>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</si>
  <si>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</si>
  <si>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</si>
  <si>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</si>
  <si>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</si>
  <si>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</si>
  <si>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</si>
  <si>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</si>
  <si>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</si>
  <si>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</si>
  <si>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</si>
  <si>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</si>
  <si>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</si>
  <si>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</si>
  <si>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</si>
  <si>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</si>
  <si>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</si>
  <si>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</si>
  <si>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</si>
  <si>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</si>
  <si>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</si>
  <si>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</si>
  <si>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</si>
  <si>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</si>
  <si>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</si>
  <si>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</si>
  <si>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</si>
  <si>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</si>
  <si>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</si>
  <si>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</si>
  <si>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</si>
  <si>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</si>
  <si>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</si>
  <si>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</si>
  <si>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</si>
  <si>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</si>
  <si>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</si>
  <si>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</si>
  <si>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</si>
  <si>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</si>
  <si>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</si>
  <si>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</si>
  <si>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</si>
  <si>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</si>
  <si>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</si>
  <si>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</si>
  <si>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</si>
  <si>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</si>
  <si>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</si>
  <si>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</si>
  <si>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</si>
  <si>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</si>
  <si>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</si>
  <si>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</si>
  <si>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</si>
  <si>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</si>
  <si>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</si>
  <si>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</si>
  <si>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</si>
  <si>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</si>
  <si>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</si>
  <si>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</si>
  <si>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</si>
  <si>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</si>
  <si>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</si>
  <si>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</si>
  <si>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</si>
  <si>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</si>
  <si>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</si>
  <si>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</si>
  <si>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</si>
  <si>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</si>
  <si>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</si>
  <si>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</si>
  <si>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</si>
  <si>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</si>
  <si>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</si>
  <si>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</si>
  <si>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</si>
  <si>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</si>
  <si>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</si>
  <si>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</si>
  <si>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</si>
  <si>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</si>
  <si>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</si>
  <si>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</si>
  <si>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</si>
  <si>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</si>
  <si>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</si>
  <si>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</si>
  <si>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</si>
  <si>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</si>
  <si>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</si>
  <si>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</si>
  <si>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</si>
  <si>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</si>
  <si>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</si>
  <si>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</si>
  <si>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</si>
  <si>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</si>
  <si>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</si>
  <si>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</si>
  <si>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</si>
  <si>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</si>
  <si>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</si>
  <si>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</si>
  <si>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</si>
  <si>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</si>
  <si>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</si>
  <si>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</si>
  <si>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</si>
  <si>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</si>
  <si>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</si>
  <si>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</si>
  <si>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</si>
  <si>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</si>
  <si>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</si>
  <si>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</si>
  <si>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</si>
  <si>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</si>
  <si>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</si>
  <si>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</si>
  <si>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</si>
  <si>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</si>
  <si>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</si>
  <si>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</si>
  <si>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</si>
  <si>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</si>
  <si>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</si>
  <si>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</si>
  <si>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</si>
  <si>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</si>
  <si>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</si>
  <si>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</si>
  <si>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</si>
  <si>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</si>
  <si>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</si>
  <si>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</si>
  <si>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</si>
  <si>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</si>
  <si>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</si>
  <si>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</si>
  <si>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</si>
  <si>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</si>
  <si>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</si>
  <si>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</si>
  <si>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</si>
  <si>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</si>
  <si>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</si>
  <si>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</si>
  <si>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</si>
  <si>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</si>
  <si>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</si>
  <si>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</si>
  <si>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</si>
  <si>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</si>
  <si>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</si>
  <si>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</si>
  <si>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</si>
  <si>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</si>
  <si>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</si>
  <si>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</si>
  <si>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</si>
  <si>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</si>
  <si>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</si>
  <si>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</si>
  <si>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</si>
  <si>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</si>
  <si>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</si>
  <si>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</si>
  <si>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</si>
  <si>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</si>
  <si>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</si>
  <si>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</si>
  <si>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</si>
  <si>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</si>
  <si>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</si>
  <si>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</si>
  <si>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</si>
  <si>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</si>
  <si>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</si>
  <si>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</si>
  <si>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</si>
  <si>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</si>
  <si>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</si>
  <si>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</si>
  <si>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</si>
  <si>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</si>
  <si>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</si>
  <si>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</si>
  <si>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</si>
  <si>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</si>
  <si>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</si>
  <si>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</si>
  <si>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</si>
  <si>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</si>
  <si>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</si>
  <si>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</si>
  <si>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</si>
  <si>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</si>
  <si>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</si>
  <si>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</si>
  <si>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</si>
  <si>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</si>
  <si>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</si>
  <si>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</si>
  <si>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</si>
  <si>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</si>
  <si>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</si>
  <si>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</si>
  <si>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</si>
  <si>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</si>
  <si>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</si>
  <si>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</si>
  <si>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</si>
  <si>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</si>
  <si>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</si>
  <si>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</si>
  <si>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</si>
  <si>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</si>
  <si>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</si>
  <si>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</si>
  <si>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</si>
  <si>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</si>
  <si>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</si>
  <si>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</si>
  <si>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</si>
  <si>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</si>
  <si>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</si>
  <si>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</si>
  <si>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</si>
  <si>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</si>
  <si>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</si>
  <si>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</si>
  <si>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</si>
  <si>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</si>
  <si>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</si>
  <si>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</si>
  <si>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</si>
  <si>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</si>
  <si>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</si>
  <si>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</si>
  <si>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</si>
  <si>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</si>
  <si>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</si>
  <si>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</si>
  <si>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</si>
  <si>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</si>
  <si>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</si>
  <si>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</si>
  <si>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</si>
  <si>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</si>
  <si>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</si>
  <si>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</si>
  <si>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</si>
  <si>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</si>
  <si>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</si>
  <si>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</si>
  <si>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</si>
  <si>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</si>
  <si>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</si>
  <si>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</si>
  <si>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</si>
  <si>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</si>
  <si>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</si>
  <si>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</si>
  <si>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</si>
  <si>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</si>
  <si>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</si>
  <si>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</si>
  <si>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</si>
  <si>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</si>
  <si>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</si>
  <si>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</si>
  <si>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</si>
  <si>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</si>
  <si>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</si>
  <si>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</si>
  <si>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</si>
  <si>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</si>
  <si>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</si>
  <si>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</si>
  <si>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</si>
  <si>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</si>
  <si>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</si>
  <si>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</si>
  <si>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</si>
  <si>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</si>
  <si>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</si>
  <si>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</si>
  <si>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</si>
  <si>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</si>
  <si>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</si>
  <si>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</si>
  <si>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</si>
  <si>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</si>
  <si>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</si>
  <si>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</si>
  <si>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</si>
  <si>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</si>
  <si>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</si>
  <si>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</si>
  <si>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</si>
  <si>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</si>
  <si>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</si>
  <si>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</si>
  <si>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</si>
  <si>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</si>
  <si>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</si>
  <si>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</si>
  <si>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</si>
  <si>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</si>
  <si>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</si>
  <si>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</si>
  <si>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</si>
  <si>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</si>
  <si>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</si>
  <si>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</si>
  <si>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</si>
  <si>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</si>
  <si>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</si>
  <si>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</si>
  <si>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</si>
  <si>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</si>
  <si>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</si>
  <si>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</si>
  <si>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</si>
  <si>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</si>
  <si>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</si>
  <si>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</si>
  <si>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</si>
  <si>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</si>
  <si>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</si>
  <si>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</si>
  <si>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</si>
  <si>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</si>
  <si>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</si>
  <si>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</si>
  <si>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</si>
  <si>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</si>
  <si>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</si>
  <si>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</si>
  <si>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</si>
  <si>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</si>
  <si>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</si>
  <si>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</si>
  <si>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</si>
  <si>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</si>
  <si>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</si>
  <si>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</si>
  <si>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</si>
  <si>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</si>
  <si>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</si>
  <si>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</si>
  <si>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</si>
  <si>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</si>
  <si>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</si>
  <si>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</si>
  <si>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</si>
  <si>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</si>
  <si>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</si>
  <si>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</si>
  <si>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</si>
  <si>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</si>
  <si>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</si>
  <si>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</si>
  <si>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</si>
  <si>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</si>
  <si>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</si>
  <si>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</si>
  <si>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</si>
  <si>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</si>
  <si>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</si>
  <si>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</si>
  <si>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</si>
  <si>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</si>
  <si>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</si>
  <si>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</si>
  <si>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</si>
  <si>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</si>
  <si>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</si>
  <si>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</si>
  <si>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</si>
  <si>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</si>
  <si>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</si>
  <si>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</si>
  <si>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</si>
  <si>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</si>
  <si>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</si>
  <si>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</si>
  <si>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</si>
  <si>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</si>
  <si>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</si>
  <si>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</si>
  <si>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</si>
  <si>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</si>
  <si>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</si>
  <si>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</si>
  <si>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</si>
  <si>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</si>
  <si>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</si>
  <si>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</si>
  <si>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</si>
  <si>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</si>
  <si>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</si>
  <si>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</si>
  <si>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</si>
  <si>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</si>
  <si>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</si>
  <si>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</si>
  <si>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</si>
  <si>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</si>
  <si>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</si>
  <si>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</si>
  <si>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</si>
  <si>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</si>
  <si>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</si>
  <si>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</si>
  <si>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</si>
  <si>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</si>
  <si>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</si>
  <si>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</si>
  <si>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</si>
  <si>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</si>
  <si>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</si>
  <si>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</si>
  <si>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</si>
  <si>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</si>
  <si>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</si>
  <si>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</si>
  <si>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</si>
  <si>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</si>
  <si>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</si>
  <si>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</si>
  <si>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</si>
  <si>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</si>
  <si>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</si>
  <si>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</si>
  <si>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</si>
  <si>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</si>
  <si>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</si>
  <si>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</si>
  <si>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</si>
  <si>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</si>
  <si>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</si>
  <si>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</si>
  <si>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</si>
  <si>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</si>
  <si>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</si>
  <si>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</si>
  <si>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</si>
  <si>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</si>
  <si>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</si>
  <si>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</si>
  <si>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</si>
  <si>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</si>
  <si>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</si>
  <si>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</si>
  <si>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</si>
  <si>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</si>
  <si>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</si>
  <si>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</si>
  <si>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</si>
  <si>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</si>
  <si>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</si>
  <si>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</si>
  <si>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</si>
  <si>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</si>
  <si>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</si>
  <si>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</si>
  <si>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</si>
  <si>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</si>
  <si>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</si>
  <si>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</si>
  <si>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</si>
  <si>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</si>
  <si>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</si>
  <si>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</si>
  <si>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</si>
  <si>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</si>
  <si>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</si>
  <si>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</si>
  <si>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</si>
  <si>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</si>
  <si>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</si>
  <si>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</si>
  <si>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</si>
  <si>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</si>
  <si>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</si>
  <si>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</si>
  <si>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</si>
  <si>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</si>
  <si>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</si>
  <si>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</si>
  <si>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</si>
  <si>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</si>
  <si>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</si>
  <si>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</si>
  <si>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</si>
  <si>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</si>
  <si>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</si>
  <si>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</si>
  <si>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</si>
  <si>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</si>
  <si>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</si>
  <si>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</si>
  <si>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</si>
  <si>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</si>
  <si>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</si>
  <si>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</si>
  <si>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</si>
  <si>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</si>
  <si>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</si>
  <si>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</si>
  <si>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</si>
  <si>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</si>
  <si>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</si>
  <si>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</si>
  <si>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</si>
  <si>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</si>
  <si>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</si>
  <si>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</si>
  <si>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</si>
  <si>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</si>
  <si>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</si>
  <si>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</si>
  <si>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</si>
  <si>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</si>
  <si>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</si>
  <si>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</si>
  <si>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</si>
  <si>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</si>
  <si>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</si>
  <si>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</si>
  <si>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</si>
  <si>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</si>
  <si>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</si>
  <si>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</si>
  <si>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</si>
  <si>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</si>
  <si>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</si>
  <si>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</si>
  <si>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</si>
  <si>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</si>
  <si>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</si>
  <si>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</si>
  <si>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</si>
  <si>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</si>
  <si>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</si>
  <si>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</si>
  <si>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</si>
  <si>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</si>
  <si>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</si>
  <si>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</si>
  <si>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</si>
  <si>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</si>
  <si>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</si>
  <si>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</si>
  <si>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</si>
  <si>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</si>
  <si>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</si>
  <si>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</si>
  <si>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</si>
  <si>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</si>
  <si>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</si>
  <si>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</si>
  <si>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</si>
  <si>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</si>
  <si>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</si>
  <si>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</si>
  <si>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</si>
  <si>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</si>
  <si>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</si>
  <si>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</si>
  <si>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</si>
  <si>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</si>
  <si>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</si>
  <si>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</si>
  <si>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</si>
  <si>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</si>
  <si>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</si>
  <si>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</si>
  <si>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</si>
  <si>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</si>
  <si>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</si>
  <si>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</si>
  <si>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</si>
  <si>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</si>
  <si>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</si>
  <si>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</si>
  <si>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</si>
  <si>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</si>
  <si>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</si>
  <si>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</si>
  <si>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</si>
  <si>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</si>
  <si>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</si>
  <si>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</si>
  <si>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</si>
  <si>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</si>
  <si>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</si>
  <si>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</si>
  <si>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</si>
  <si>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</si>
  <si>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</si>
  <si>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</si>
  <si>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</si>
  <si>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</si>
  <si>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</si>
  <si>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</si>
  <si>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</si>
  <si>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</si>
  <si>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</si>
  <si>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</si>
  <si>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</si>
  <si>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</si>
  <si>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</si>
  <si>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</si>
  <si>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</si>
  <si>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</si>
  <si>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</si>
  <si>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</si>
  <si>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</si>
  <si>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</si>
  <si>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</si>
  <si>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</si>
  <si>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</si>
  <si>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</si>
  <si>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</si>
  <si>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</si>
  <si>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</si>
  <si>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</si>
  <si>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</si>
  <si>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</si>
  <si>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</si>
  <si>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</si>
  <si>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</si>
  <si>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</si>
  <si>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</si>
  <si>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</si>
  <si>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</si>
  <si>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</si>
  <si>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</si>
  <si>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</si>
  <si>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</si>
  <si>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</si>
  <si>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</si>
  <si>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</si>
  <si>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</si>
  <si>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</si>
  <si>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</si>
  <si>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</si>
  <si>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</si>
  <si>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</si>
  <si>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</si>
  <si>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</si>
  <si>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</si>
  <si>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</si>
  <si>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</si>
  <si>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</si>
  <si>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</si>
  <si>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</si>
  <si>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</si>
  <si>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</si>
  <si>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</si>
  <si>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</si>
  <si>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</si>
  <si>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</si>
  <si>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</si>
  <si>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</si>
  <si>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</si>
  <si>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</si>
  <si>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</si>
  <si>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</si>
  <si>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</si>
  <si>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</si>
  <si>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</si>
  <si>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</si>
  <si>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</si>
  <si>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</si>
  <si>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</si>
  <si>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</si>
  <si>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</si>
  <si>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</si>
  <si>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</si>
  <si>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</si>
  <si>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</si>
  <si>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</si>
  <si>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</si>
  <si>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</si>
  <si>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</si>
  <si>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</si>
  <si>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</si>
  <si>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</si>
  <si>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</si>
  <si>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</si>
  <si>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</si>
  <si>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</si>
  <si>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</si>
  <si>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</si>
  <si>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</si>
  <si>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</si>
  <si>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</si>
  <si>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</si>
  <si>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</si>
  <si>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</si>
  <si>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</si>
  <si>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</si>
  <si>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</si>
  <si>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</si>
  <si>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</si>
  <si>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</si>
  <si>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</si>
  <si>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</si>
  <si>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</si>
  <si>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</si>
  <si>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</si>
  <si>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</si>
  <si>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</si>
  <si>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</si>
  <si>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</si>
  <si>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</si>
  <si>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</si>
  <si>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</si>
  <si>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</si>
  <si>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</si>
  <si>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</si>
  <si>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</si>
  <si>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</si>
  <si>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</si>
  <si>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</si>
  <si>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</si>
  <si>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</si>
  <si>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</si>
  <si>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</si>
  <si>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</si>
  <si>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</si>
  <si>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</si>
  <si>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</si>
  <si>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</si>
  <si>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</si>
  <si>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</si>
  <si>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</si>
  <si>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</si>
  <si>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</si>
  <si>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</si>
  <si>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</si>
  <si>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</si>
  <si>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</si>
  <si>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</si>
  <si>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</si>
  <si>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</si>
  <si>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</si>
  <si>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</si>
  <si>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</si>
  <si>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</si>
  <si>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</si>
  <si>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</si>
  <si>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</si>
  <si>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</si>
  <si>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</si>
  <si>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</si>
  <si>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</si>
  <si>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</si>
  <si>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</si>
  <si>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</si>
  <si>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</si>
  <si>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</si>
  <si>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</si>
  <si>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</si>
  <si>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</si>
  <si>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</si>
  <si>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</si>
  <si>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</si>
  <si>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</si>
  <si>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</si>
  <si>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</si>
  <si>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</si>
  <si>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</si>
  <si>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</si>
  <si>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</si>
  <si>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</si>
  <si>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</si>
  <si>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</si>
  <si>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</si>
  <si>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</si>
  <si>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</si>
  <si>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</si>
  <si>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</si>
  <si>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</si>
  <si>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</si>
  <si>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</si>
  <si>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</si>
  <si>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</si>
  <si>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</si>
  <si>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</si>
  <si>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</si>
  <si>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</si>
  <si>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</si>
  <si>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</si>
  <si>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</si>
  <si>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</si>
  <si>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</si>
  <si>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</si>
  <si>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</si>
  <si>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</si>
  <si>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</si>
  <si>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</si>
  <si>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</si>
  <si>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</si>
  <si>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</si>
  <si>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</si>
  <si>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</si>
  <si>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</si>
  <si>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</si>
  <si>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</si>
  <si>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</si>
  <si>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</si>
  <si>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</si>
  <si>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</si>
  <si>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</si>
  <si>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</si>
  <si>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</si>
  <si>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</si>
  <si>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</si>
  <si>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</si>
  <si>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</si>
  <si>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</si>
  <si>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</si>
  <si>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</si>
  <si>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</si>
  <si>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</si>
  <si>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</si>
  <si>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</si>
  <si>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</si>
  <si>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</si>
  <si>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</si>
  <si>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</si>
  <si>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</si>
  <si>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</si>
  <si>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</si>
  <si>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</si>
  <si>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</si>
  <si>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</si>
  <si>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</si>
  <si>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</si>
  <si>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</si>
  <si>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</si>
  <si>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</si>
  <si>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</si>
  <si>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</si>
  <si>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</si>
  <si>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</si>
  <si>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</si>
  <si>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</si>
  <si>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</si>
  <si>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</si>
  <si>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</si>
  <si>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</si>
  <si>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</si>
  <si>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</si>
  <si>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</si>
  <si>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</si>
  <si>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</si>
  <si>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</si>
  <si>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</si>
  <si>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</si>
  <si>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</si>
  <si>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</si>
  <si>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</si>
  <si>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</si>
  <si>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</si>
  <si>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</si>
  <si>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</si>
  <si>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</si>
  <si>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</si>
  <si>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</si>
  <si>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</si>
  <si>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</si>
  <si>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</si>
  <si>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</si>
  <si>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</si>
  <si>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</si>
  <si>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</si>
  <si>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</si>
  <si>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</si>
  <si>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</si>
  <si>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</si>
  <si>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</si>
  <si>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</si>
  <si>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</si>
  <si>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</si>
  <si>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</si>
  <si>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</si>
  <si>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</si>
  <si>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</si>
  <si>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</si>
  <si>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</si>
  <si>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</si>
  <si>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</si>
  <si>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</si>
  <si>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</si>
  <si>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</si>
  <si>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</si>
  <si>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</si>
  <si>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</si>
  <si>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</si>
  <si>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</si>
  <si>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</si>
  <si>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</si>
  <si>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</si>
  <si>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</si>
  <si>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</si>
  <si>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</si>
  <si>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</si>
  <si>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</si>
  <si>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</si>
  <si>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</si>
  <si>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</si>
  <si>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</si>
  <si>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</si>
  <si>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</si>
  <si>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</si>
  <si>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</si>
  <si>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</si>
  <si>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</si>
  <si>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</si>
  <si>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</si>
  <si>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</si>
  <si>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</si>
  <si>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</si>
  <si>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</si>
  <si>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</si>
  <si>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</si>
  <si>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</si>
  <si>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</si>
  <si>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</si>
  <si>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</si>
  <si>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</si>
  <si>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</si>
  <si>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</si>
  <si>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</si>
  <si>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</si>
  <si>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</si>
  <si>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</si>
  <si>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</si>
  <si>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</si>
  <si>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</si>
  <si>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</si>
  <si>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</si>
  <si>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</si>
  <si>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</si>
  <si>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</si>
  <si>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</si>
  <si>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</si>
  <si>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</si>
  <si>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</si>
  <si>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</si>
  <si>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</si>
  <si>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</si>
  <si>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</si>
  <si>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</si>
  <si>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</si>
  <si>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</si>
  <si>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</si>
  <si>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</si>
  <si>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</si>
  <si>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</si>
  <si>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</si>
  <si>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</si>
  <si>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</si>
  <si>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</si>
  <si>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</si>
  <si>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</si>
  <si>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</si>
  <si>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</si>
  <si>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</si>
  <si>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</si>
  <si>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</si>
  <si>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</si>
  <si>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</si>
  <si>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</si>
  <si>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</si>
  <si>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</si>
  <si>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</si>
  <si>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</si>
  <si>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</si>
  <si>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</si>
  <si>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</si>
  <si>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</si>
  <si>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</si>
  <si>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</si>
  <si>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</si>
  <si>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</si>
  <si>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</si>
  <si>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</si>
  <si>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</si>
  <si>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</si>
  <si>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</si>
  <si>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</si>
  <si>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</si>
  <si>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</si>
  <si>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</si>
  <si>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</si>
  <si>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</si>
  <si>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</si>
  <si>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</si>
  <si>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</si>
  <si>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</si>
  <si>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</si>
  <si>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</si>
  <si>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</si>
  <si>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</si>
  <si>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</si>
  <si>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</si>
  <si>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</si>
  <si>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</si>
  <si>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</si>
  <si>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</si>
  <si>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</si>
  <si>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</si>
  <si>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</si>
  <si>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</si>
  <si>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</si>
  <si>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</si>
  <si>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</si>
  <si>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</si>
  <si>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</si>
  <si>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</si>
  <si>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</si>
  <si>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</si>
  <si>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</si>
  <si>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</si>
  <si>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</si>
  <si>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</si>
  <si>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</si>
  <si>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</si>
  <si>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</si>
  <si>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</si>
  <si>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</si>
  <si>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</si>
  <si>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</si>
  <si>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</si>
  <si>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</si>
  <si>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</si>
  <si>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</si>
  <si>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</si>
  <si>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</si>
  <si>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</si>
  <si>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</si>
  <si>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</si>
  <si>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</si>
  <si>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</si>
  <si>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</si>
  <si>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</si>
  <si>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</si>
  <si>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</si>
  <si>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</si>
  <si>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</si>
  <si>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</si>
  <si>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</si>
  <si>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</si>
  <si>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</si>
  <si>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</si>
  <si>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</si>
  <si>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</si>
  <si>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</si>
  <si>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</si>
  <si>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</si>
  <si>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</si>
  <si>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</si>
  <si>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</si>
  <si>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</si>
  <si>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</si>
  <si>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</si>
  <si>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</si>
  <si>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</si>
  <si>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</si>
  <si>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</si>
  <si>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</si>
  <si>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</si>
  <si>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</si>
  <si>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</si>
  <si>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</si>
  <si>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</si>
  <si>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</si>
  <si>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</si>
  <si>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</si>
  <si>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</si>
  <si>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</si>
  <si>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</si>
  <si>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</si>
  <si>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</si>
  <si>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</si>
  <si>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</si>
  <si>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</si>
  <si>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</si>
  <si>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</si>
  <si>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</si>
  <si>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</si>
  <si>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</si>
  <si>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</si>
  <si>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</si>
  <si>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</si>
  <si>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</si>
  <si>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</si>
  <si>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</si>
  <si>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</si>
  <si>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</si>
  <si>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</si>
  <si>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</si>
  <si>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</si>
  <si>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</si>
  <si>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</si>
  <si>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</si>
  <si>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</si>
  <si>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</si>
  <si>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</si>
  <si>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</si>
  <si>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</si>
  <si>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</si>
  <si>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</si>
  <si>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</si>
  <si>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</si>
  <si>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</si>
  <si>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</si>
  <si>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</si>
  <si>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</si>
  <si>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</si>
  <si>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</si>
  <si>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</si>
  <si>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</si>
  <si>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</si>
  <si>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</si>
  <si>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</si>
  <si>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</si>
  <si>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</si>
  <si>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</si>
  <si>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</si>
  <si>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</si>
  <si>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</si>
  <si>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</si>
  <si>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</si>
  <si>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</si>
  <si>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</si>
  <si>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</si>
  <si>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</si>
  <si>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</si>
  <si>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</si>
  <si>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</si>
  <si>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</si>
  <si>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</si>
  <si>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</si>
  <si>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</si>
  <si>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</si>
  <si>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</si>
  <si>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</si>
  <si>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</si>
  <si>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</si>
  <si>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</si>
  <si>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</si>
  <si>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</si>
  <si>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</si>
  <si>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</si>
  <si>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</si>
  <si>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</si>
  <si>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</si>
  <si>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</si>
  <si>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</si>
  <si>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</si>
  <si>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</si>
  <si>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</si>
  <si>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</si>
  <si>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</si>
  <si>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</si>
  <si>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</si>
  <si>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</si>
  <si>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</si>
  <si>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</si>
  <si>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</si>
  <si>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</si>
  <si>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</si>
  <si>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</si>
  <si>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</si>
  <si>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</si>
  <si>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</si>
  <si>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</si>
  <si>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</si>
  <si>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</si>
  <si>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</si>
  <si>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</si>
  <si>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</si>
  <si>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</si>
  <si>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</si>
  <si>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</si>
  <si>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</si>
  <si>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</si>
  <si>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</si>
  <si>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</si>
  <si>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</si>
  <si>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</si>
  <si>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</si>
  <si>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</si>
  <si>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</si>
  <si>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</si>
  <si>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</si>
  <si>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</si>
  <si>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</si>
  <si>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</si>
  <si>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</si>
  <si>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</si>
  <si>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</si>
  <si>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</si>
  <si>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</si>
  <si>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</si>
  <si>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</si>
  <si>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</si>
  <si>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</si>
  <si>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</si>
  <si>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</si>
  <si>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</si>
  <si>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</si>
  <si>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</si>
  <si>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</si>
  <si>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</si>
  <si>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</si>
  <si>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</si>
  <si>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</si>
  <si>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</si>
  <si>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</si>
  <si>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</si>
  <si>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</si>
  <si>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</si>
  <si>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</si>
  <si>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</si>
  <si>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</si>
  <si>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</si>
  <si>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</si>
  <si>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</si>
  <si>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</si>
  <si>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</si>
  <si>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</si>
  <si>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</si>
  <si>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</si>
  <si>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</si>
  <si>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</si>
  <si>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</si>
  <si>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</si>
  <si>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</si>
  <si>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</si>
  <si>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</si>
  <si>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</si>
  <si>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</si>
  <si>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</si>
  <si>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</si>
  <si>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</si>
  <si>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</si>
  <si>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</si>
  <si>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</si>
  <si>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</si>
  <si>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</si>
  <si>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</si>
  <si>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</si>
  <si>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</si>
  <si>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</si>
  <si>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</si>
  <si>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</si>
  <si>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</si>
  <si>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</si>
  <si>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</si>
  <si>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</si>
  <si>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</si>
  <si>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</si>
  <si>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</si>
  <si>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</si>
  <si>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</si>
  <si>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</si>
  <si>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</si>
  <si>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</si>
  <si>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</si>
  <si>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</si>
  <si>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</si>
  <si>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</si>
  <si>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</si>
  <si>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</si>
  <si>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</si>
  <si>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</si>
  <si>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</si>
  <si>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</si>
  <si>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</si>
  <si>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</si>
  <si>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</si>
  <si>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</si>
  <si>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</si>
  <si>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</si>
  <si>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</si>
  <si>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</si>
  <si>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</si>
  <si>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</si>
  <si>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</si>
  <si>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</si>
  <si>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</si>
  <si>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</si>
  <si>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</si>
  <si>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</si>
  <si>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</si>
  <si>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</si>
  <si>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</si>
  <si>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</si>
  <si>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</si>
  <si>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</si>
  <si>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</si>
  <si>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</si>
  <si>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</si>
  <si>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</si>
  <si>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</si>
  <si>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</si>
  <si>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</si>
  <si>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</si>
  <si>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</si>
  <si>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</si>
  <si>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</si>
  <si>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</si>
  <si>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</si>
  <si>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</si>
  <si>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</si>
  <si>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</si>
  <si>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</si>
  <si>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</si>
  <si>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</si>
  <si>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</si>
  <si>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</si>
  <si>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</si>
  <si>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</si>
  <si>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</si>
  <si>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</si>
  <si>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</si>
  <si>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</si>
  <si>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</si>
  <si>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</si>
  <si>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</si>
  <si>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</si>
  <si>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</si>
  <si>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</si>
  <si>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</si>
  <si>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</si>
  <si>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</si>
  <si>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</si>
  <si>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</si>
  <si>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</si>
  <si>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</si>
  <si>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</si>
  <si>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</si>
  <si>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</si>
  <si>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</si>
  <si>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</si>
  <si>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</si>
  <si>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</si>
  <si>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</si>
  <si>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</si>
  <si>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</si>
  <si>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</si>
  <si>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</si>
  <si>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</si>
  <si>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</si>
  <si>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</si>
  <si>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</si>
  <si>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</si>
  <si>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</si>
  <si>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</si>
  <si>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</si>
  <si>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</si>
  <si>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</si>
  <si>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</si>
  <si>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</si>
  <si>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</si>
  <si>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</si>
  <si>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</si>
  <si>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</si>
  <si>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</si>
  <si>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</si>
  <si>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</si>
  <si>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</si>
  <si>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</si>
  <si>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</si>
  <si>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</si>
  <si>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</si>
  <si>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</si>
  <si>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</si>
  <si>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</si>
  <si>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</si>
  <si>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</si>
  <si>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</si>
  <si>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</si>
  <si>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</si>
  <si>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</si>
  <si>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</si>
  <si>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</si>
  <si>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</si>
  <si>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</si>
  <si>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</si>
  <si>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</si>
  <si>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</si>
  <si>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</si>
  <si>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</si>
  <si>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</si>
  <si>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</si>
  <si>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</si>
  <si>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</si>
  <si>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</si>
  <si>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</si>
  <si>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</si>
  <si>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</si>
  <si>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</si>
  <si>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</si>
  <si>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</si>
  <si>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</si>
  <si>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</si>
  <si>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</si>
  <si>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</si>
  <si>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</si>
  <si>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</si>
  <si>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</si>
  <si>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</si>
  <si>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</si>
  <si>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</si>
  <si>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</si>
  <si>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</si>
  <si>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</si>
  <si>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</si>
  <si>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</si>
  <si>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</si>
  <si>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</si>
  <si>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</si>
  <si>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</si>
  <si>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</si>
  <si>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</si>
  <si>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</si>
  <si>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</si>
  <si>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</si>
  <si>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</si>
  <si>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</si>
  <si>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</si>
  <si>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</si>
  <si>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</si>
  <si>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</si>
  <si>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</si>
  <si>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</si>
  <si>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</si>
  <si>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</si>
  <si>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</si>
  <si>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</si>
  <si>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</si>
  <si>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</si>
  <si>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</si>
  <si>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</si>
  <si>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</si>
  <si>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</si>
  <si>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</si>
  <si>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</si>
  <si>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</si>
  <si>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</si>
  <si>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</si>
  <si>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</si>
  <si>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</si>
  <si>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</si>
  <si>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</si>
  <si>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</si>
  <si>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</si>
  <si>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</si>
  <si>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</si>
  <si>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</si>
  <si>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</si>
  <si>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</si>
  <si>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</si>
  <si>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</si>
  <si>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</si>
  <si>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</si>
  <si>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</si>
  <si>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</si>
  <si>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</si>
  <si>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</si>
  <si>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</si>
  <si>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</si>
  <si>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</si>
  <si>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</si>
  <si>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</si>
  <si>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</si>
  <si>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</si>
  <si>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</si>
  <si>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</si>
  <si>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</si>
  <si>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</si>
  <si>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</si>
  <si>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</si>
  <si>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</si>
  <si>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</si>
  <si>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</si>
  <si>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</si>
  <si>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</si>
  <si>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</si>
  <si>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</si>
  <si>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</si>
  <si>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</si>
  <si>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</si>
  <si>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</si>
  <si>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</si>
  <si>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</si>
  <si>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</si>
  <si>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</si>
  <si>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</si>
  <si>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</si>
  <si>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</si>
  <si>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</si>
  <si>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</si>
  <si>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</si>
  <si>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</si>
  <si>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</si>
  <si>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</si>
  <si>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</si>
  <si>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</si>
  <si>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</si>
  <si>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</si>
  <si>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</si>
  <si>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</si>
  <si>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</si>
  <si>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</si>
  <si>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</si>
  <si>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</si>
  <si>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</si>
  <si>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</si>
  <si>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</si>
  <si>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</si>
  <si>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</si>
  <si>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</si>
  <si>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</si>
  <si>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</si>
  <si>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</si>
  <si>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</si>
  <si>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</si>
  <si>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</si>
  <si>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</si>
  <si>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</si>
  <si>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</si>
  <si>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</si>
  <si>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</si>
  <si>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</si>
  <si>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</si>
  <si>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</si>
  <si>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</si>
  <si>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</si>
  <si>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</si>
  <si>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</si>
  <si>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</si>
  <si>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</si>
  <si>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</si>
  <si>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</si>
  <si>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</si>
  <si>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</si>
  <si>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</si>
  <si>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</si>
  <si>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</si>
  <si>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</si>
  <si>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</si>
  <si>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</si>
  <si>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</si>
  <si>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</si>
  <si>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</si>
  <si>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</si>
  <si>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</si>
  <si>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</si>
  <si>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</si>
  <si>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</si>
  <si>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</si>
  <si>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</si>
  <si>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</si>
  <si>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</si>
  <si>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</si>
  <si>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</si>
  <si>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</si>
  <si>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</si>
  <si>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</si>
  <si>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</si>
  <si>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</si>
  <si>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</si>
  <si>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</si>
  <si>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</si>
  <si>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</si>
  <si>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</si>
  <si>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</si>
  <si>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</si>
  <si>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</si>
  <si>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</si>
  <si>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</si>
  <si>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</si>
  <si>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</si>
  <si>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</si>
  <si>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</si>
  <si>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</si>
  <si>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</si>
  <si>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</si>
  <si>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</si>
  <si>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</si>
  <si>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</si>
  <si>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</si>
  <si>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</si>
  <si>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</si>
  <si>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</si>
  <si>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</si>
  <si>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</si>
  <si>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</si>
  <si>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</si>
  <si>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</si>
  <si>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</si>
  <si>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</si>
  <si>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</si>
  <si>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</si>
  <si>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</si>
  <si>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</si>
  <si>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</si>
  <si>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</si>
  <si>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</si>
  <si>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</si>
  <si>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</si>
  <si>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</si>
  <si>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</si>
  <si>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</si>
  <si>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</si>
  <si>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</si>
  <si>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</si>
  <si>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</si>
  <si>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</si>
  <si>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</si>
  <si>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</si>
  <si>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</si>
  <si>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</si>
  <si>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</si>
  <si>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</si>
  <si>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</si>
  <si>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</si>
  <si>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</si>
  <si>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</si>
  <si>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</si>
  <si>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</si>
  <si>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</si>
  <si>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</si>
  <si>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</si>
  <si>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</si>
  <si>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</si>
  <si>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</si>
  <si>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</si>
  <si>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</si>
  <si>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</si>
  <si>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</si>
  <si>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</si>
  <si>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</si>
  <si>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</si>
  <si>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</si>
  <si>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</si>
  <si>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</si>
  <si>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</si>
  <si>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</si>
  <si>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</si>
  <si>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</si>
  <si>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</si>
  <si>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</si>
  <si>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</si>
  <si>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</si>
  <si>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</si>
  <si>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</si>
  <si>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</si>
  <si>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</si>
  <si>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</si>
  <si>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</si>
  <si>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</si>
  <si>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</si>
  <si>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</si>
  <si>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</si>
  <si>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</si>
  <si>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</si>
  <si>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</si>
  <si>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</si>
  <si>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</si>
  <si>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</si>
  <si>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</si>
  <si>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</si>
  <si>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</si>
  <si>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</si>
  <si>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</si>
  <si>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</si>
  <si>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</si>
  <si>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</si>
  <si>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</si>
  <si>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</si>
  <si>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</si>
  <si>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</si>
  <si>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</si>
  <si>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</si>
  <si>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</si>
  <si>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</si>
  <si>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</si>
  <si>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</si>
  <si>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</si>
  <si>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</si>
  <si>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</si>
  <si>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</si>
  <si>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</si>
  <si>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</si>
  <si>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</si>
  <si>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</si>
  <si>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</si>
  <si>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</si>
  <si>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</si>
  <si>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</si>
  <si>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</si>
  <si>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</si>
  <si>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</si>
  <si>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</si>
  <si>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</si>
  <si>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</si>
  <si>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</si>
  <si>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</si>
  <si>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</si>
  <si>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</si>
  <si>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</si>
  <si>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</si>
  <si>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</si>
  <si>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</si>
  <si>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</si>
  <si>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</si>
  <si>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</si>
  <si>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</si>
  <si>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</si>
  <si>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</si>
  <si>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</si>
  <si>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</si>
  <si>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</si>
  <si>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</si>
  <si>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</si>
  <si>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</si>
  <si>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</si>
  <si>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</si>
  <si>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</si>
  <si>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</si>
  <si>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</si>
  <si>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</si>
  <si>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</si>
  <si>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</si>
  <si>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</si>
  <si>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</si>
  <si>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</si>
  <si>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</si>
  <si>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</si>
  <si>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</si>
  <si>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</si>
  <si>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</si>
  <si>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</si>
  <si>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</si>
  <si>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</si>
  <si>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</si>
  <si>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</si>
  <si>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</si>
  <si>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</si>
  <si>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</si>
  <si>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</si>
  <si>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</si>
  <si>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</si>
  <si>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</si>
  <si>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</si>
  <si>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</si>
  <si>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</si>
  <si>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</si>
  <si>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</si>
  <si>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</si>
  <si>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</si>
  <si>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</si>
  <si>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</si>
  <si>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</si>
  <si>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</si>
  <si>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</si>
  <si>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</si>
  <si>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</si>
  <si>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</si>
  <si>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</si>
  <si>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</si>
  <si>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</si>
  <si>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</si>
  <si>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</si>
  <si>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</si>
  <si>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</si>
  <si>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</si>
  <si>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</si>
  <si>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</si>
  <si>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</si>
  <si>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</si>
  <si>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</si>
  <si>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</si>
  <si>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</si>
  <si>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</si>
  <si>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</si>
  <si>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</si>
  <si>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</si>
  <si>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</si>
  <si>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</si>
  <si>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</si>
  <si>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</si>
  <si>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</si>
  <si>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</si>
  <si>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</si>
  <si>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</si>
  <si>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</si>
  <si>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</si>
  <si>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</si>
  <si>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</si>
  <si>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</si>
  <si>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</si>
  <si>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</si>
  <si>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</si>
  <si>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</si>
  <si>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</si>
  <si>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</si>
  <si>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</si>
  <si>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</si>
  <si>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</si>
  <si>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</si>
  <si>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</si>
  <si>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</si>
  <si>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</si>
  <si>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</si>
  <si>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</si>
  <si>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</si>
  <si>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</si>
  <si>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</si>
  <si>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</si>
  <si>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</si>
  <si>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</si>
  <si>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</si>
  <si>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</si>
  <si>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</si>
  <si>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</si>
  <si>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</si>
  <si>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</si>
  <si>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</si>
  <si>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</si>
  <si>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</si>
  <si>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</si>
  <si>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</si>
  <si>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</si>
  <si>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</si>
  <si>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</si>
  <si>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</si>
  <si>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</si>
  <si>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</si>
  <si>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</si>
  <si>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</si>
  <si>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</si>
  <si>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</si>
  <si>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</si>
  <si>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</si>
  <si>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</si>
  <si>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</si>
  <si>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</si>
  <si>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</si>
  <si>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</si>
  <si>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</si>
  <si>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</si>
  <si>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</si>
  <si>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</si>
  <si>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</si>
  <si>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</si>
  <si>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</si>
  <si>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</si>
  <si>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</si>
  <si>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</si>
  <si>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</si>
  <si>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</si>
  <si>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</si>
  <si>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</si>
  <si>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</si>
  <si>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</si>
  <si>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</si>
  <si>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</si>
  <si>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</si>
  <si>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</si>
  <si>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</si>
  <si>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</si>
  <si>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</si>
  <si>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</si>
  <si>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</si>
  <si>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</si>
  <si>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</si>
  <si>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</si>
  <si>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</si>
  <si>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</si>
  <si>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</si>
  <si>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</si>
  <si>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</si>
  <si>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</si>
  <si>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</si>
  <si>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</si>
  <si>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</si>
  <si>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</si>
  <si>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</si>
  <si>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</si>
  <si>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</si>
  <si>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>ReservaC Norte</t>
  </si>
  <si>
    <t xml:space="preserve">Brioso Luciano, Cristino </t>
  </si>
  <si>
    <t xml:space="preserve">GAVETAS VACIAS + GAVETAS FALLANDO </t>
  </si>
  <si>
    <t>S/M Bravo Churchill</t>
  </si>
  <si>
    <t>11 Marzo de 2021</t>
  </si>
  <si>
    <t>ACCION</t>
  </si>
  <si>
    <t>2 Gavetas Vacías y 1 Fallando</t>
  </si>
  <si>
    <t>En Servicio</t>
  </si>
  <si>
    <t>ERROR DE PRINTER</t>
  </si>
  <si>
    <t>Closed</t>
  </si>
  <si>
    <t>Doñe Ramirez, Luis Manuel</t>
  </si>
  <si>
    <t>Moreta, Christian Aury</t>
  </si>
  <si>
    <t>INHIBIDO - REINICIO</t>
  </si>
  <si>
    <t>ENVIO DE CARGA</t>
  </si>
  <si>
    <t>REINICIO EXITOSO</t>
  </si>
  <si>
    <t>CARGA EXITOSA</t>
  </si>
  <si>
    <t>DISPENSADDOR</t>
  </si>
  <si>
    <t>LECTOR - REINICIO</t>
  </si>
  <si>
    <t>REINICIO FALLIDO</t>
  </si>
  <si>
    <t>Peguero Solano, Victor Manuel</t>
  </si>
  <si>
    <t>GAVETA DE DEPOSITOS LLENA</t>
  </si>
  <si>
    <t xml:space="preserve">Gil Carrera, Santiago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</si>
</sst>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b/>
      <sz val="9.9"/>
      <color rgb="FF333333"/>
      <name val="Verdan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51" fillId="0" borderId="0" xfId="0" applyFont="1"/>
    <xf numFmtId="22" fontId="50" fillId="5" borderId="5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2" fillId="5" borderId="58" xfId="0" applyFont="1" applyFill="1" applyBorder="1" applyAlignment="1">
      <alignment horizontal="center" vertical="center"/>
    </xf>
    <xf numFmtId="22" fontId="52" fillId="5" borderId="58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7"/>
      <tableStyleElement type="headerRow" dxfId="196"/>
      <tableStyleElement type="totalRow" dxfId="195"/>
      <tableStyleElement type="firstColumn" dxfId="194"/>
      <tableStyleElement type="lastColumn" dxfId="193"/>
      <tableStyleElement type="firstRowStripe" dxfId="192"/>
      <tableStyleElement type="firstColumnStripe" dxfId="19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18"/>
  <sheetViews>
    <sheetView tabSelected="1" zoomScale="90" zoomScaleNormal="90" workbookViewId="0">
      <pane ySplit="4" topLeftCell="A5" activePane="bottomLeft" state="frozen"/>
      <selection pane="bottomLeft" activeCell="C10" sqref="C10"/>
    </sheetView>
  </sheetViews>
  <sheetFormatPr baseColWidth="10" defaultColWidth="25.7109375" defaultRowHeight="15" x14ac:dyDescent="0.25"/>
  <cols>
    <col min="1" max="1" width="25.5703125" style="94" bestFit="1" customWidth="1"/>
    <col min="2" max="2" width="19" style="91" bestFit="1" customWidth="1"/>
    <col min="3" max="3" width="16.28515625" style="47" bestFit="1" customWidth="1"/>
    <col min="4" max="4" width="27.42578125" style="94" bestFit="1" customWidth="1"/>
    <col min="5" max="5" width="11.42578125" style="90" bestFit="1" customWidth="1"/>
    <col min="6" max="6" width="11.5703125" style="48" bestFit="1" customWidth="1"/>
    <col min="7" max="7" width="54.140625" style="48" bestFit="1" customWidth="1"/>
    <col min="8" max="11" width="6.42578125" style="48" bestFit="1" customWidth="1"/>
    <col min="12" max="12" width="48.85546875" style="48" bestFit="1" customWidth="1"/>
    <col min="13" max="13" width="18.85546875" style="94" bestFit="1" customWidth="1"/>
    <col min="14" max="14" width="16.7109375" style="94" bestFit="1" customWidth="1"/>
    <col min="15" max="15" width="40.140625" style="94" bestFit="1" customWidth="1"/>
    <col min="16" max="16" width="22.5703125" style="74" bestFit="1" customWidth="1"/>
    <col min="17" max="17" width="48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2" t="s">
        <v>2161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</row>
    <row r="2" spans="1:18" ht="18" x14ac:dyDescent="0.25">
      <c r="A2" s="131" t="s">
        <v>2158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8" ht="18.75" thickBot="1" x14ac:dyDescent="0.3">
      <c r="A3" s="133" t="s">
        <v>2507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02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2508</v>
      </c>
      <c r="Q4" s="76" t="s">
        <v>2456</v>
      </c>
    </row>
    <row r="5" spans="1:18" s="102" customFormat="1" ht="18" x14ac:dyDescent="0.25">
      <c r="A5" s="96" t="str">
        <f>VLOOKUP(E5,'LISTADO ATM'!$A$2:$C$901,3,0)</f>
        <v>DISTRITO NACIONAL</v>
      </c>
      <c r="B5" s="113">
        <v>335814508</v>
      </c>
      <c r="C5" s="97">
        <v>44263.495428240742</v>
      </c>
      <c r="D5" s="96" t="s">
        <v>2189</v>
      </c>
      <c r="E5" s="106">
        <v>908</v>
      </c>
      <c r="F5" s="96" t="str">
        <f>VLOOKUP(E5,VIP!$A$2:$O11759,2,0)</f>
        <v>DRBR16D</v>
      </c>
      <c r="G5" s="96" t="str">
        <f>VLOOKUP(E5,'LISTADO ATM'!$A$2:$B$900,2,0)</f>
        <v xml:space="preserve">ATM Oficina Plaza Botánika </v>
      </c>
      <c r="H5" s="96" t="str">
        <f>VLOOKUP(E5,VIP!$A$2:$O16680,7,FALSE)</f>
        <v>Si</v>
      </c>
      <c r="I5" s="96" t="str">
        <f>VLOOKUP(E5,VIP!$A$2:$O8645,8,FALSE)</f>
        <v>Si</v>
      </c>
      <c r="J5" s="96" t="str">
        <f>VLOOKUP(E5,VIP!$A$2:$O8595,8,FALSE)</f>
        <v>Si</v>
      </c>
      <c r="K5" s="96" t="str">
        <f>VLOOKUP(E5,VIP!$A$2:$O12169,6,0)</f>
        <v>NO</v>
      </c>
      <c r="L5" s="98" t="s">
        <v>2228</v>
      </c>
      <c r="M5" s="101" t="s">
        <v>2510</v>
      </c>
      <c r="N5" s="167" t="s">
        <v>2512</v>
      </c>
      <c r="O5" s="96" t="s">
        <v>2478</v>
      </c>
      <c r="P5" s="101"/>
      <c r="Q5" s="130">
        <v>44266.615277777775</v>
      </c>
    </row>
    <row r="6" spans="1:18" s="102" customFormat="1" ht="18" x14ac:dyDescent="0.25">
      <c r="A6" s="96" t="str">
        <f>VLOOKUP(E6,'LISTADO ATM'!$A$2:$C$901,3,0)</f>
        <v>DISTRITO NACIONAL</v>
      </c>
      <c r="B6" s="113">
        <v>335814510</v>
      </c>
      <c r="C6" s="97">
        <v>44263.496076388888</v>
      </c>
      <c r="D6" s="96" t="s">
        <v>2189</v>
      </c>
      <c r="E6" s="106">
        <v>800</v>
      </c>
      <c r="F6" s="96" t="str">
        <f>VLOOKUP(E6,VIP!$A$2:$O11758,2,0)</f>
        <v>DRBR800</v>
      </c>
      <c r="G6" s="96" t="str">
        <f>VLOOKUP(E6,'LISTADO ATM'!$A$2:$B$900,2,0)</f>
        <v xml:space="preserve">ATM Estación Next Dipsa Pedro Livio Cedeño </v>
      </c>
      <c r="H6" s="96" t="str">
        <f>VLOOKUP(E6,VIP!$A$2:$O16679,7,FALSE)</f>
        <v>Si</v>
      </c>
      <c r="I6" s="96" t="str">
        <f>VLOOKUP(E6,VIP!$A$2:$O8644,8,FALSE)</f>
        <v>Si</v>
      </c>
      <c r="J6" s="96" t="str">
        <f>VLOOKUP(E6,VIP!$A$2:$O8594,8,FALSE)</f>
        <v>Si</v>
      </c>
      <c r="K6" s="96" t="str">
        <f>VLOOKUP(E6,VIP!$A$2:$O12168,6,0)</f>
        <v>NO</v>
      </c>
      <c r="L6" s="98" t="s">
        <v>2228</v>
      </c>
      <c r="M6" s="99" t="s">
        <v>2469</v>
      </c>
      <c r="N6" s="99" t="s">
        <v>2500</v>
      </c>
      <c r="O6" s="96" t="s">
        <v>2478</v>
      </c>
      <c r="P6" s="101"/>
      <c r="Q6" s="100" t="s">
        <v>2228</v>
      </c>
    </row>
    <row r="7" spans="1:18" s="102" customFormat="1" ht="18" x14ac:dyDescent="0.25">
      <c r="A7" s="96" t="str">
        <f>VLOOKUP(E7,'LISTADO ATM'!$A$2:$C$901,3,0)</f>
        <v>DISTRITO NACIONAL</v>
      </c>
      <c r="B7" s="113">
        <v>335814927</v>
      </c>
      <c r="C7" s="97">
        <v>44263.664270833331</v>
      </c>
      <c r="D7" s="96" t="s">
        <v>2189</v>
      </c>
      <c r="E7" s="106">
        <v>580</v>
      </c>
      <c r="F7" s="96" t="str">
        <f>VLOOKUP(E7,VIP!$A$2:$O11805,2,0)</f>
        <v>DRBR523</v>
      </c>
      <c r="G7" s="96" t="str">
        <f>VLOOKUP(E7,'LISTADO ATM'!$A$2:$B$900,2,0)</f>
        <v xml:space="preserve">ATM Edificio Propagas </v>
      </c>
      <c r="H7" s="96" t="str">
        <f>VLOOKUP(E7,VIP!$A$2:$O16726,7,FALSE)</f>
        <v>Si</v>
      </c>
      <c r="I7" s="96" t="str">
        <f>VLOOKUP(E7,VIP!$A$2:$O8691,8,FALSE)</f>
        <v>Si</v>
      </c>
      <c r="J7" s="96" t="str">
        <f>VLOOKUP(E7,VIP!$A$2:$O8641,8,FALSE)</f>
        <v>Si</v>
      </c>
      <c r="K7" s="96" t="str">
        <f>VLOOKUP(E7,VIP!$A$2:$O12215,6,0)</f>
        <v>NO</v>
      </c>
      <c r="L7" s="98" t="s">
        <v>2492</v>
      </c>
      <c r="M7" s="99" t="s">
        <v>2469</v>
      </c>
      <c r="N7" s="99" t="s">
        <v>2500</v>
      </c>
      <c r="O7" s="96" t="s">
        <v>2478</v>
      </c>
      <c r="P7" s="128"/>
      <c r="Q7" s="100" t="s">
        <v>2492</v>
      </c>
    </row>
    <row r="8" spans="1:18" s="102" customFormat="1" ht="18" x14ac:dyDescent="0.25">
      <c r="A8" s="96" t="str">
        <f>VLOOKUP(E8,'LISTADO ATM'!$A$2:$C$901,3,0)</f>
        <v>ESTE</v>
      </c>
      <c r="B8" s="113">
        <v>335815240</v>
      </c>
      <c r="C8" s="97">
        <v>44264.038680555554</v>
      </c>
      <c r="D8" s="96" t="s">
        <v>2189</v>
      </c>
      <c r="E8" s="106">
        <v>859</v>
      </c>
      <c r="F8" s="96" t="str">
        <f>VLOOKUP(E8,VIP!$A$2:$O11759,2,0)</f>
        <v>DRBR859</v>
      </c>
      <c r="G8" s="96" t="str">
        <f>VLOOKUP(E8,'LISTADO ATM'!$A$2:$B$900,2,0)</f>
        <v xml:space="preserve">ATM Hotel Vista Sol (Punta Cana) </v>
      </c>
      <c r="H8" s="96" t="str">
        <f>VLOOKUP(E8,VIP!$A$2:$O16680,7,FALSE)</f>
        <v>Si</v>
      </c>
      <c r="I8" s="96" t="str">
        <f>VLOOKUP(E8,VIP!$A$2:$O8645,8,FALSE)</f>
        <v>Si</v>
      </c>
      <c r="J8" s="96" t="str">
        <f>VLOOKUP(E8,VIP!$A$2:$O8595,8,FALSE)</f>
        <v>Si</v>
      </c>
      <c r="K8" s="96" t="str">
        <f>VLOOKUP(E8,VIP!$A$2:$O12169,6,0)</f>
        <v>NO</v>
      </c>
      <c r="L8" s="98" t="s">
        <v>2254</v>
      </c>
      <c r="M8" s="99" t="s">
        <v>2469</v>
      </c>
      <c r="N8" s="99" t="s">
        <v>2512</v>
      </c>
      <c r="O8" s="96" t="s">
        <v>2478</v>
      </c>
      <c r="P8" s="101"/>
      <c r="Q8" s="100" t="s">
        <v>2254</v>
      </c>
    </row>
    <row r="9" spans="1:18" s="102" customFormat="1" ht="18" x14ac:dyDescent="0.25">
      <c r="A9" s="96" t="str">
        <f>VLOOKUP(E9,'LISTADO ATM'!$A$2:$C$901,3,0)</f>
        <v>DISTRITO NACIONAL</v>
      </c>
      <c r="B9" s="113">
        <v>335816633</v>
      </c>
      <c r="C9" s="97">
        <v>44264.857881944445</v>
      </c>
      <c r="D9" s="96" t="s">
        <v>2189</v>
      </c>
      <c r="E9" s="106">
        <v>476</v>
      </c>
      <c r="F9" s="96" t="str">
        <f>VLOOKUP(E9,VIP!$A$2:$O11776,2,0)</f>
        <v>DRBR476</v>
      </c>
      <c r="G9" s="96" t="str">
        <f>VLOOKUP(E9,'LISTADO ATM'!$A$2:$B$900,2,0)</f>
        <v xml:space="preserve">ATM Multicentro La Sirena Las Caobas </v>
      </c>
      <c r="H9" s="96" t="str">
        <f>VLOOKUP(E9,VIP!$A$2:$O16697,7,FALSE)</f>
        <v>Si</v>
      </c>
      <c r="I9" s="96" t="str">
        <f>VLOOKUP(E9,VIP!$A$2:$O8662,8,FALSE)</f>
        <v>Si</v>
      </c>
      <c r="J9" s="96" t="str">
        <f>VLOOKUP(E9,VIP!$A$2:$O8612,8,FALSE)</f>
        <v>Si</v>
      </c>
      <c r="K9" s="96" t="str">
        <f>VLOOKUP(E9,VIP!$A$2:$O12186,6,0)</f>
        <v>SI</v>
      </c>
      <c r="L9" s="98" t="s">
        <v>2254</v>
      </c>
      <c r="M9" s="99" t="s">
        <v>2469</v>
      </c>
      <c r="N9" s="99" t="s">
        <v>2500</v>
      </c>
      <c r="O9" s="96" t="s">
        <v>2478</v>
      </c>
      <c r="P9" s="128"/>
      <c r="Q9" s="100" t="s">
        <v>2254</v>
      </c>
    </row>
    <row r="10" spans="1:18" s="102" customFormat="1" ht="18" x14ac:dyDescent="0.25">
      <c r="A10" s="96" t="str">
        <f>VLOOKUP(E10,'LISTADO ATM'!$A$2:$C$901,3,0)</f>
        <v>DISTRITO NACIONAL</v>
      </c>
      <c r="B10" s="113">
        <v>335816634</v>
      </c>
      <c r="C10" s="97">
        <v>44264.865543981483</v>
      </c>
      <c r="D10" s="96" t="s">
        <v>2189</v>
      </c>
      <c r="E10" s="106">
        <v>558</v>
      </c>
      <c r="F10" s="96" t="str">
        <f>VLOOKUP(E10,VIP!$A$2:$O11777,2,0)</f>
        <v>DRBR106</v>
      </c>
      <c r="G10" s="96" t="str">
        <f>VLOOKUP(E10,'LISTADO ATM'!$A$2:$B$900,2,0)</f>
        <v xml:space="preserve">ATM Base Naval 27 de Febrero (Sans Soucí) </v>
      </c>
      <c r="H10" s="96" t="str">
        <f>VLOOKUP(E10,VIP!$A$2:$O16698,7,FALSE)</f>
        <v>Si</v>
      </c>
      <c r="I10" s="96" t="str">
        <f>VLOOKUP(E10,VIP!$A$2:$O8663,8,FALSE)</f>
        <v>Si</v>
      </c>
      <c r="J10" s="96" t="str">
        <f>VLOOKUP(E10,VIP!$A$2:$O8613,8,FALSE)</f>
        <v>Si</v>
      </c>
      <c r="K10" s="96" t="str">
        <f>VLOOKUP(E10,VIP!$A$2:$O12187,6,0)</f>
        <v>NO</v>
      </c>
      <c r="L10" s="98" t="s">
        <v>2254</v>
      </c>
      <c r="M10" s="167" t="s">
        <v>2510</v>
      </c>
      <c r="N10" s="99" t="s">
        <v>2500</v>
      </c>
      <c r="O10" s="96" t="s">
        <v>2478</v>
      </c>
      <c r="P10" s="128"/>
      <c r="Q10" s="168">
        <v>44266.727083333331</v>
      </c>
    </row>
    <row r="11" spans="1:18" s="102" customFormat="1" ht="18" x14ac:dyDescent="0.25">
      <c r="A11" s="96" t="str">
        <f>VLOOKUP(E11,'LISTADO ATM'!$A$2:$C$901,3,0)</f>
        <v>DISTRITO NACIONAL</v>
      </c>
      <c r="B11" s="113">
        <v>335816647</v>
      </c>
      <c r="C11" s="97">
        <v>44264.918171296296</v>
      </c>
      <c r="D11" s="96" t="s">
        <v>2189</v>
      </c>
      <c r="E11" s="106">
        <v>900</v>
      </c>
      <c r="F11" s="96" t="str">
        <f>VLOOKUP(E11,VIP!$A$2:$O11790,2,0)</f>
        <v>DRBR900</v>
      </c>
      <c r="G11" s="96" t="str">
        <f>VLOOKUP(E11,'LISTADO ATM'!$A$2:$B$900,2,0)</f>
        <v xml:space="preserve">ATM UNP Merca Santo Domingo </v>
      </c>
      <c r="H11" s="96" t="str">
        <f>VLOOKUP(E11,VIP!$A$2:$O16711,7,FALSE)</f>
        <v>Si</v>
      </c>
      <c r="I11" s="96" t="str">
        <f>VLOOKUP(E11,VIP!$A$2:$O8676,8,FALSE)</f>
        <v>Si</v>
      </c>
      <c r="J11" s="96" t="str">
        <f>VLOOKUP(E11,VIP!$A$2:$O8626,8,FALSE)</f>
        <v>Si</v>
      </c>
      <c r="K11" s="96" t="str">
        <f>VLOOKUP(E11,VIP!$A$2:$O12200,6,0)</f>
        <v>NO</v>
      </c>
      <c r="L11" s="98" t="s">
        <v>2228</v>
      </c>
      <c r="M11" s="101" t="s">
        <v>2510</v>
      </c>
      <c r="N11" s="167" t="s">
        <v>2512</v>
      </c>
      <c r="O11" s="96" t="s">
        <v>2478</v>
      </c>
      <c r="P11" s="128"/>
      <c r="Q11" s="130">
        <v>44266.615277777775</v>
      </c>
    </row>
    <row r="12" spans="1:18" s="102" customFormat="1" ht="18" x14ac:dyDescent="0.25">
      <c r="A12" s="96" t="str">
        <f>VLOOKUP(E12,'LISTADO ATM'!$A$2:$C$901,3,0)</f>
        <v>DISTRITO NACIONAL</v>
      </c>
      <c r="B12" s="113">
        <v>335817310</v>
      </c>
      <c r="C12" s="97">
        <v>44265.457199074073</v>
      </c>
      <c r="D12" s="96" t="s">
        <v>2501</v>
      </c>
      <c r="E12" s="106">
        <v>24</v>
      </c>
      <c r="F12" s="96" t="str">
        <f>VLOOKUP(E12,VIP!$A$2:$O11829,2,0)</f>
        <v>DRBR024</v>
      </c>
      <c r="G12" s="96" t="str">
        <f>VLOOKUP(E12,'LISTADO ATM'!$A$2:$B$900,2,0)</f>
        <v xml:space="preserve">ATM Oficina Eusebio Manzueta </v>
      </c>
      <c r="H12" s="96" t="str">
        <f>VLOOKUP(E12,VIP!$A$2:$O16750,7,FALSE)</f>
        <v>No</v>
      </c>
      <c r="I12" s="96" t="str">
        <f>VLOOKUP(E12,VIP!$A$2:$O8715,8,FALSE)</f>
        <v>No</v>
      </c>
      <c r="J12" s="96" t="str">
        <f>VLOOKUP(E12,VIP!$A$2:$O8665,8,FALSE)</f>
        <v>No</v>
      </c>
      <c r="K12" s="96" t="str">
        <f>VLOOKUP(E12,VIP!$A$2:$O12239,6,0)</f>
        <v>NO</v>
      </c>
      <c r="L12" s="98" t="s">
        <v>2430</v>
      </c>
      <c r="M12" s="101" t="s">
        <v>2510</v>
      </c>
      <c r="N12" s="167" t="s">
        <v>2512</v>
      </c>
      <c r="O12" s="96" t="s">
        <v>2502</v>
      </c>
      <c r="P12" s="128"/>
      <c r="Q12" s="130">
        <v>44266.43472222222</v>
      </c>
    </row>
    <row r="13" spans="1:18" s="102" customFormat="1" ht="18" x14ac:dyDescent="0.25">
      <c r="A13" s="96" t="str">
        <f>VLOOKUP(E13,'LISTADO ATM'!$A$2:$C$901,3,0)</f>
        <v>DISTRITO NACIONAL</v>
      </c>
      <c r="B13" s="113">
        <v>335817327</v>
      </c>
      <c r="C13" s="97">
        <v>44265.461238425924</v>
      </c>
      <c r="D13" s="96" t="s">
        <v>2189</v>
      </c>
      <c r="E13" s="106">
        <v>879</v>
      </c>
      <c r="F13" s="96" t="str">
        <f>VLOOKUP(E13,VIP!$A$2:$O11828,2,0)</f>
        <v>DRBR879</v>
      </c>
      <c r="G13" s="96" t="str">
        <f>VLOOKUP(E13,'LISTADO ATM'!$A$2:$B$900,2,0)</f>
        <v xml:space="preserve">ATM Plaza Metropolitana </v>
      </c>
      <c r="H13" s="96" t="str">
        <f>VLOOKUP(E13,VIP!$A$2:$O16749,7,FALSE)</f>
        <v>Si</v>
      </c>
      <c r="I13" s="96" t="str">
        <f>VLOOKUP(E13,VIP!$A$2:$O8714,8,FALSE)</f>
        <v>Si</v>
      </c>
      <c r="J13" s="96" t="str">
        <f>VLOOKUP(E13,VIP!$A$2:$O8664,8,FALSE)</f>
        <v>Si</v>
      </c>
      <c r="K13" s="96" t="str">
        <f>VLOOKUP(E13,VIP!$A$2:$O12238,6,0)</f>
        <v>NO</v>
      </c>
      <c r="L13" s="98" t="s">
        <v>2228</v>
      </c>
      <c r="M13" s="99" t="s">
        <v>2469</v>
      </c>
      <c r="N13" s="99" t="s">
        <v>2500</v>
      </c>
      <c r="O13" s="96" t="s">
        <v>2478</v>
      </c>
      <c r="P13" s="128"/>
      <c r="Q13" s="100" t="s">
        <v>2228</v>
      </c>
    </row>
    <row r="14" spans="1:18" s="102" customFormat="1" ht="18" x14ac:dyDescent="0.25">
      <c r="A14" s="96" t="str">
        <f>VLOOKUP(E14,'LISTADO ATM'!$A$2:$C$901,3,0)</f>
        <v>DISTRITO NACIONAL</v>
      </c>
      <c r="B14" s="113">
        <v>335817331</v>
      </c>
      <c r="C14" s="97">
        <v>44265.462118055555</v>
      </c>
      <c r="D14" s="96" t="s">
        <v>2189</v>
      </c>
      <c r="E14" s="106">
        <v>688</v>
      </c>
      <c r="F14" s="96" t="str">
        <f>VLOOKUP(E14,VIP!$A$2:$O11827,2,0)</f>
        <v>DRBR688</v>
      </c>
      <c r="G14" s="96" t="str">
        <f>VLOOKUP(E14,'LISTADO ATM'!$A$2:$B$900,2,0)</f>
        <v>ATM Innova Centro Ave. Kennedy</v>
      </c>
      <c r="H14" s="96" t="str">
        <f>VLOOKUP(E14,VIP!$A$2:$O16748,7,FALSE)</f>
        <v>Si</v>
      </c>
      <c r="I14" s="96" t="str">
        <f>VLOOKUP(E14,VIP!$A$2:$O8713,8,FALSE)</f>
        <v>Si</v>
      </c>
      <c r="J14" s="96" t="str">
        <f>VLOOKUP(E14,VIP!$A$2:$O8663,8,FALSE)</f>
        <v>Si</v>
      </c>
      <c r="K14" s="96" t="str">
        <f>VLOOKUP(E14,VIP!$A$2:$O12237,6,0)</f>
        <v>NO</v>
      </c>
      <c r="L14" s="98" t="s">
        <v>2228</v>
      </c>
      <c r="M14" s="99" t="s">
        <v>2469</v>
      </c>
      <c r="N14" s="99" t="s">
        <v>2500</v>
      </c>
      <c r="O14" s="96" t="s">
        <v>2478</v>
      </c>
      <c r="P14" s="128"/>
      <c r="Q14" s="100" t="s">
        <v>2228</v>
      </c>
    </row>
    <row r="15" spans="1:18" s="102" customFormat="1" ht="18" x14ac:dyDescent="0.25">
      <c r="A15" s="96" t="str">
        <f>VLOOKUP(E15,'LISTADO ATM'!$A$2:$C$901,3,0)</f>
        <v>DISTRITO NACIONAL</v>
      </c>
      <c r="B15" s="113">
        <v>335817339</v>
      </c>
      <c r="C15" s="97">
        <v>44265.463854166665</v>
      </c>
      <c r="D15" s="96" t="s">
        <v>2501</v>
      </c>
      <c r="E15" s="106">
        <v>231</v>
      </c>
      <c r="F15" s="96" t="str">
        <f>VLOOKUP(E15,VIP!$A$2:$O11825,2,0)</f>
        <v>DRBR231</v>
      </c>
      <c r="G15" s="96" t="str">
        <f>VLOOKUP(E15,'LISTADO ATM'!$A$2:$B$900,2,0)</f>
        <v xml:space="preserve">ATM Oficina Zona Oriental </v>
      </c>
      <c r="H15" s="96" t="str">
        <f>VLOOKUP(E15,VIP!$A$2:$O16746,7,FALSE)</f>
        <v>Si</v>
      </c>
      <c r="I15" s="96" t="str">
        <f>VLOOKUP(E15,VIP!$A$2:$O8711,8,FALSE)</f>
        <v>Si</v>
      </c>
      <c r="J15" s="96" t="str">
        <f>VLOOKUP(E15,VIP!$A$2:$O8661,8,FALSE)</f>
        <v>Si</v>
      </c>
      <c r="K15" s="96" t="str">
        <f>VLOOKUP(E15,VIP!$A$2:$O12235,6,0)</f>
        <v>SI</v>
      </c>
      <c r="L15" s="98" t="s">
        <v>2430</v>
      </c>
      <c r="M15" s="99" t="s">
        <v>2469</v>
      </c>
      <c r="N15" s="99" t="s">
        <v>2476</v>
      </c>
      <c r="O15" s="96" t="s">
        <v>2502</v>
      </c>
      <c r="P15" s="128"/>
      <c r="Q15" s="100" t="s">
        <v>2430</v>
      </c>
    </row>
    <row r="16" spans="1:18" s="102" customFormat="1" ht="18" x14ac:dyDescent="0.25">
      <c r="A16" s="96" t="str">
        <f>VLOOKUP(E16,'LISTADO ATM'!$A$2:$C$901,3,0)</f>
        <v>DISTRITO NACIONAL</v>
      </c>
      <c r="B16" s="113">
        <v>335817412</v>
      </c>
      <c r="C16" s="97">
        <v>44265.481493055559</v>
      </c>
      <c r="D16" s="96" t="s">
        <v>2472</v>
      </c>
      <c r="E16" s="106">
        <v>165</v>
      </c>
      <c r="F16" s="96" t="str">
        <f>VLOOKUP(E16,VIP!$A$2:$O11820,2,0)</f>
        <v>DRBR165</v>
      </c>
      <c r="G16" s="96" t="str">
        <f>VLOOKUP(E16,'LISTADO ATM'!$A$2:$B$900,2,0)</f>
        <v>ATM Autoservicio Megacentro</v>
      </c>
      <c r="H16" s="96" t="str">
        <f>VLOOKUP(E16,VIP!$A$2:$O16741,7,FALSE)</f>
        <v>Si</v>
      </c>
      <c r="I16" s="96" t="str">
        <f>VLOOKUP(E16,VIP!$A$2:$O8706,8,FALSE)</f>
        <v>Si</v>
      </c>
      <c r="J16" s="96" t="str">
        <f>VLOOKUP(E16,VIP!$A$2:$O8656,8,FALSE)</f>
        <v>Si</v>
      </c>
      <c r="K16" s="96" t="str">
        <f>VLOOKUP(E16,VIP!$A$2:$O12230,6,0)</f>
        <v>SI</v>
      </c>
      <c r="L16" s="98" t="s">
        <v>2430</v>
      </c>
      <c r="M16" s="101" t="s">
        <v>2510</v>
      </c>
      <c r="N16" s="99" t="s">
        <v>2476</v>
      </c>
      <c r="O16" s="96" t="s">
        <v>2477</v>
      </c>
      <c r="P16" s="128"/>
      <c r="Q16" s="168">
        <v>44266.666666666664</v>
      </c>
    </row>
    <row r="17" spans="1:17" s="102" customFormat="1" ht="18" x14ac:dyDescent="0.25">
      <c r="A17" s="96" t="str">
        <f>VLOOKUP(E17,'LISTADO ATM'!$A$2:$C$901,3,0)</f>
        <v>DISTRITO NACIONAL</v>
      </c>
      <c r="B17" s="113">
        <v>335817555</v>
      </c>
      <c r="C17" s="97">
        <v>44265.532488425924</v>
      </c>
      <c r="D17" s="96" t="s">
        <v>2189</v>
      </c>
      <c r="E17" s="106">
        <v>552</v>
      </c>
      <c r="F17" s="96" t="str">
        <f>VLOOKUP(E17,VIP!$A$2:$O11815,2,0)</f>
        <v>DRBR323</v>
      </c>
      <c r="G17" s="96" t="str">
        <f>VLOOKUP(E17,'LISTADO ATM'!$A$2:$B$900,2,0)</f>
        <v xml:space="preserve">ATM Suprema Corte de Justicia </v>
      </c>
      <c r="H17" s="96" t="str">
        <f>VLOOKUP(E17,VIP!$A$2:$O16736,7,FALSE)</f>
        <v>Si</v>
      </c>
      <c r="I17" s="96" t="str">
        <f>VLOOKUP(E17,VIP!$A$2:$O8701,8,FALSE)</f>
        <v>Si</v>
      </c>
      <c r="J17" s="96" t="str">
        <f>VLOOKUP(E17,VIP!$A$2:$O8651,8,FALSE)</f>
        <v>Si</v>
      </c>
      <c r="K17" s="96" t="str">
        <f>VLOOKUP(E17,VIP!$A$2:$O12225,6,0)</f>
        <v>NO</v>
      </c>
      <c r="L17" s="98" t="s">
        <v>2228</v>
      </c>
      <c r="M17" s="101" t="s">
        <v>2510</v>
      </c>
      <c r="N17" s="167" t="s">
        <v>2512</v>
      </c>
      <c r="O17" s="96" t="s">
        <v>2478</v>
      </c>
      <c r="P17" s="128"/>
      <c r="Q17" s="130">
        <v>44266.615277777775</v>
      </c>
    </row>
    <row r="18" spans="1:17" s="102" customFormat="1" ht="18" x14ac:dyDescent="0.25">
      <c r="A18" s="96" t="str">
        <f>VLOOKUP(E18,'LISTADO ATM'!$A$2:$C$901,3,0)</f>
        <v>NORTE</v>
      </c>
      <c r="B18" s="113">
        <v>335817650</v>
      </c>
      <c r="C18" s="97">
        <v>44265.584456018521</v>
      </c>
      <c r="D18" s="96" t="s">
        <v>2501</v>
      </c>
      <c r="E18" s="106">
        <v>119</v>
      </c>
      <c r="F18" s="96" t="str">
        <f>VLOOKUP(E18,VIP!$A$2:$O11814,2,0)</f>
        <v>DRBR119</v>
      </c>
      <c r="G18" s="96" t="str">
        <f>VLOOKUP(E18,'LISTADO ATM'!$A$2:$B$900,2,0)</f>
        <v>ATM Oficina La Barranquita</v>
      </c>
      <c r="H18" s="96" t="str">
        <f>VLOOKUP(E18,VIP!$A$2:$O16735,7,FALSE)</f>
        <v>N/A</v>
      </c>
      <c r="I18" s="96" t="str">
        <f>VLOOKUP(E18,VIP!$A$2:$O8700,8,FALSE)</f>
        <v>N/A</v>
      </c>
      <c r="J18" s="96" t="str">
        <f>VLOOKUP(E18,VIP!$A$2:$O8650,8,FALSE)</f>
        <v>N/A</v>
      </c>
      <c r="K18" s="96" t="str">
        <f>VLOOKUP(E18,VIP!$A$2:$O12224,6,0)</f>
        <v>N/A</v>
      </c>
      <c r="L18" s="98" t="s">
        <v>2430</v>
      </c>
      <c r="M18" s="101" t="s">
        <v>2510</v>
      </c>
      <c r="N18" s="167" t="s">
        <v>2512</v>
      </c>
      <c r="O18" s="96" t="s">
        <v>2502</v>
      </c>
      <c r="P18" s="128"/>
      <c r="Q18" s="130">
        <v>44266.43472222222</v>
      </c>
    </row>
    <row r="19" spans="1:17" s="102" customFormat="1" ht="18" x14ac:dyDescent="0.25">
      <c r="A19" s="96" t="str">
        <f>VLOOKUP(E19,'LISTADO ATM'!$A$2:$C$901,3,0)</f>
        <v>ESTE</v>
      </c>
      <c r="B19" s="113">
        <v>335817693</v>
      </c>
      <c r="C19" s="97">
        <v>44265.598587962966</v>
      </c>
      <c r="D19" s="96" t="s">
        <v>2189</v>
      </c>
      <c r="E19" s="106">
        <v>161</v>
      </c>
      <c r="F19" s="96" t="str">
        <f>VLOOKUP(E19,VIP!$A$2:$O11812,2,0)</f>
        <v>DRBR161</v>
      </c>
      <c r="G19" s="96" t="str">
        <f>VLOOKUP(E19,'LISTADO ATM'!$A$2:$B$900,2,0)</f>
        <v xml:space="preserve">ATM Jumbo Punta Cana </v>
      </c>
      <c r="H19" s="96" t="str">
        <f>VLOOKUP(E19,VIP!$A$2:$O16733,7,FALSE)</f>
        <v>Si</v>
      </c>
      <c r="I19" s="96" t="str">
        <f>VLOOKUP(E19,VIP!$A$2:$O8698,8,FALSE)</f>
        <v>Si</v>
      </c>
      <c r="J19" s="96" t="str">
        <f>VLOOKUP(E19,VIP!$A$2:$O8648,8,FALSE)</f>
        <v>Si</v>
      </c>
      <c r="K19" s="96" t="str">
        <f>VLOOKUP(E19,VIP!$A$2:$O12222,6,0)</f>
        <v>NO</v>
      </c>
      <c r="L19" s="98" t="s">
        <v>2254</v>
      </c>
      <c r="M19" s="99" t="s">
        <v>2469</v>
      </c>
      <c r="N19" s="99" t="s">
        <v>2500</v>
      </c>
      <c r="O19" s="96" t="s">
        <v>2478</v>
      </c>
      <c r="P19" s="128"/>
      <c r="Q19" s="100" t="s">
        <v>2254</v>
      </c>
    </row>
    <row r="20" spans="1:17" s="102" customFormat="1" ht="18" x14ac:dyDescent="0.25">
      <c r="A20" s="96" t="str">
        <f>VLOOKUP(E20,'LISTADO ATM'!$A$2:$C$901,3,0)</f>
        <v>DISTRITO NACIONAL</v>
      </c>
      <c r="B20" s="113">
        <v>335817701</v>
      </c>
      <c r="C20" s="97">
        <v>44265.600787037038</v>
      </c>
      <c r="D20" s="96" t="s">
        <v>2189</v>
      </c>
      <c r="E20" s="106">
        <v>264</v>
      </c>
      <c r="F20" s="96" t="str">
        <f>VLOOKUP(E20,VIP!$A$2:$O11811,2,0)</f>
        <v>DRBR264</v>
      </c>
      <c r="G20" s="96" t="str">
        <f>VLOOKUP(E20,'LISTADO ATM'!$A$2:$B$900,2,0)</f>
        <v xml:space="preserve">ATM S/M Nacional Independencia </v>
      </c>
      <c r="H20" s="96" t="str">
        <f>VLOOKUP(E20,VIP!$A$2:$O16732,7,FALSE)</f>
        <v>Si</v>
      </c>
      <c r="I20" s="96" t="str">
        <f>VLOOKUP(E20,VIP!$A$2:$O8697,8,FALSE)</f>
        <v>Si</v>
      </c>
      <c r="J20" s="96" t="str">
        <f>VLOOKUP(E20,VIP!$A$2:$O8647,8,FALSE)</f>
        <v>Si</v>
      </c>
      <c r="K20" s="96" t="str">
        <f>VLOOKUP(E20,VIP!$A$2:$O12221,6,0)</f>
        <v>SI</v>
      </c>
      <c r="L20" s="98" t="s">
        <v>2228</v>
      </c>
      <c r="M20" s="101" t="s">
        <v>2510</v>
      </c>
      <c r="N20" s="167" t="s">
        <v>2512</v>
      </c>
      <c r="O20" s="96" t="s">
        <v>2478</v>
      </c>
      <c r="P20" s="128"/>
      <c r="Q20" s="130">
        <v>44266.43472222222</v>
      </c>
    </row>
    <row r="21" spans="1:17" s="102" customFormat="1" ht="18" x14ac:dyDescent="0.25">
      <c r="A21" s="96" t="str">
        <f>VLOOKUP(E21,'LISTADO ATM'!$A$2:$C$901,3,0)</f>
        <v>DISTRITO NACIONAL</v>
      </c>
      <c r="B21" s="113">
        <v>335817702</v>
      </c>
      <c r="C21" s="97">
        <v>44265.60083333333</v>
      </c>
      <c r="D21" s="96" t="s">
        <v>2189</v>
      </c>
      <c r="E21" s="106">
        <v>422</v>
      </c>
      <c r="F21" s="96" t="str">
        <f>VLOOKUP(E21,VIP!$A$2:$O11810,2,0)</f>
        <v>DRBR422</v>
      </c>
      <c r="G21" s="96" t="str">
        <f>VLOOKUP(E21,'LISTADO ATM'!$A$2:$B$900,2,0)</f>
        <v xml:space="preserve">ATM Olé Manoguayabo </v>
      </c>
      <c r="H21" s="96" t="str">
        <f>VLOOKUP(E21,VIP!$A$2:$O16731,7,FALSE)</f>
        <v>Si</v>
      </c>
      <c r="I21" s="96" t="str">
        <f>VLOOKUP(E21,VIP!$A$2:$O8696,8,FALSE)</f>
        <v>Si</v>
      </c>
      <c r="J21" s="96" t="str">
        <f>VLOOKUP(E21,VIP!$A$2:$O8646,8,FALSE)</f>
        <v>Si</v>
      </c>
      <c r="K21" s="96" t="str">
        <f>VLOOKUP(E21,VIP!$A$2:$O12220,6,0)</f>
        <v>NO</v>
      </c>
      <c r="L21" s="98" t="s">
        <v>2492</v>
      </c>
      <c r="M21" s="101" t="s">
        <v>2510</v>
      </c>
      <c r="N21" s="167" t="s">
        <v>2512</v>
      </c>
      <c r="O21" s="96" t="s">
        <v>2478</v>
      </c>
      <c r="P21" s="128"/>
      <c r="Q21" s="130">
        <v>44266.615277777775</v>
      </c>
    </row>
    <row r="22" spans="1:17" s="102" customFormat="1" ht="18" x14ac:dyDescent="0.25">
      <c r="A22" s="96" t="str">
        <f>VLOOKUP(E22,'LISTADO ATM'!$A$2:$C$901,3,0)</f>
        <v>SUR</v>
      </c>
      <c r="B22" s="113">
        <v>335817755</v>
      </c>
      <c r="C22" s="97">
        <v>44265.614293981482</v>
      </c>
      <c r="D22" s="96" t="s">
        <v>2501</v>
      </c>
      <c r="E22" s="106">
        <v>871</v>
      </c>
      <c r="F22" s="96" t="str">
        <f>VLOOKUP(E22,VIP!$A$2:$O11806,2,0)</f>
        <v>DRBR871</v>
      </c>
      <c r="G22" s="96" t="str">
        <f>VLOOKUP(E22,'LISTADO ATM'!$A$2:$B$900,2,0)</f>
        <v>ATM Plaza Cultural San Juan</v>
      </c>
      <c r="H22" s="96" t="str">
        <f>VLOOKUP(E22,VIP!$A$2:$O16727,7,FALSE)</f>
        <v>N/A</v>
      </c>
      <c r="I22" s="96" t="str">
        <f>VLOOKUP(E22,VIP!$A$2:$O8692,8,FALSE)</f>
        <v>N/A</v>
      </c>
      <c r="J22" s="96" t="str">
        <f>VLOOKUP(E22,VIP!$A$2:$O8642,8,FALSE)</f>
        <v>N/A</v>
      </c>
      <c r="K22" s="96" t="str">
        <f>VLOOKUP(E22,VIP!$A$2:$O12216,6,0)</f>
        <v>N/A</v>
      </c>
      <c r="L22" s="98" t="s">
        <v>2462</v>
      </c>
      <c r="M22" s="101" t="s">
        <v>2510</v>
      </c>
      <c r="N22" s="167" t="s">
        <v>2512</v>
      </c>
      <c r="O22" s="96" t="s">
        <v>2502</v>
      </c>
      <c r="P22" s="128"/>
      <c r="Q22" s="130">
        <v>44266.615277777775</v>
      </c>
    </row>
    <row r="23" spans="1:17" ht="18" x14ac:dyDescent="0.25">
      <c r="A23" s="96" t="str">
        <f>VLOOKUP(E23,'LISTADO ATM'!$A$2:$C$901,3,0)</f>
        <v>NORTE</v>
      </c>
      <c r="B23" s="113">
        <v>335817766</v>
      </c>
      <c r="C23" s="97">
        <v>44265.616331018522</v>
      </c>
      <c r="D23" s="96" t="s">
        <v>2503</v>
      </c>
      <c r="E23" s="106">
        <v>747</v>
      </c>
      <c r="F23" s="96" t="str">
        <f>VLOOKUP(E23,VIP!$A$2:$O11805,2,0)</f>
        <v>DRBR200</v>
      </c>
      <c r="G23" s="96" t="str">
        <f>VLOOKUP(E23,'LISTADO ATM'!$A$2:$B$900,2,0)</f>
        <v xml:space="preserve">ATM Club BR (Santiago) </v>
      </c>
      <c r="H23" s="96" t="str">
        <f>VLOOKUP(E23,VIP!$A$2:$O16726,7,FALSE)</f>
        <v>Si</v>
      </c>
      <c r="I23" s="96" t="str">
        <f>VLOOKUP(E23,VIP!$A$2:$O8691,8,FALSE)</f>
        <v>Si</v>
      </c>
      <c r="J23" s="96" t="str">
        <f>VLOOKUP(E23,VIP!$A$2:$O8641,8,FALSE)</f>
        <v>Si</v>
      </c>
      <c r="K23" s="96" t="str">
        <f>VLOOKUP(E23,VIP!$A$2:$O12215,6,0)</f>
        <v>SI</v>
      </c>
      <c r="L23" s="98" t="s">
        <v>2430</v>
      </c>
      <c r="M23" s="101" t="s">
        <v>2510</v>
      </c>
      <c r="N23" s="167" t="s">
        <v>2512</v>
      </c>
      <c r="O23" s="96" t="s">
        <v>2504</v>
      </c>
      <c r="P23" s="128"/>
      <c r="Q23" s="130">
        <v>44266.43472222222</v>
      </c>
    </row>
    <row r="24" spans="1:17" ht="18" x14ac:dyDescent="0.25">
      <c r="A24" s="96" t="str">
        <f>VLOOKUP(E24,'LISTADO ATM'!$A$2:$C$901,3,0)</f>
        <v>DISTRITO NACIONAL</v>
      </c>
      <c r="B24" s="113">
        <v>335817797</v>
      </c>
      <c r="C24" s="97">
        <v>44265.634722222225</v>
      </c>
      <c r="D24" s="96" t="s">
        <v>2189</v>
      </c>
      <c r="E24" s="106">
        <v>929</v>
      </c>
      <c r="F24" s="96" t="str">
        <f>VLOOKUP(E24,VIP!$A$2:$O11842,2,0)</f>
        <v>DRBR929</v>
      </c>
      <c r="G24" s="96" t="str">
        <f>VLOOKUP(E24,'LISTADO ATM'!$A$2:$B$900,2,0)</f>
        <v>ATM Autoservicio Nacional El Conde</v>
      </c>
      <c r="H24" s="96" t="str">
        <f>VLOOKUP(E24,VIP!$A$2:$O16763,7,FALSE)</f>
        <v>Si</v>
      </c>
      <c r="I24" s="96" t="str">
        <f>VLOOKUP(E24,VIP!$A$2:$O8728,8,FALSE)</f>
        <v>Si</v>
      </c>
      <c r="J24" s="96" t="str">
        <f>VLOOKUP(E24,VIP!$A$2:$O8678,8,FALSE)</f>
        <v>Si</v>
      </c>
      <c r="K24" s="96" t="str">
        <f>VLOOKUP(E24,VIP!$A$2:$O12252,6,0)</f>
        <v>NO</v>
      </c>
      <c r="L24" s="98" t="s">
        <v>2228</v>
      </c>
      <c r="M24" s="101" t="s">
        <v>2510</v>
      </c>
      <c r="N24" s="167" t="s">
        <v>2512</v>
      </c>
      <c r="O24" s="96" t="s">
        <v>2478</v>
      </c>
      <c r="P24" s="128"/>
      <c r="Q24" s="130">
        <v>44266.615277777775</v>
      </c>
    </row>
    <row r="25" spans="1:17" ht="18" x14ac:dyDescent="0.25">
      <c r="A25" s="96" t="str">
        <f>VLOOKUP(E25,'LISTADO ATM'!$A$2:$C$901,3,0)</f>
        <v>DISTRITO NACIONAL</v>
      </c>
      <c r="B25" s="113">
        <v>335817857</v>
      </c>
      <c r="C25" s="97">
        <v>44265.658703703702</v>
      </c>
      <c r="D25" s="96" t="s">
        <v>2189</v>
      </c>
      <c r="E25" s="106">
        <v>118</v>
      </c>
      <c r="F25" s="96" t="str">
        <f>VLOOKUP(E25,VIP!$A$2:$O11839,2,0)</f>
        <v>DRBR118</v>
      </c>
      <c r="G25" s="96" t="str">
        <f>VLOOKUP(E25,'LISTADO ATM'!$A$2:$B$900,2,0)</f>
        <v>ATM Plaza Torino</v>
      </c>
      <c r="H25" s="96" t="str">
        <f>VLOOKUP(E25,VIP!$A$2:$O16760,7,FALSE)</f>
        <v>N/A</v>
      </c>
      <c r="I25" s="96" t="str">
        <f>VLOOKUP(E25,VIP!$A$2:$O8725,8,FALSE)</f>
        <v>N/A</v>
      </c>
      <c r="J25" s="96" t="str">
        <f>VLOOKUP(E25,VIP!$A$2:$O8675,8,FALSE)</f>
        <v>N/A</v>
      </c>
      <c r="K25" s="96" t="str">
        <f>VLOOKUP(E25,VIP!$A$2:$O12249,6,0)</f>
        <v>N/A</v>
      </c>
      <c r="L25" s="98" t="s">
        <v>2228</v>
      </c>
      <c r="M25" s="99" t="s">
        <v>2469</v>
      </c>
      <c r="N25" s="99" t="s">
        <v>2500</v>
      </c>
      <c r="O25" s="96" t="s">
        <v>2478</v>
      </c>
      <c r="P25" s="128"/>
      <c r="Q25" s="100" t="s">
        <v>2228</v>
      </c>
    </row>
    <row r="26" spans="1:17" ht="18" x14ac:dyDescent="0.25">
      <c r="A26" s="96" t="str">
        <f>VLOOKUP(E26,'LISTADO ATM'!$A$2:$C$901,3,0)</f>
        <v>NORTE</v>
      </c>
      <c r="B26" s="113">
        <v>335817924</v>
      </c>
      <c r="C26" s="97">
        <v>44265.680914351855</v>
      </c>
      <c r="D26" s="96" t="s">
        <v>2501</v>
      </c>
      <c r="E26" s="106">
        <v>882</v>
      </c>
      <c r="F26" s="96" t="str">
        <f>VLOOKUP(E26,VIP!$A$2:$O11837,2,0)</f>
        <v>DRBR882</v>
      </c>
      <c r="G26" s="96" t="str">
        <f>VLOOKUP(E26,'LISTADO ATM'!$A$2:$B$900,2,0)</f>
        <v xml:space="preserve">ATM Oficina Moca II </v>
      </c>
      <c r="H26" s="96" t="str">
        <f>VLOOKUP(E26,VIP!$A$2:$O16758,7,FALSE)</f>
        <v>Si</v>
      </c>
      <c r="I26" s="96" t="str">
        <f>VLOOKUP(E26,VIP!$A$2:$O8723,8,FALSE)</f>
        <v>Si</v>
      </c>
      <c r="J26" s="96" t="str">
        <f>VLOOKUP(E26,VIP!$A$2:$O8673,8,FALSE)</f>
        <v>Si</v>
      </c>
      <c r="K26" s="96" t="str">
        <f>VLOOKUP(E26,VIP!$A$2:$O12247,6,0)</f>
        <v>SI</v>
      </c>
      <c r="L26" s="98" t="s">
        <v>2462</v>
      </c>
      <c r="M26" s="101" t="s">
        <v>2510</v>
      </c>
      <c r="N26" s="167" t="s">
        <v>2512</v>
      </c>
      <c r="O26" s="96" t="s">
        <v>2502</v>
      </c>
      <c r="P26" s="128"/>
      <c r="Q26" s="168">
        <v>44266.666666666664</v>
      </c>
    </row>
    <row r="27" spans="1:17" ht="18" x14ac:dyDescent="0.25">
      <c r="A27" s="96" t="str">
        <f>VLOOKUP(E27,'LISTADO ATM'!$A$2:$C$901,3,0)</f>
        <v>DISTRITO NACIONAL</v>
      </c>
      <c r="B27" s="113">
        <v>335817935</v>
      </c>
      <c r="C27" s="97">
        <v>44265.684398148151</v>
      </c>
      <c r="D27" s="96" t="s">
        <v>2472</v>
      </c>
      <c r="E27" s="106">
        <v>678</v>
      </c>
      <c r="F27" s="96" t="str">
        <f>VLOOKUP(E27,VIP!$A$2:$O11836,2,0)</f>
        <v>DRBR678</v>
      </c>
      <c r="G27" s="96" t="str">
        <f>VLOOKUP(E27,'LISTADO ATM'!$A$2:$B$900,2,0)</f>
        <v>ATM Eco Petroleo San Isidro</v>
      </c>
      <c r="H27" s="96" t="str">
        <f>VLOOKUP(E27,VIP!$A$2:$O16757,7,FALSE)</f>
        <v>Si</v>
      </c>
      <c r="I27" s="96" t="str">
        <f>VLOOKUP(E27,VIP!$A$2:$O8722,8,FALSE)</f>
        <v>Si</v>
      </c>
      <c r="J27" s="96" t="str">
        <f>VLOOKUP(E27,VIP!$A$2:$O8672,8,FALSE)</f>
        <v>Si</v>
      </c>
      <c r="K27" s="96" t="str">
        <f>VLOOKUP(E27,VIP!$A$2:$O12246,6,0)</f>
        <v>NO</v>
      </c>
      <c r="L27" s="98" t="s">
        <v>2462</v>
      </c>
      <c r="M27" s="101" t="s">
        <v>2510</v>
      </c>
      <c r="N27" s="99" t="s">
        <v>2476</v>
      </c>
      <c r="O27" s="96" t="s">
        <v>2477</v>
      </c>
      <c r="P27" s="128"/>
      <c r="Q27" s="168">
        <v>44266.666666666664</v>
      </c>
    </row>
    <row r="28" spans="1:17" ht="18" x14ac:dyDescent="0.25">
      <c r="A28" s="96" t="str">
        <f>VLOOKUP(E28,'LISTADO ATM'!$A$2:$C$901,3,0)</f>
        <v>NORTE</v>
      </c>
      <c r="B28" s="113">
        <v>335817986</v>
      </c>
      <c r="C28" s="97">
        <v>44265.707245370373</v>
      </c>
      <c r="D28" s="96" t="s">
        <v>2501</v>
      </c>
      <c r="E28" s="106">
        <v>138</v>
      </c>
      <c r="F28" s="96" t="str">
        <f>VLOOKUP(E28,VIP!$A$2:$O11835,2,0)</f>
        <v>DRBR138</v>
      </c>
      <c r="G28" s="96" t="str">
        <f>VLOOKUP(E28,'LISTADO ATM'!$A$2:$B$900,2,0)</f>
        <v xml:space="preserve">ATM UNP Fantino </v>
      </c>
      <c r="H28" s="96" t="str">
        <f>VLOOKUP(E28,VIP!$A$2:$O16756,7,FALSE)</f>
        <v>Si</v>
      </c>
      <c r="I28" s="96" t="str">
        <f>VLOOKUP(E28,VIP!$A$2:$O8721,8,FALSE)</f>
        <v>Si</v>
      </c>
      <c r="J28" s="96" t="str">
        <f>VLOOKUP(E28,VIP!$A$2:$O8671,8,FALSE)</f>
        <v>Si</v>
      </c>
      <c r="K28" s="96" t="str">
        <f>VLOOKUP(E28,VIP!$A$2:$O12245,6,0)</f>
        <v>NO</v>
      </c>
      <c r="L28" s="98" t="s">
        <v>2430</v>
      </c>
      <c r="M28" s="101" t="s">
        <v>2510</v>
      </c>
      <c r="N28" s="167" t="s">
        <v>2512</v>
      </c>
      <c r="O28" s="96" t="s">
        <v>2502</v>
      </c>
      <c r="P28" s="128"/>
      <c r="Q28" s="130">
        <v>44266.43472222222</v>
      </c>
    </row>
    <row r="29" spans="1:17" ht="18" x14ac:dyDescent="0.25">
      <c r="A29" s="96" t="str">
        <f>VLOOKUP(E29,'LISTADO ATM'!$A$2:$C$901,3,0)</f>
        <v>SUR</v>
      </c>
      <c r="B29" s="113">
        <v>335817987</v>
      </c>
      <c r="C29" s="97">
        <v>44265.708379629628</v>
      </c>
      <c r="D29" s="96" t="s">
        <v>2501</v>
      </c>
      <c r="E29" s="106">
        <v>249</v>
      </c>
      <c r="F29" s="96" t="str">
        <f>VLOOKUP(E29,VIP!$A$2:$O11834,2,0)</f>
        <v>DRBR249</v>
      </c>
      <c r="G29" s="96" t="str">
        <f>VLOOKUP(E29,'LISTADO ATM'!$A$2:$B$900,2,0)</f>
        <v xml:space="preserve">ATM Banco Agrícola Neiba </v>
      </c>
      <c r="H29" s="96" t="str">
        <f>VLOOKUP(E29,VIP!$A$2:$O16755,7,FALSE)</f>
        <v>Si</v>
      </c>
      <c r="I29" s="96" t="str">
        <f>VLOOKUP(E29,VIP!$A$2:$O8720,8,FALSE)</f>
        <v>Si</v>
      </c>
      <c r="J29" s="96" t="str">
        <f>VLOOKUP(E29,VIP!$A$2:$O8670,8,FALSE)</f>
        <v>Si</v>
      </c>
      <c r="K29" s="96" t="str">
        <f>VLOOKUP(E29,VIP!$A$2:$O12244,6,0)</f>
        <v>NO</v>
      </c>
      <c r="L29" s="98" t="s">
        <v>2430</v>
      </c>
      <c r="M29" s="101" t="s">
        <v>2510</v>
      </c>
      <c r="N29" s="167" t="s">
        <v>2512</v>
      </c>
      <c r="O29" s="96" t="s">
        <v>2502</v>
      </c>
      <c r="P29" s="128"/>
      <c r="Q29" s="130">
        <v>44266.615277777775</v>
      </c>
    </row>
    <row r="30" spans="1:17" ht="18" x14ac:dyDescent="0.25">
      <c r="A30" s="96" t="str">
        <f>VLOOKUP(E30,'LISTADO ATM'!$A$2:$C$901,3,0)</f>
        <v>NORTE</v>
      </c>
      <c r="B30" s="113">
        <v>335818029</v>
      </c>
      <c r="C30" s="97">
        <v>44265.760555555556</v>
      </c>
      <c r="D30" s="96" t="s">
        <v>2501</v>
      </c>
      <c r="E30" s="106">
        <v>965</v>
      </c>
      <c r="F30" s="96" t="str">
        <f>VLOOKUP(E30,VIP!$A$2:$O11833,2,0)</f>
        <v>DRBR965</v>
      </c>
      <c r="G30" s="96" t="str">
        <f>VLOOKUP(E30,'LISTADO ATM'!$A$2:$B$900,2,0)</f>
        <v xml:space="preserve">ATM S/M La Fuente FUN (Santiago) </v>
      </c>
      <c r="H30" s="96" t="str">
        <f>VLOOKUP(E30,VIP!$A$2:$O16754,7,FALSE)</f>
        <v>Si</v>
      </c>
      <c r="I30" s="96" t="str">
        <f>VLOOKUP(E30,VIP!$A$2:$O8719,8,FALSE)</f>
        <v>Si</v>
      </c>
      <c r="J30" s="96" t="str">
        <f>VLOOKUP(E30,VIP!$A$2:$O8669,8,FALSE)</f>
        <v>Si</v>
      </c>
      <c r="K30" s="96" t="str">
        <f>VLOOKUP(E30,VIP!$A$2:$O12243,6,0)</f>
        <v>NO</v>
      </c>
      <c r="L30" s="98" t="s">
        <v>2430</v>
      </c>
      <c r="M30" s="101" t="s">
        <v>2510</v>
      </c>
      <c r="N30" s="167" t="s">
        <v>2512</v>
      </c>
      <c r="O30" s="96" t="s">
        <v>2502</v>
      </c>
      <c r="P30" s="128"/>
      <c r="Q30" s="130">
        <v>44266.43472222222</v>
      </c>
    </row>
    <row r="31" spans="1:17" ht="18" x14ac:dyDescent="0.25">
      <c r="A31" s="96" t="str">
        <f>VLOOKUP(E31,'LISTADO ATM'!$A$2:$C$901,3,0)</f>
        <v>ESTE</v>
      </c>
      <c r="B31" s="113">
        <v>335818031</v>
      </c>
      <c r="C31" s="97">
        <v>44265.761921296296</v>
      </c>
      <c r="D31" s="96" t="s">
        <v>2472</v>
      </c>
      <c r="E31" s="106">
        <v>480</v>
      </c>
      <c r="F31" s="96" t="str">
        <f>VLOOKUP(E31,VIP!$A$2:$O11832,2,0)</f>
        <v>DRBR480</v>
      </c>
      <c r="G31" s="96" t="str">
        <f>VLOOKUP(E31,'LISTADO ATM'!$A$2:$B$900,2,0)</f>
        <v>ATM UNP Farmaconal Higuey</v>
      </c>
      <c r="H31" s="96" t="str">
        <f>VLOOKUP(E31,VIP!$A$2:$O16753,7,FALSE)</f>
        <v>N/A</v>
      </c>
      <c r="I31" s="96" t="str">
        <f>VLOOKUP(E31,VIP!$A$2:$O8718,8,FALSE)</f>
        <v>N/A</v>
      </c>
      <c r="J31" s="96" t="str">
        <f>VLOOKUP(E31,VIP!$A$2:$O8668,8,FALSE)</f>
        <v>N/A</v>
      </c>
      <c r="K31" s="96" t="str">
        <f>VLOOKUP(E31,VIP!$A$2:$O12242,6,0)</f>
        <v>N/A</v>
      </c>
      <c r="L31" s="98" t="s">
        <v>2430</v>
      </c>
      <c r="M31" s="101" t="s">
        <v>2510</v>
      </c>
      <c r="N31" s="99" t="s">
        <v>2476</v>
      </c>
      <c r="O31" s="96" t="s">
        <v>2477</v>
      </c>
      <c r="P31" s="128"/>
      <c r="Q31" s="130">
        <v>44266.615277777775</v>
      </c>
    </row>
    <row r="32" spans="1:17" ht="18" x14ac:dyDescent="0.25">
      <c r="A32" s="96" t="str">
        <f>VLOOKUP(E32,'LISTADO ATM'!$A$2:$C$901,3,0)</f>
        <v>DISTRITO NACIONAL</v>
      </c>
      <c r="B32" s="113">
        <v>335818032</v>
      </c>
      <c r="C32" s="97">
        <v>44265.763252314813</v>
      </c>
      <c r="D32" s="96" t="s">
        <v>2501</v>
      </c>
      <c r="E32" s="106">
        <v>516</v>
      </c>
      <c r="F32" s="96" t="str">
        <f>VLOOKUP(E32,VIP!$A$2:$O11831,2,0)</f>
        <v>DRBR516</v>
      </c>
      <c r="G32" s="96" t="str">
        <f>VLOOKUP(E32,'LISTADO ATM'!$A$2:$B$900,2,0)</f>
        <v xml:space="preserve">ATM Oficina Gascue </v>
      </c>
      <c r="H32" s="96" t="str">
        <f>VLOOKUP(E32,VIP!$A$2:$O16752,7,FALSE)</f>
        <v>Si</v>
      </c>
      <c r="I32" s="96" t="str">
        <f>VLOOKUP(E32,VIP!$A$2:$O8717,8,FALSE)</f>
        <v>Si</v>
      </c>
      <c r="J32" s="96" t="str">
        <f>VLOOKUP(E32,VIP!$A$2:$O8667,8,FALSE)</f>
        <v>Si</v>
      </c>
      <c r="K32" s="96" t="str">
        <f>VLOOKUP(E32,VIP!$A$2:$O12241,6,0)</f>
        <v>SI</v>
      </c>
      <c r="L32" s="98" t="s">
        <v>2430</v>
      </c>
      <c r="M32" s="101" t="s">
        <v>2510</v>
      </c>
      <c r="N32" s="167" t="s">
        <v>2512</v>
      </c>
      <c r="O32" s="96" t="s">
        <v>2502</v>
      </c>
      <c r="P32" s="128"/>
      <c r="Q32" s="130">
        <v>44266.615277777775</v>
      </c>
    </row>
    <row r="33" spans="1:17" ht="18" x14ac:dyDescent="0.25">
      <c r="A33" s="96" t="str">
        <f>VLOOKUP(E33,'LISTADO ATM'!$A$2:$C$901,3,0)</f>
        <v>SUR</v>
      </c>
      <c r="B33" s="113">
        <v>335818058</v>
      </c>
      <c r="C33" s="97">
        <v>44265.854953703703</v>
      </c>
      <c r="D33" s="96" t="s">
        <v>2189</v>
      </c>
      <c r="E33" s="106">
        <v>45</v>
      </c>
      <c r="F33" s="96" t="str">
        <f>VLOOKUP(E33,VIP!$A$2:$O11851,2,0)</f>
        <v>DRBR045</v>
      </c>
      <c r="G33" s="96" t="str">
        <f>VLOOKUP(E33,'LISTADO ATM'!$A$2:$B$900,2,0)</f>
        <v xml:space="preserve">ATM Oficina Tamayo </v>
      </c>
      <c r="H33" s="96" t="str">
        <f>VLOOKUP(E33,VIP!$A$2:$O16772,7,FALSE)</f>
        <v>Si</v>
      </c>
      <c r="I33" s="96" t="str">
        <f>VLOOKUP(E33,VIP!$A$2:$O8737,8,FALSE)</f>
        <v>Si</v>
      </c>
      <c r="J33" s="96" t="str">
        <f>VLOOKUP(E33,VIP!$A$2:$O8687,8,FALSE)</f>
        <v>Si</v>
      </c>
      <c r="K33" s="96" t="str">
        <f>VLOOKUP(E33,VIP!$A$2:$O12261,6,0)</f>
        <v>SI</v>
      </c>
      <c r="L33" s="98" t="s">
        <v>2254</v>
      </c>
      <c r="M33" s="101" t="s">
        <v>2510</v>
      </c>
      <c r="N33" s="167" t="s">
        <v>2512</v>
      </c>
      <c r="O33" s="96" t="s">
        <v>2478</v>
      </c>
      <c r="P33" s="128"/>
      <c r="Q33" s="130">
        <v>44266.43472222222</v>
      </c>
    </row>
    <row r="34" spans="1:17" ht="18" x14ac:dyDescent="0.25">
      <c r="A34" s="96" t="str">
        <f>VLOOKUP(E34,'LISTADO ATM'!$A$2:$C$901,3,0)</f>
        <v>DISTRITO NACIONAL</v>
      </c>
      <c r="B34" s="113">
        <v>335818059</v>
      </c>
      <c r="C34" s="97">
        <v>44265.86347222222</v>
      </c>
      <c r="D34" s="96" t="s">
        <v>2189</v>
      </c>
      <c r="E34" s="106">
        <v>406</v>
      </c>
      <c r="F34" s="96" t="str">
        <f>VLOOKUP(E34,VIP!$A$2:$O11850,2,0)</f>
        <v>DRBR406</v>
      </c>
      <c r="G34" s="96" t="str">
        <f>VLOOKUP(E34,'LISTADO ATM'!$A$2:$B$900,2,0)</f>
        <v xml:space="preserve">ATM UNP Plaza Lama Máximo Gómez </v>
      </c>
      <c r="H34" s="96" t="str">
        <f>VLOOKUP(E34,VIP!$A$2:$O16771,7,FALSE)</f>
        <v>Si</v>
      </c>
      <c r="I34" s="96" t="str">
        <f>VLOOKUP(E34,VIP!$A$2:$O8736,8,FALSE)</f>
        <v>Si</v>
      </c>
      <c r="J34" s="96" t="str">
        <f>VLOOKUP(E34,VIP!$A$2:$O8686,8,FALSE)</f>
        <v>Si</v>
      </c>
      <c r="K34" s="96" t="str">
        <f>VLOOKUP(E34,VIP!$A$2:$O12260,6,0)</f>
        <v>SI</v>
      </c>
      <c r="L34" s="98" t="s">
        <v>2228</v>
      </c>
      <c r="M34" s="99" t="s">
        <v>2469</v>
      </c>
      <c r="N34" s="99" t="s">
        <v>2500</v>
      </c>
      <c r="O34" s="96" t="s">
        <v>2478</v>
      </c>
      <c r="P34" s="128"/>
      <c r="Q34" s="100" t="s">
        <v>2228</v>
      </c>
    </row>
    <row r="35" spans="1:17" ht="18" x14ac:dyDescent="0.25">
      <c r="A35" s="96" t="str">
        <f>VLOOKUP(E35,'LISTADO ATM'!$A$2:$C$901,3,0)</f>
        <v>DISTRITO NACIONAL</v>
      </c>
      <c r="B35" s="113">
        <v>335818060</v>
      </c>
      <c r="C35" s="97">
        <v>44265.869120370371</v>
      </c>
      <c r="D35" s="96" t="s">
        <v>2189</v>
      </c>
      <c r="E35" s="106">
        <v>160</v>
      </c>
      <c r="F35" s="96" t="str">
        <f>VLOOKUP(E35,VIP!$A$2:$O11849,2,0)</f>
        <v>DRBR160</v>
      </c>
      <c r="G35" s="96" t="str">
        <f>VLOOKUP(E35,'LISTADO ATM'!$A$2:$B$900,2,0)</f>
        <v xml:space="preserve">ATM Oficina Herrera </v>
      </c>
      <c r="H35" s="96" t="str">
        <f>VLOOKUP(E35,VIP!$A$2:$O16770,7,FALSE)</f>
        <v>Si</v>
      </c>
      <c r="I35" s="96" t="str">
        <f>VLOOKUP(E35,VIP!$A$2:$O8735,8,FALSE)</f>
        <v>Si</v>
      </c>
      <c r="J35" s="96" t="str">
        <f>VLOOKUP(E35,VIP!$A$2:$O8685,8,FALSE)</f>
        <v>Si</v>
      </c>
      <c r="K35" s="96" t="str">
        <f>VLOOKUP(E35,VIP!$A$2:$O12259,6,0)</f>
        <v>NO</v>
      </c>
      <c r="L35" s="98" t="s">
        <v>2228</v>
      </c>
      <c r="M35" s="101" t="s">
        <v>2510</v>
      </c>
      <c r="N35" s="167" t="s">
        <v>2512</v>
      </c>
      <c r="O35" s="96" t="s">
        <v>2478</v>
      </c>
      <c r="P35" s="128"/>
      <c r="Q35" s="130">
        <v>44266.43472222222</v>
      </c>
    </row>
    <row r="36" spans="1:17" ht="18" x14ac:dyDescent="0.25">
      <c r="A36" s="96" t="str">
        <f>VLOOKUP(E36,'LISTADO ATM'!$A$2:$C$901,3,0)</f>
        <v>SUR</v>
      </c>
      <c r="B36" s="113">
        <v>335818064</v>
      </c>
      <c r="C36" s="97">
        <v>44265.888483796298</v>
      </c>
      <c r="D36" s="96" t="s">
        <v>2189</v>
      </c>
      <c r="E36" s="106">
        <v>619</v>
      </c>
      <c r="F36" s="96" t="str">
        <f>VLOOKUP(E36,VIP!$A$2:$O11847,2,0)</f>
        <v>DRBR619</v>
      </c>
      <c r="G36" s="96" t="str">
        <f>VLOOKUP(E36,'LISTADO ATM'!$A$2:$B$900,2,0)</f>
        <v xml:space="preserve">ATM Academia P.N. Hatillo (San Cristóbal) </v>
      </c>
      <c r="H36" s="96" t="str">
        <f>VLOOKUP(E36,VIP!$A$2:$O16768,7,FALSE)</f>
        <v>Si</v>
      </c>
      <c r="I36" s="96" t="str">
        <f>VLOOKUP(E36,VIP!$A$2:$O8733,8,FALSE)</f>
        <v>Si</v>
      </c>
      <c r="J36" s="96" t="str">
        <f>VLOOKUP(E36,VIP!$A$2:$O8683,8,FALSE)</f>
        <v>Si</v>
      </c>
      <c r="K36" s="96" t="str">
        <f>VLOOKUP(E36,VIP!$A$2:$O12257,6,0)</f>
        <v>NO</v>
      </c>
      <c r="L36" s="98" t="s">
        <v>2254</v>
      </c>
      <c r="M36" s="101" t="s">
        <v>2510</v>
      </c>
      <c r="N36" s="167" t="s">
        <v>2512</v>
      </c>
      <c r="O36" s="96" t="s">
        <v>2478</v>
      </c>
      <c r="P36" s="128"/>
      <c r="Q36" s="130">
        <v>44266.393055555556</v>
      </c>
    </row>
    <row r="37" spans="1:17" ht="18" x14ac:dyDescent="0.25">
      <c r="A37" s="96" t="str">
        <f>VLOOKUP(E37,'LISTADO ATM'!$A$2:$C$901,3,0)</f>
        <v>DISTRITO NACIONAL</v>
      </c>
      <c r="B37" s="113">
        <v>335818068</v>
      </c>
      <c r="C37" s="97">
        <v>44265.981053240743</v>
      </c>
      <c r="D37" s="96" t="s">
        <v>2189</v>
      </c>
      <c r="E37" s="106">
        <v>527</v>
      </c>
      <c r="F37" s="96" t="str">
        <f>VLOOKUP(E37,VIP!$A$2:$O11865,2,0)</f>
        <v>DRBR527</v>
      </c>
      <c r="G37" s="96" t="str">
        <f>VLOOKUP(E37,'LISTADO ATM'!$A$2:$B$900,2,0)</f>
        <v>ATM Oficina Zona Oriental II</v>
      </c>
      <c r="H37" s="96" t="str">
        <f>VLOOKUP(E37,VIP!$A$2:$O16786,7,FALSE)</f>
        <v>Si</v>
      </c>
      <c r="I37" s="96" t="str">
        <f>VLOOKUP(E37,VIP!$A$2:$O8751,8,FALSE)</f>
        <v>Si</v>
      </c>
      <c r="J37" s="96" t="str">
        <f>VLOOKUP(E37,VIP!$A$2:$O8701,8,FALSE)</f>
        <v>Si</v>
      </c>
      <c r="K37" s="96" t="str">
        <f>VLOOKUP(E37,VIP!$A$2:$O12275,6,0)</f>
        <v>SI</v>
      </c>
      <c r="L37" s="98" t="s">
        <v>2228</v>
      </c>
      <c r="M37" s="167" t="s">
        <v>2510</v>
      </c>
      <c r="N37" s="167" t="s">
        <v>2512</v>
      </c>
      <c r="O37" s="96" t="s">
        <v>2478</v>
      </c>
      <c r="P37" s="128"/>
      <c r="Q37" s="168">
        <v>44266.728472222225</v>
      </c>
    </row>
    <row r="38" spans="1:17" ht="18" x14ac:dyDescent="0.25">
      <c r="A38" s="96" t="str">
        <f>VLOOKUP(E38,'LISTADO ATM'!$A$2:$C$901,3,0)</f>
        <v>ESTE</v>
      </c>
      <c r="B38" s="113">
        <v>335818069</v>
      </c>
      <c r="C38" s="97">
        <v>44265.982974537037</v>
      </c>
      <c r="D38" s="96" t="s">
        <v>2189</v>
      </c>
      <c r="E38" s="106">
        <v>385</v>
      </c>
      <c r="F38" s="96" t="str">
        <f>VLOOKUP(E38,VIP!$A$2:$O11864,2,0)</f>
        <v>DRBR385</v>
      </c>
      <c r="G38" s="96" t="str">
        <f>VLOOKUP(E38,'LISTADO ATM'!$A$2:$B$900,2,0)</f>
        <v xml:space="preserve">ATM Plaza Verón I </v>
      </c>
      <c r="H38" s="96" t="str">
        <f>VLOOKUP(E38,VIP!$A$2:$O16785,7,FALSE)</f>
        <v>Si</v>
      </c>
      <c r="I38" s="96" t="str">
        <f>VLOOKUP(E38,VIP!$A$2:$O8750,8,FALSE)</f>
        <v>Si</v>
      </c>
      <c r="J38" s="96" t="str">
        <f>VLOOKUP(E38,VIP!$A$2:$O8700,8,FALSE)</f>
        <v>Si</v>
      </c>
      <c r="K38" s="96" t="str">
        <f>VLOOKUP(E38,VIP!$A$2:$O12274,6,0)</f>
        <v>NO</v>
      </c>
      <c r="L38" s="98" t="s">
        <v>2228</v>
      </c>
      <c r="M38" s="101" t="s">
        <v>2510</v>
      </c>
      <c r="N38" s="167" t="s">
        <v>2512</v>
      </c>
      <c r="O38" s="96" t="s">
        <v>2478</v>
      </c>
      <c r="P38" s="128"/>
      <c r="Q38" s="130">
        <v>44266.43472222222</v>
      </c>
    </row>
    <row r="39" spans="1:17" ht="18" x14ac:dyDescent="0.25">
      <c r="A39" s="96" t="str">
        <f>VLOOKUP(E39,'LISTADO ATM'!$A$2:$C$901,3,0)</f>
        <v>DISTRITO NACIONAL</v>
      </c>
      <c r="B39" s="113">
        <v>335818070</v>
      </c>
      <c r="C39" s="97">
        <v>44265.990717592591</v>
      </c>
      <c r="D39" s="96" t="s">
        <v>2189</v>
      </c>
      <c r="E39" s="106">
        <v>696</v>
      </c>
      <c r="F39" s="96" t="str">
        <f>VLOOKUP(E39,VIP!$A$2:$O11863,2,0)</f>
        <v>DRBR696</v>
      </c>
      <c r="G39" s="96" t="str">
        <f>VLOOKUP(E39,'LISTADO ATM'!$A$2:$B$900,2,0)</f>
        <v>ATM Olé Jacobo Majluta</v>
      </c>
      <c r="H39" s="96" t="str">
        <f>VLOOKUP(E39,VIP!$A$2:$O16784,7,FALSE)</f>
        <v>Si</v>
      </c>
      <c r="I39" s="96" t="str">
        <f>VLOOKUP(E39,VIP!$A$2:$O8749,8,FALSE)</f>
        <v>Si</v>
      </c>
      <c r="J39" s="96" t="str">
        <f>VLOOKUP(E39,VIP!$A$2:$O8699,8,FALSE)</f>
        <v>Si</v>
      </c>
      <c r="K39" s="96" t="str">
        <f>VLOOKUP(E39,VIP!$A$2:$O12273,6,0)</f>
        <v>NO</v>
      </c>
      <c r="L39" s="98" t="s">
        <v>2492</v>
      </c>
      <c r="M39" s="101" t="s">
        <v>2510</v>
      </c>
      <c r="N39" s="167" t="s">
        <v>2512</v>
      </c>
      <c r="O39" s="96" t="s">
        <v>2478</v>
      </c>
      <c r="P39" s="128"/>
      <c r="Q39" s="130">
        <v>44266.615277777775</v>
      </c>
    </row>
    <row r="40" spans="1:17" ht="18" x14ac:dyDescent="0.25">
      <c r="A40" s="96" t="str">
        <f>VLOOKUP(E40,'LISTADO ATM'!$A$2:$C$901,3,0)</f>
        <v>ESTE</v>
      </c>
      <c r="B40" s="113">
        <v>335818071</v>
      </c>
      <c r="C40" s="97">
        <v>44265.991435185184</v>
      </c>
      <c r="D40" s="96" t="s">
        <v>2189</v>
      </c>
      <c r="E40" s="106">
        <v>386</v>
      </c>
      <c r="F40" s="96" t="str">
        <f>VLOOKUP(E40,VIP!$A$2:$O11862,2,0)</f>
        <v>DRBR386</v>
      </c>
      <c r="G40" s="96" t="str">
        <f>VLOOKUP(E40,'LISTADO ATM'!$A$2:$B$900,2,0)</f>
        <v xml:space="preserve">ATM Plaza Verón II </v>
      </c>
      <c r="H40" s="96" t="str">
        <f>VLOOKUP(E40,VIP!$A$2:$O16783,7,FALSE)</f>
        <v>Si</v>
      </c>
      <c r="I40" s="96" t="str">
        <f>VLOOKUP(E40,VIP!$A$2:$O8748,8,FALSE)</f>
        <v>Si</v>
      </c>
      <c r="J40" s="96" t="str">
        <f>VLOOKUP(E40,VIP!$A$2:$O8698,8,FALSE)</f>
        <v>Si</v>
      </c>
      <c r="K40" s="96" t="str">
        <f>VLOOKUP(E40,VIP!$A$2:$O12272,6,0)</f>
        <v>NO</v>
      </c>
      <c r="L40" s="98" t="s">
        <v>2492</v>
      </c>
      <c r="M40" s="101" t="s">
        <v>2510</v>
      </c>
      <c r="N40" s="167" t="s">
        <v>2512</v>
      </c>
      <c r="O40" s="96" t="s">
        <v>2478</v>
      </c>
      <c r="P40" s="128"/>
      <c r="Q40" s="130">
        <v>44266.43472222222</v>
      </c>
    </row>
    <row r="41" spans="1:17" ht="18" x14ac:dyDescent="0.25">
      <c r="A41" s="96" t="str">
        <f>VLOOKUP(E41,'LISTADO ATM'!$A$2:$C$901,3,0)</f>
        <v>ESTE</v>
      </c>
      <c r="B41" s="113">
        <v>335818072</v>
      </c>
      <c r="C41" s="97">
        <v>44265.992627314816</v>
      </c>
      <c r="D41" s="96" t="s">
        <v>2189</v>
      </c>
      <c r="E41" s="106">
        <v>293</v>
      </c>
      <c r="F41" s="96" t="str">
        <f>VLOOKUP(E41,VIP!$A$2:$O11861,2,0)</f>
        <v>DRBR293</v>
      </c>
      <c r="G41" s="96" t="str">
        <f>VLOOKUP(E41,'LISTADO ATM'!$A$2:$B$900,2,0)</f>
        <v xml:space="preserve">ATM S/M Nueva Visión (San Pedro) </v>
      </c>
      <c r="H41" s="96" t="str">
        <f>VLOOKUP(E41,VIP!$A$2:$O16782,7,FALSE)</f>
        <v>Si</v>
      </c>
      <c r="I41" s="96" t="str">
        <f>VLOOKUP(E41,VIP!$A$2:$O8747,8,FALSE)</f>
        <v>Si</v>
      </c>
      <c r="J41" s="96" t="str">
        <f>VLOOKUP(E41,VIP!$A$2:$O8697,8,FALSE)</f>
        <v>Si</v>
      </c>
      <c r="K41" s="96" t="str">
        <f>VLOOKUP(E41,VIP!$A$2:$O12271,6,0)</f>
        <v>NO</v>
      </c>
      <c r="L41" s="98" t="s">
        <v>2228</v>
      </c>
      <c r="M41" s="101" t="s">
        <v>2510</v>
      </c>
      <c r="N41" s="167" t="s">
        <v>2512</v>
      </c>
      <c r="O41" s="96" t="s">
        <v>2478</v>
      </c>
      <c r="P41" s="128"/>
      <c r="Q41" s="130">
        <v>44266.615277777775</v>
      </c>
    </row>
    <row r="42" spans="1:17" ht="18" x14ac:dyDescent="0.25">
      <c r="A42" s="96" t="str">
        <f>VLOOKUP(E42,'LISTADO ATM'!$A$2:$C$901,3,0)</f>
        <v>DISTRITO NACIONAL</v>
      </c>
      <c r="B42" s="113">
        <v>335818073</v>
      </c>
      <c r="C42" s="97">
        <v>44265.993067129632</v>
      </c>
      <c r="D42" s="96" t="s">
        <v>2189</v>
      </c>
      <c r="E42" s="106">
        <v>551</v>
      </c>
      <c r="F42" s="96" t="str">
        <f>VLOOKUP(E42,VIP!$A$2:$O11860,2,0)</f>
        <v>DRBR01C</v>
      </c>
      <c r="G42" s="96" t="str">
        <f>VLOOKUP(E42,'LISTADO ATM'!$A$2:$B$900,2,0)</f>
        <v xml:space="preserve">ATM Oficina Padre Castellanos </v>
      </c>
      <c r="H42" s="96" t="str">
        <f>VLOOKUP(E42,VIP!$A$2:$O16781,7,FALSE)</f>
        <v>Si</v>
      </c>
      <c r="I42" s="96" t="str">
        <f>VLOOKUP(E42,VIP!$A$2:$O8746,8,FALSE)</f>
        <v>Si</v>
      </c>
      <c r="J42" s="96" t="str">
        <f>VLOOKUP(E42,VIP!$A$2:$O8696,8,FALSE)</f>
        <v>Si</v>
      </c>
      <c r="K42" s="96" t="str">
        <f>VLOOKUP(E42,VIP!$A$2:$O12270,6,0)</f>
        <v>NO</v>
      </c>
      <c r="L42" s="98" t="s">
        <v>2228</v>
      </c>
      <c r="M42" s="167" t="s">
        <v>2510</v>
      </c>
      <c r="N42" s="167" t="s">
        <v>2512</v>
      </c>
      <c r="O42" s="96" t="s">
        <v>2478</v>
      </c>
      <c r="P42" s="128"/>
      <c r="Q42" s="168">
        <v>44266.628472222219</v>
      </c>
    </row>
    <row r="43" spans="1:17" ht="18" x14ac:dyDescent="0.25">
      <c r="A43" s="96" t="str">
        <f>VLOOKUP(E43,'LISTADO ATM'!$A$2:$C$901,3,0)</f>
        <v>DISTRITO NACIONAL</v>
      </c>
      <c r="B43" s="113">
        <v>335818074</v>
      </c>
      <c r="C43" s="97">
        <v>44265.996562499997</v>
      </c>
      <c r="D43" s="96" t="s">
        <v>2189</v>
      </c>
      <c r="E43" s="106">
        <v>570</v>
      </c>
      <c r="F43" s="96" t="str">
        <f>VLOOKUP(E43,VIP!$A$2:$O11859,2,0)</f>
        <v>DRBR478</v>
      </c>
      <c r="G43" s="96" t="str">
        <f>VLOOKUP(E43,'LISTADO ATM'!$A$2:$B$900,2,0)</f>
        <v xml:space="preserve">ATM S/M Liverpool Villa Mella </v>
      </c>
      <c r="H43" s="96" t="str">
        <f>VLOOKUP(E43,VIP!$A$2:$O16780,7,FALSE)</f>
        <v>Si</v>
      </c>
      <c r="I43" s="96" t="str">
        <f>VLOOKUP(E43,VIP!$A$2:$O8745,8,FALSE)</f>
        <v>Si</v>
      </c>
      <c r="J43" s="96" t="str">
        <f>VLOOKUP(E43,VIP!$A$2:$O8695,8,FALSE)</f>
        <v>Si</v>
      </c>
      <c r="K43" s="96" t="str">
        <f>VLOOKUP(E43,VIP!$A$2:$O12269,6,0)</f>
        <v>NO</v>
      </c>
      <c r="L43" s="98" t="s">
        <v>2228</v>
      </c>
      <c r="M43" s="101" t="s">
        <v>2510</v>
      </c>
      <c r="N43" s="167" t="s">
        <v>2512</v>
      </c>
      <c r="O43" s="96" t="s">
        <v>2478</v>
      </c>
      <c r="P43" s="128"/>
      <c r="Q43" s="130">
        <v>44266.615277777775</v>
      </c>
    </row>
    <row r="44" spans="1:17" ht="18" x14ac:dyDescent="0.25">
      <c r="A44" s="96" t="str">
        <f>VLOOKUP(E44,'LISTADO ATM'!$A$2:$C$901,3,0)</f>
        <v>DISTRITO NACIONAL</v>
      </c>
      <c r="B44" s="113">
        <v>335818075</v>
      </c>
      <c r="C44" s="97">
        <v>44265.998807870368</v>
      </c>
      <c r="D44" s="96" t="s">
        <v>2189</v>
      </c>
      <c r="E44" s="106">
        <v>787</v>
      </c>
      <c r="F44" s="96" t="str">
        <f>VLOOKUP(E44,VIP!$A$2:$O11858,2,0)</f>
        <v>DRBR278</v>
      </c>
      <c r="G44" s="96" t="str">
        <f>VLOOKUP(E44,'LISTADO ATM'!$A$2:$B$900,2,0)</f>
        <v xml:space="preserve">ATM Cafetería CTB II </v>
      </c>
      <c r="H44" s="96" t="str">
        <f>VLOOKUP(E44,VIP!$A$2:$O16779,7,FALSE)</f>
        <v>Si</v>
      </c>
      <c r="I44" s="96" t="str">
        <f>VLOOKUP(E44,VIP!$A$2:$O8744,8,FALSE)</f>
        <v>Si</v>
      </c>
      <c r="J44" s="96" t="str">
        <f>VLOOKUP(E44,VIP!$A$2:$O8694,8,FALSE)</f>
        <v>Si</v>
      </c>
      <c r="K44" s="96" t="str">
        <f>VLOOKUP(E44,VIP!$A$2:$O12268,6,0)</f>
        <v>NO</v>
      </c>
      <c r="L44" s="98" t="s">
        <v>2228</v>
      </c>
      <c r="M44" s="101" t="s">
        <v>2510</v>
      </c>
      <c r="N44" s="167" t="s">
        <v>2512</v>
      </c>
      <c r="O44" s="96" t="s">
        <v>2478</v>
      </c>
      <c r="P44" s="128"/>
      <c r="Q44" s="130">
        <v>44266.43472222222</v>
      </c>
    </row>
    <row r="45" spans="1:17" ht="18" x14ac:dyDescent="0.25">
      <c r="A45" s="96" t="str">
        <f>VLOOKUP(E45,'LISTADO ATM'!$A$2:$C$901,3,0)</f>
        <v>SUR</v>
      </c>
      <c r="B45" s="113">
        <v>335818077</v>
      </c>
      <c r="C45" s="97">
        <v>44266.002141203702</v>
      </c>
      <c r="D45" s="96" t="s">
        <v>2189</v>
      </c>
      <c r="E45" s="106">
        <v>131</v>
      </c>
      <c r="F45" s="96" t="str">
        <f>VLOOKUP(E45,VIP!$A$2:$O11856,2,0)</f>
        <v>DRBR131</v>
      </c>
      <c r="G45" s="96" t="str">
        <f>VLOOKUP(E45,'LISTADO ATM'!$A$2:$B$900,2,0)</f>
        <v xml:space="preserve">ATM Oficina Baní I </v>
      </c>
      <c r="H45" s="96" t="str">
        <f>VLOOKUP(E45,VIP!$A$2:$O16777,7,FALSE)</f>
        <v>Si</v>
      </c>
      <c r="I45" s="96" t="str">
        <f>VLOOKUP(E45,VIP!$A$2:$O8742,8,FALSE)</f>
        <v>Si</v>
      </c>
      <c r="J45" s="96" t="str">
        <f>VLOOKUP(E45,VIP!$A$2:$O8692,8,FALSE)</f>
        <v>Si</v>
      </c>
      <c r="K45" s="96" t="str">
        <f>VLOOKUP(E45,VIP!$A$2:$O12266,6,0)</f>
        <v>NO</v>
      </c>
      <c r="L45" s="98" t="s">
        <v>2228</v>
      </c>
      <c r="M45" s="101" t="s">
        <v>2510</v>
      </c>
      <c r="N45" s="167" t="s">
        <v>2512</v>
      </c>
      <c r="O45" s="96" t="s">
        <v>2478</v>
      </c>
      <c r="P45" s="128"/>
      <c r="Q45" s="130">
        <v>44266.43472222222</v>
      </c>
    </row>
    <row r="46" spans="1:17" ht="18" x14ac:dyDescent="0.25">
      <c r="A46" s="96" t="str">
        <f>VLOOKUP(E46,'LISTADO ATM'!$A$2:$C$901,3,0)</f>
        <v>DISTRITO NACIONAL</v>
      </c>
      <c r="B46" s="113">
        <v>335818078</v>
      </c>
      <c r="C46" s="97">
        <v>44266.002708333333</v>
      </c>
      <c r="D46" s="96" t="s">
        <v>2189</v>
      </c>
      <c r="E46" s="106">
        <v>237</v>
      </c>
      <c r="F46" s="96" t="str">
        <f>VLOOKUP(E46,VIP!$A$2:$O11855,2,0)</f>
        <v>DRBR237</v>
      </c>
      <c r="G46" s="96" t="str">
        <f>VLOOKUP(E46,'LISTADO ATM'!$A$2:$B$900,2,0)</f>
        <v xml:space="preserve">ATM UNP Plaza Vásquez </v>
      </c>
      <c r="H46" s="96" t="str">
        <f>VLOOKUP(E46,VIP!$A$2:$O16776,7,FALSE)</f>
        <v>Si</v>
      </c>
      <c r="I46" s="96" t="str">
        <f>VLOOKUP(E46,VIP!$A$2:$O8741,8,FALSE)</f>
        <v>Si</v>
      </c>
      <c r="J46" s="96" t="str">
        <f>VLOOKUP(E46,VIP!$A$2:$O8691,8,FALSE)</f>
        <v>Si</v>
      </c>
      <c r="K46" s="96" t="str">
        <f>VLOOKUP(E46,VIP!$A$2:$O12265,6,0)</f>
        <v>SI</v>
      </c>
      <c r="L46" s="98" t="s">
        <v>2228</v>
      </c>
      <c r="M46" s="101" t="s">
        <v>2510</v>
      </c>
      <c r="N46" s="167" t="s">
        <v>2512</v>
      </c>
      <c r="O46" s="96" t="s">
        <v>2478</v>
      </c>
      <c r="P46" s="128"/>
      <c r="Q46" s="130">
        <v>44266.615277777775</v>
      </c>
    </row>
    <row r="47" spans="1:17" ht="18" x14ac:dyDescent="0.25">
      <c r="A47" s="96" t="str">
        <f>VLOOKUP(E47,'LISTADO ATM'!$A$2:$C$901,3,0)</f>
        <v>DISTRITO NACIONAL</v>
      </c>
      <c r="B47" s="113">
        <v>335818079</v>
      </c>
      <c r="C47" s="97">
        <v>44266.003738425927</v>
      </c>
      <c r="D47" s="96" t="s">
        <v>2189</v>
      </c>
      <c r="E47" s="106">
        <v>57</v>
      </c>
      <c r="F47" s="96" t="str">
        <f>VLOOKUP(E47,VIP!$A$2:$O11854,2,0)</f>
        <v>DRBR057</v>
      </c>
      <c r="G47" s="96" t="str">
        <f>VLOOKUP(E47,'LISTADO ATM'!$A$2:$B$900,2,0)</f>
        <v xml:space="preserve">ATM Oficina Malecon Center </v>
      </c>
      <c r="H47" s="96" t="str">
        <f>VLOOKUP(E47,VIP!$A$2:$O16775,7,FALSE)</f>
        <v>Si</v>
      </c>
      <c r="I47" s="96" t="str">
        <f>VLOOKUP(E47,VIP!$A$2:$O8740,8,FALSE)</f>
        <v>Si</v>
      </c>
      <c r="J47" s="96" t="str">
        <f>VLOOKUP(E47,VIP!$A$2:$O8690,8,FALSE)</f>
        <v>Si</v>
      </c>
      <c r="K47" s="96" t="str">
        <f>VLOOKUP(E47,VIP!$A$2:$O12264,6,0)</f>
        <v>NO</v>
      </c>
      <c r="L47" s="98" t="s">
        <v>2228</v>
      </c>
      <c r="M47" s="101" t="s">
        <v>2510</v>
      </c>
      <c r="N47" s="167" t="s">
        <v>2512</v>
      </c>
      <c r="O47" s="96" t="s">
        <v>2478</v>
      </c>
      <c r="P47" s="128"/>
      <c r="Q47" s="130">
        <v>44266.615277777775</v>
      </c>
    </row>
    <row r="48" spans="1:17" ht="18" x14ac:dyDescent="0.25">
      <c r="A48" s="96" t="str">
        <f>VLOOKUP(E48,'LISTADO ATM'!$A$2:$C$901,3,0)</f>
        <v>DISTRITO NACIONAL</v>
      </c>
      <c r="B48" s="113">
        <v>335818080</v>
      </c>
      <c r="C48" s="97">
        <v>44266.004143518519</v>
      </c>
      <c r="D48" s="96" t="s">
        <v>2189</v>
      </c>
      <c r="E48" s="106">
        <v>115</v>
      </c>
      <c r="F48" s="96" t="str">
        <f>VLOOKUP(E48,VIP!$A$2:$O11853,2,0)</f>
        <v>DRBR115</v>
      </c>
      <c r="G48" s="96" t="str">
        <f>VLOOKUP(E48,'LISTADO ATM'!$A$2:$B$900,2,0)</f>
        <v xml:space="preserve">ATM Oficina Megacentro I </v>
      </c>
      <c r="H48" s="96" t="str">
        <f>VLOOKUP(E48,VIP!$A$2:$O16774,7,FALSE)</f>
        <v>Si</v>
      </c>
      <c r="I48" s="96" t="str">
        <f>VLOOKUP(E48,VIP!$A$2:$O8739,8,FALSE)</f>
        <v>Si</v>
      </c>
      <c r="J48" s="96" t="str">
        <f>VLOOKUP(E48,VIP!$A$2:$O8689,8,FALSE)</f>
        <v>Si</v>
      </c>
      <c r="K48" s="96" t="str">
        <f>VLOOKUP(E48,VIP!$A$2:$O12263,6,0)</f>
        <v>SI</v>
      </c>
      <c r="L48" s="98" t="s">
        <v>2228</v>
      </c>
      <c r="M48" s="101" t="s">
        <v>2510</v>
      </c>
      <c r="N48" s="167" t="s">
        <v>2512</v>
      </c>
      <c r="O48" s="96" t="s">
        <v>2478</v>
      </c>
      <c r="P48" s="128"/>
      <c r="Q48" s="130">
        <v>44266.615277777775</v>
      </c>
    </row>
    <row r="49" spans="1:17" ht="18" x14ac:dyDescent="0.25">
      <c r="A49" s="96" t="str">
        <f>VLOOKUP(E49,'LISTADO ATM'!$A$2:$C$901,3,0)</f>
        <v>NORTE</v>
      </c>
      <c r="B49" s="113">
        <v>335818081</v>
      </c>
      <c r="C49" s="97">
        <v>44266.004953703705</v>
      </c>
      <c r="D49" s="96" t="s">
        <v>2190</v>
      </c>
      <c r="E49" s="106">
        <v>172</v>
      </c>
      <c r="F49" s="96" t="str">
        <f>VLOOKUP(E49,VIP!$A$2:$O11852,2,0)</f>
        <v>DRBR172</v>
      </c>
      <c r="G49" s="96" t="str">
        <f>VLOOKUP(E49,'LISTADO ATM'!$A$2:$B$900,2,0)</f>
        <v xml:space="preserve">ATM UNP Guaucí </v>
      </c>
      <c r="H49" s="96" t="str">
        <f>VLOOKUP(E49,VIP!$A$2:$O16773,7,FALSE)</f>
        <v>Si</v>
      </c>
      <c r="I49" s="96" t="str">
        <f>VLOOKUP(E49,VIP!$A$2:$O8738,8,FALSE)</f>
        <v>Si</v>
      </c>
      <c r="J49" s="96" t="str">
        <f>VLOOKUP(E49,VIP!$A$2:$O8688,8,FALSE)</f>
        <v>Si</v>
      </c>
      <c r="K49" s="96" t="str">
        <f>VLOOKUP(E49,VIP!$A$2:$O12262,6,0)</f>
        <v>NO</v>
      </c>
      <c r="L49" s="98" t="s">
        <v>2228</v>
      </c>
      <c r="M49" s="101" t="s">
        <v>2510</v>
      </c>
      <c r="N49" s="167" t="s">
        <v>2512</v>
      </c>
      <c r="O49" s="96" t="s">
        <v>2493</v>
      </c>
      <c r="P49" s="128"/>
      <c r="Q49" s="130">
        <v>44266.43472222222</v>
      </c>
    </row>
    <row r="50" spans="1:17" ht="18" x14ac:dyDescent="0.25">
      <c r="A50" s="96" t="str">
        <f>VLOOKUP(E50,'LISTADO ATM'!$A$2:$C$901,3,0)</f>
        <v>DISTRITO NACIONAL</v>
      </c>
      <c r="B50" s="113">
        <v>335818082</v>
      </c>
      <c r="C50" s="97">
        <v>44266.006620370368</v>
      </c>
      <c r="D50" s="96" t="s">
        <v>2189</v>
      </c>
      <c r="E50" s="106">
        <v>517</v>
      </c>
      <c r="F50" s="96" t="str">
        <f>VLOOKUP(E50,VIP!$A$2:$O11851,2,0)</f>
        <v>DRBR517</v>
      </c>
      <c r="G50" s="96" t="str">
        <f>VLOOKUP(E50,'LISTADO ATM'!$A$2:$B$900,2,0)</f>
        <v xml:space="preserve">ATM Autobanco Oficina Sans Soucí </v>
      </c>
      <c r="H50" s="96" t="str">
        <f>VLOOKUP(E50,VIP!$A$2:$O16772,7,FALSE)</f>
        <v>Si</v>
      </c>
      <c r="I50" s="96" t="str">
        <f>VLOOKUP(E50,VIP!$A$2:$O8737,8,FALSE)</f>
        <v>Si</v>
      </c>
      <c r="J50" s="96" t="str">
        <f>VLOOKUP(E50,VIP!$A$2:$O8687,8,FALSE)</f>
        <v>Si</v>
      </c>
      <c r="K50" s="96" t="str">
        <f>VLOOKUP(E50,VIP!$A$2:$O12261,6,0)</f>
        <v>SI</v>
      </c>
      <c r="L50" s="98" t="s">
        <v>2228</v>
      </c>
      <c r="M50" s="101" t="s">
        <v>2510</v>
      </c>
      <c r="N50" s="167" t="s">
        <v>2512</v>
      </c>
      <c r="O50" s="96" t="s">
        <v>2478</v>
      </c>
      <c r="P50" s="128"/>
      <c r="Q50" s="130">
        <v>44266.43472222222</v>
      </c>
    </row>
    <row r="51" spans="1:17" ht="18" x14ac:dyDescent="0.25">
      <c r="A51" s="96" t="str">
        <f>VLOOKUP(E51,'LISTADO ATM'!$A$2:$C$901,3,0)</f>
        <v>NORTE</v>
      </c>
      <c r="B51" s="113">
        <v>335818083</v>
      </c>
      <c r="C51" s="97">
        <v>44266.017557870371</v>
      </c>
      <c r="D51" s="96" t="s">
        <v>2190</v>
      </c>
      <c r="E51" s="106">
        <v>257</v>
      </c>
      <c r="F51" s="96" t="str">
        <f>VLOOKUP(E51,VIP!$A$2:$O11850,2,0)</f>
        <v>DRBR257</v>
      </c>
      <c r="G51" s="96" t="str">
        <f>VLOOKUP(E51,'LISTADO ATM'!$A$2:$B$900,2,0)</f>
        <v xml:space="preserve">ATM S/M Pola (Santiago) </v>
      </c>
      <c r="H51" s="96" t="str">
        <f>VLOOKUP(E51,VIP!$A$2:$O16771,7,FALSE)</f>
        <v>Si</v>
      </c>
      <c r="I51" s="96" t="str">
        <f>VLOOKUP(E51,VIP!$A$2:$O8736,8,FALSE)</f>
        <v>Si</v>
      </c>
      <c r="J51" s="96" t="str">
        <f>VLOOKUP(E51,VIP!$A$2:$O8686,8,FALSE)</f>
        <v>Si</v>
      </c>
      <c r="K51" s="96" t="str">
        <f>VLOOKUP(E51,VIP!$A$2:$O12260,6,0)</f>
        <v>NO</v>
      </c>
      <c r="L51" s="98" t="s">
        <v>2254</v>
      </c>
      <c r="M51" s="101" t="s">
        <v>2510</v>
      </c>
      <c r="N51" s="167" t="s">
        <v>2512</v>
      </c>
      <c r="O51" s="96" t="s">
        <v>2493</v>
      </c>
      <c r="P51" s="128"/>
      <c r="Q51" s="130">
        <v>44266.615277777775</v>
      </c>
    </row>
    <row r="52" spans="1:17" ht="18" x14ac:dyDescent="0.25">
      <c r="A52" s="96" t="str">
        <f>VLOOKUP(E52,'LISTADO ATM'!$A$2:$C$901,3,0)</f>
        <v>DISTRITO NACIONAL</v>
      </c>
      <c r="B52" s="113">
        <v>335818084</v>
      </c>
      <c r="C52" s="97">
        <v>44266.017916666664</v>
      </c>
      <c r="D52" s="96" t="s">
        <v>2189</v>
      </c>
      <c r="E52" s="106">
        <v>227</v>
      </c>
      <c r="F52" s="96" t="str">
        <f>VLOOKUP(E52,VIP!$A$2:$O11849,2,0)</f>
        <v>DRBR227</v>
      </c>
      <c r="G52" s="96" t="str">
        <f>VLOOKUP(E52,'LISTADO ATM'!$A$2:$B$900,2,0)</f>
        <v xml:space="preserve">ATM S/M Bravo Av. Enriquillo </v>
      </c>
      <c r="H52" s="96" t="str">
        <f>VLOOKUP(E52,VIP!$A$2:$O16770,7,FALSE)</f>
        <v>Si</v>
      </c>
      <c r="I52" s="96" t="str">
        <f>VLOOKUP(E52,VIP!$A$2:$O8735,8,FALSE)</f>
        <v>Si</v>
      </c>
      <c r="J52" s="96" t="str">
        <f>VLOOKUP(E52,VIP!$A$2:$O8685,8,FALSE)</f>
        <v>Si</v>
      </c>
      <c r="K52" s="96" t="str">
        <f>VLOOKUP(E52,VIP!$A$2:$O12259,6,0)</f>
        <v>NO</v>
      </c>
      <c r="L52" s="98" t="s">
        <v>2254</v>
      </c>
      <c r="M52" s="101" t="s">
        <v>2510</v>
      </c>
      <c r="N52" s="167" t="s">
        <v>2512</v>
      </c>
      <c r="O52" s="96" t="s">
        <v>2478</v>
      </c>
      <c r="P52" s="128"/>
      <c r="Q52" s="130">
        <v>44266.615277777775</v>
      </c>
    </row>
    <row r="53" spans="1:17" s="102" customFormat="1" ht="18" x14ac:dyDescent="0.25">
      <c r="A53" s="96" t="str">
        <f>VLOOKUP(E53,'LISTADO ATM'!$A$2:$C$901,3,0)</f>
        <v>ESTE</v>
      </c>
      <c r="B53" s="113">
        <v>335818085</v>
      </c>
      <c r="C53" s="97">
        <v>44266.024895833332</v>
      </c>
      <c r="D53" s="96" t="s">
        <v>2189</v>
      </c>
      <c r="E53" s="106">
        <v>67</v>
      </c>
      <c r="F53" s="96" t="str">
        <f>VLOOKUP(E53,VIP!$A$2:$O11848,2,0)</f>
        <v>DRBR067</v>
      </c>
      <c r="G53" s="96" t="str">
        <f>VLOOKUP(E53,'LISTADO ATM'!$A$2:$B$900,2,0)</f>
        <v xml:space="preserve">ATM Hotel NaturaPark (Punta Cana) </v>
      </c>
      <c r="H53" s="96" t="str">
        <f>VLOOKUP(E53,VIP!$A$2:$O16769,7,FALSE)</f>
        <v>Si</v>
      </c>
      <c r="I53" s="96" t="str">
        <f>VLOOKUP(E53,VIP!$A$2:$O8734,8,FALSE)</f>
        <v>Si</v>
      </c>
      <c r="J53" s="96" t="str">
        <f>VLOOKUP(E53,VIP!$A$2:$O8684,8,FALSE)</f>
        <v>Si</v>
      </c>
      <c r="K53" s="96" t="str">
        <f>VLOOKUP(E53,VIP!$A$2:$O12258,6,0)</f>
        <v>NO</v>
      </c>
      <c r="L53" s="98" t="s">
        <v>2492</v>
      </c>
      <c r="M53" s="101" t="s">
        <v>2510</v>
      </c>
      <c r="N53" s="167" t="s">
        <v>2512</v>
      </c>
      <c r="O53" s="96" t="s">
        <v>2478</v>
      </c>
      <c r="P53" s="128"/>
      <c r="Q53" s="130">
        <v>44266.43472222222</v>
      </c>
    </row>
    <row r="54" spans="1:17" s="102" customFormat="1" ht="18" x14ac:dyDescent="0.25">
      <c r="A54" s="96" t="str">
        <f>VLOOKUP(E54,'LISTADO ATM'!$A$2:$C$901,3,0)</f>
        <v>NORTE</v>
      </c>
      <c r="B54" s="113">
        <v>335818086</v>
      </c>
      <c r="C54" s="97">
        <v>44266.053796296299</v>
      </c>
      <c r="D54" s="96" t="s">
        <v>2190</v>
      </c>
      <c r="E54" s="106">
        <v>854</v>
      </c>
      <c r="F54" s="96" t="str">
        <f>VLOOKUP(E54,VIP!$A$2:$O11855,2,0)</f>
        <v>DRBR854</v>
      </c>
      <c r="G54" s="96" t="str">
        <f>VLOOKUP(E54,'LISTADO ATM'!$A$2:$B$900,2,0)</f>
        <v xml:space="preserve">ATM Centro Comercial Blanco Batista </v>
      </c>
      <c r="H54" s="96" t="str">
        <f>VLOOKUP(E54,VIP!$A$2:$O16776,7,FALSE)</f>
        <v>Si</v>
      </c>
      <c r="I54" s="96" t="str">
        <f>VLOOKUP(E54,VIP!$A$2:$O8741,8,FALSE)</f>
        <v>Si</v>
      </c>
      <c r="J54" s="96" t="str">
        <f>VLOOKUP(E54,VIP!$A$2:$O8691,8,FALSE)</f>
        <v>Si</v>
      </c>
      <c r="K54" s="96" t="str">
        <f>VLOOKUP(E54,VIP!$A$2:$O12265,6,0)</f>
        <v>NO</v>
      </c>
      <c r="L54" s="98" t="s">
        <v>2228</v>
      </c>
      <c r="M54" s="101" t="s">
        <v>2510</v>
      </c>
      <c r="N54" s="167" t="s">
        <v>2512</v>
      </c>
      <c r="O54" s="96" t="s">
        <v>2493</v>
      </c>
      <c r="P54" s="128"/>
      <c r="Q54" s="130">
        <v>44266.615277777775</v>
      </c>
    </row>
    <row r="55" spans="1:17" s="102" customFormat="1" ht="18" x14ac:dyDescent="0.25">
      <c r="A55" s="96" t="str">
        <f>VLOOKUP(E55,'LISTADO ATM'!$A$2:$C$901,3,0)</f>
        <v>NORTE</v>
      </c>
      <c r="B55" s="113">
        <v>335818087</v>
      </c>
      <c r="C55" s="97">
        <v>44266.267129629632</v>
      </c>
      <c r="D55" s="96" t="s">
        <v>2190</v>
      </c>
      <c r="E55" s="106">
        <v>874</v>
      </c>
      <c r="F55" s="96" t="str">
        <f>VLOOKUP(E55,VIP!$A$2:$O11854,2,0)</f>
        <v>DRBR874</v>
      </c>
      <c r="G55" s="96" t="str">
        <f>VLOOKUP(E55,'LISTADO ATM'!$A$2:$B$900,2,0)</f>
        <v xml:space="preserve">ATM Zona Franca Esperanza II (Mao) </v>
      </c>
      <c r="H55" s="96" t="str">
        <f>VLOOKUP(E55,VIP!$A$2:$O16775,7,FALSE)</f>
        <v>Si</v>
      </c>
      <c r="I55" s="96" t="str">
        <f>VLOOKUP(E55,VIP!$A$2:$O8740,8,FALSE)</f>
        <v>Si</v>
      </c>
      <c r="J55" s="96" t="str">
        <f>VLOOKUP(E55,VIP!$A$2:$O8690,8,FALSE)</f>
        <v>Si</v>
      </c>
      <c r="K55" s="96" t="str">
        <f>VLOOKUP(E55,VIP!$A$2:$O12264,6,0)</f>
        <v>NO</v>
      </c>
      <c r="L55" s="98" t="s">
        <v>2228</v>
      </c>
      <c r="M55" s="101" t="s">
        <v>2510</v>
      </c>
      <c r="N55" s="167" t="s">
        <v>2512</v>
      </c>
      <c r="O55" s="96" t="s">
        <v>2493</v>
      </c>
      <c r="P55" s="128"/>
      <c r="Q55" s="130">
        <v>44266.43472222222</v>
      </c>
    </row>
    <row r="56" spans="1:17" s="102" customFormat="1" ht="18" x14ac:dyDescent="0.25">
      <c r="A56" s="96" t="str">
        <f>VLOOKUP(E56,'LISTADO ATM'!$A$2:$C$901,3,0)</f>
        <v>DISTRITO NACIONAL</v>
      </c>
      <c r="B56" s="113">
        <v>335818088</v>
      </c>
      <c r="C56" s="97">
        <v>44266.267488425925</v>
      </c>
      <c r="D56" s="96" t="s">
        <v>2189</v>
      </c>
      <c r="E56" s="106">
        <v>559</v>
      </c>
      <c r="F56" s="96" t="str">
        <f>VLOOKUP(E56,VIP!$A$2:$O11853,2,0)</f>
        <v>DRBR559</v>
      </c>
      <c r="G56" s="96" t="str">
        <f>VLOOKUP(E56,'LISTADO ATM'!$A$2:$B$900,2,0)</f>
        <v xml:space="preserve">ATM UNP Metro I </v>
      </c>
      <c r="H56" s="96" t="str">
        <f>VLOOKUP(E56,VIP!$A$2:$O16774,7,FALSE)</f>
        <v>Si</v>
      </c>
      <c r="I56" s="96" t="str">
        <f>VLOOKUP(E56,VIP!$A$2:$O8739,8,FALSE)</f>
        <v>Si</v>
      </c>
      <c r="J56" s="96" t="str">
        <f>VLOOKUP(E56,VIP!$A$2:$O8689,8,FALSE)</f>
        <v>Si</v>
      </c>
      <c r="K56" s="96" t="str">
        <f>VLOOKUP(E56,VIP!$A$2:$O12263,6,0)</f>
        <v>SI</v>
      </c>
      <c r="L56" s="98" t="s">
        <v>2228</v>
      </c>
      <c r="M56" s="99" t="s">
        <v>2469</v>
      </c>
      <c r="N56" s="99" t="s">
        <v>2500</v>
      </c>
      <c r="O56" s="96" t="s">
        <v>2478</v>
      </c>
      <c r="P56" s="128"/>
      <c r="Q56" s="99" t="s">
        <v>2228</v>
      </c>
    </row>
    <row r="57" spans="1:17" s="102" customFormat="1" ht="18" x14ac:dyDescent="0.25">
      <c r="A57" s="96" t="str">
        <f>VLOOKUP(E57,'LISTADO ATM'!$A$2:$C$901,3,0)</f>
        <v>DISTRITO NACIONAL</v>
      </c>
      <c r="B57" s="113">
        <v>335818144</v>
      </c>
      <c r="C57" s="97">
        <v>44266.339918981481</v>
      </c>
      <c r="D57" s="96" t="s">
        <v>2189</v>
      </c>
      <c r="E57" s="106">
        <v>314</v>
      </c>
      <c r="F57" s="96" t="str">
        <f>VLOOKUP(E57,VIP!$A$2:$O11852,2,0)</f>
        <v>DRBR314</v>
      </c>
      <c r="G57" s="96" t="str">
        <f>VLOOKUP(E57,'LISTADO ATM'!$A$2:$B$900,2,0)</f>
        <v xml:space="preserve">ATM UNP Cambita Garabito (San Cristóbal) </v>
      </c>
      <c r="H57" s="96" t="str">
        <f>VLOOKUP(E57,VIP!$A$2:$O16773,7,FALSE)</f>
        <v>Si</v>
      </c>
      <c r="I57" s="96" t="str">
        <f>VLOOKUP(E57,VIP!$A$2:$O8738,8,FALSE)</f>
        <v>Si</v>
      </c>
      <c r="J57" s="96" t="str">
        <f>VLOOKUP(E57,VIP!$A$2:$O8688,8,FALSE)</f>
        <v>Si</v>
      </c>
      <c r="K57" s="96" t="str">
        <f>VLOOKUP(E57,VIP!$A$2:$O12262,6,0)</f>
        <v>NO</v>
      </c>
      <c r="L57" s="98" t="s">
        <v>2492</v>
      </c>
      <c r="M57" s="101" t="s">
        <v>2510</v>
      </c>
      <c r="N57" s="167" t="s">
        <v>2512</v>
      </c>
      <c r="O57" s="96" t="s">
        <v>2478</v>
      </c>
      <c r="P57" s="128"/>
      <c r="Q57" s="130">
        <v>44266.615277777775</v>
      </c>
    </row>
    <row r="58" spans="1:17" s="102" customFormat="1" ht="18" x14ac:dyDescent="0.25">
      <c r="A58" s="96" t="str">
        <f>VLOOKUP(E58,'LISTADO ATM'!$A$2:$C$901,3,0)</f>
        <v>ESTE</v>
      </c>
      <c r="B58" s="113">
        <v>335818159</v>
      </c>
      <c r="C58" s="97">
        <v>44266.344386574077</v>
      </c>
      <c r="D58" s="96" t="s">
        <v>2189</v>
      </c>
      <c r="E58" s="106">
        <v>204</v>
      </c>
      <c r="F58" s="96" t="str">
        <f>VLOOKUP(E58,VIP!$A$2:$O11851,2,0)</f>
        <v>DRBR204</v>
      </c>
      <c r="G58" s="96" t="str">
        <f>VLOOKUP(E58,'LISTADO ATM'!$A$2:$B$900,2,0)</f>
        <v>ATM Hotel Dominicus II</v>
      </c>
      <c r="H58" s="96" t="str">
        <f>VLOOKUP(E58,VIP!$A$2:$O16772,7,FALSE)</f>
        <v>Si</v>
      </c>
      <c r="I58" s="96" t="str">
        <f>VLOOKUP(E58,VIP!$A$2:$O8737,8,FALSE)</f>
        <v>Si</v>
      </c>
      <c r="J58" s="96" t="str">
        <f>VLOOKUP(E58,VIP!$A$2:$O8687,8,FALSE)</f>
        <v>Si</v>
      </c>
      <c r="K58" s="96" t="str">
        <f>VLOOKUP(E58,VIP!$A$2:$O12261,6,0)</f>
        <v>NO</v>
      </c>
      <c r="L58" s="98" t="s">
        <v>2254</v>
      </c>
      <c r="M58" s="99" t="s">
        <v>2469</v>
      </c>
      <c r="N58" s="99" t="s">
        <v>2476</v>
      </c>
      <c r="O58" s="96" t="s">
        <v>2478</v>
      </c>
      <c r="P58" s="128"/>
      <c r="Q58" s="99" t="s">
        <v>2254</v>
      </c>
    </row>
    <row r="59" spans="1:17" s="102" customFormat="1" ht="18" x14ac:dyDescent="0.25">
      <c r="A59" s="96" t="str">
        <f>VLOOKUP(E59,'LISTADO ATM'!$A$2:$C$901,3,0)</f>
        <v>NORTE</v>
      </c>
      <c r="B59" s="113">
        <v>335818163</v>
      </c>
      <c r="C59" s="97">
        <v>44266.34516203704</v>
      </c>
      <c r="D59" s="96" t="s">
        <v>2189</v>
      </c>
      <c r="E59" s="106">
        <v>171</v>
      </c>
      <c r="F59" s="96" t="str">
        <f>VLOOKUP(E59,VIP!$A$2:$O11850,2,0)</f>
        <v>DRBR171</v>
      </c>
      <c r="G59" s="96" t="str">
        <f>VLOOKUP(E59,'LISTADO ATM'!$A$2:$B$900,2,0)</f>
        <v xml:space="preserve">ATM Oficina Moca </v>
      </c>
      <c r="H59" s="96" t="str">
        <f>VLOOKUP(E59,VIP!$A$2:$O16771,7,FALSE)</f>
        <v>Si</v>
      </c>
      <c r="I59" s="96" t="str">
        <f>VLOOKUP(E59,VIP!$A$2:$O8736,8,FALSE)</f>
        <v>Si</v>
      </c>
      <c r="J59" s="96" t="str">
        <f>VLOOKUP(E59,VIP!$A$2:$O8686,8,FALSE)</f>
        <v>Si</v>
      </c>
      <c r="K59" s="96" t="str">
        <f>VLOOKUP(E59,VIP!$A$2:$O12260,6,0)</f>
        <v>NO</v>
      </c>
      <c r="L59" s="98" t="s">
        <v>2254</v>
      </c>
      <c r="M59" s="101" t="s">
        <v>2510</v>
      </c>
      <c r="N59" s="167" t="s">
        <v>2512</v>
      </c>
      <c r="O59" s="96" t="s">
        <v>2478</v>
      </c>
      <c r="P59" s="128"/>
      <c r="Q59" s="130">
        <v>44266.43472222222</v>
      </c>
    </row>
    <row r="60" spans="1:17" s="102" customFormat="1" ht="18" x14ac:dyDescent="0.25">
      <c r="A60" s="96" t="str">
        <f>VLOOKUP(E60,'LISTADO ATM'!$A$2:$C$901,3,0)</f>
        <v>ESTE</v>
      </c>
      <c r="B60" s="113">
        <v>335818184</v>
      </c>
      <c r="C60" s="97">
        <v>44266.352337962962</v>
      </c>
      <c r="D60" s="96" t="s">
        <v>2501</v>
      </c>
      <c r="E60" s="106">
        <v>104</v>
      </c>
      <c r="F60" s="96" t="str">
        <f>VLOOKUP(E60,VIP!$A$2:$O11857,2,0)</f>
        <v>DRBR104</v>
      </c>
      <c r="G60" s="96" t="str">
        <f>VLOOKUP(E60,'LISTADO ATM'!$A$2:$B$900,2,0)</f>
        <v xml:space="preserve">ATM Jumbo Higuey </v>
      </c>
      <c r="H60" s="96" t="str">
        <f>VLOOKUP(E60,VIP!$A$2:$O16778,7,FALSE)</f>
        <v>Si</v>
      </c>
      <c r="I60" s="96" t="str">
        <f>VLOOKUP(E60,VIP!$A$2:$O8743,8,FALSE)</f>
        <v>Si</v>
      </c>
      <c r="J60" s="96" t="str">
        <f>VLOOKUP(E60,VIP!$A$2:$O8693,8,FALSE)</f>
        <v>Si</v>
      </c>
      <c r="K60" s="96" t="str">
        <f>VLOOKUP(E60,VIP!$A$2:$O12267,6,0)</f>
        <v>NO</v>
      </c>
      <c r="L60" s="98" t="s">
        <v>2516</v>
      </c>
      <c r="M60" s="101" t="s">
        <v>2510</v>
      </c>
      <c r="N60" s="167" t="s">
        <v>2512</v>
      </c>
      <c r="O60" s="96" t="s">
        <v>2514</v>
      </c>
      <c r="P60" s="167" t="s">
        <v>2518</v>
      </c>
      <c r="Q60" s="130" t="s">
        <v>2516</v>
      </c>
    </row>
    <row r="61" spans="1:17" s="102" customFormat="1" ht="18" x14ac:dyDescent="0.25">
      <c r="A61" s="96" t="str">
        <f>VLOOKUP(E61,'LISTADO ATM'!$A$2:$C$901,3,0)</f>
        <v>ESTE</v>
      </c>
      <c r="B61" s="113">
        <v>335818192</v>
      </c>
      <c r="C61" s="97">
        <v>44266.355497685188</v>
      </c>
      <c r="D61" s="96" t="s">
        <v>2189</v>
      </c>
      <c r="E61" s="106">
        <v>822</v>
      </c>
      <c r="F61" s="96" t="str">
        <f>VLOOKUP(E61,VIP!$A$2:$O11849,2,0)</f>
        <v>DRBR822</v>
      </c>
      <c r="G61" s="96" t="str">
        <f>VLOOKUP(E61,'LISTADO ATM'!$A$2:$B$900,2,0)</f>
        <v xml:space="preserve">ATM INDUSPALMA </v>
      </c>
      <c r="H61" s="96" t="str">
        <f>VLOOKUP(E61,VIP!$A$2:$O16770,7,FALSE)</f>
        <v>Si</v>
      </c>
      <c r="I61" s="96" t="str">
        <f>VLOOKUP(E61,VIP!$A$2:$O8735,8,FALSE)</f>
        <v>Si</v>
      </c>
      <c r="J61" s="96" t="str">
        <f>VLOOKUP(E61,VIP!$A$2:$O8685,8,FALSE)</f>
        <v>Si</v>
      </c>
      <c r="K61" s="96" t="str">
        <f>VLOOKUP(E61,VIP!$A$2:$O12259,6,0)</f>
        <v>NO</v>
      </c>
      <c r="L61" s="98" t="s">
        <v>2254</v>
      </c>
      <c r="M61" s="99" t="s">
        <v>2469</v>
      </c>
      <c r="N61" s="99" t="s">
        <v>2476</v>
      </c>
      <c r="O61" s="96" t="s">
        <v>2478</v>
      </c>
      <c r="P61" s="128"/>
      <c r="Q61" s="99" t="s">
        <v>2254</v>
      </c>
    </row>
    <row r="62" spans="1:17" s="102" customFormat="1" ht="18" x14ac:dyDescent="0.25">
      <c r="A62" s="96" t="str">
        <f>VLOOKUP(E62,'LISTADO ATM'!$A$2:$C$901,3,0)</f>
        <v>SUR</v>
      </c>
      <c r="B62" s="113">
        <v>335818289</v>
      </c>
      <c r="C62" s="97">
        <v>44266.377442129633</v>
      </c>
      <c r="D62" s="96" t="s">
        <v>2501</v>
      </c>
      <c r="E62" s="106">
        <v>84</v>
      </c>
      <c r="F62" s="96" t="str">
        <f>VLOOKUP(E62,VIP!$A$2:$O11856,2,0)</f>
        <v>DRBR084</v>
      </c>
      <c r="G62" s="96" t="str">
        <f>VLOOKUP(E62,'LISTADO ATM'!$A$2:$B$900,2,0)</f>
        <v xml:space="preserve">ATM Oficina Multicentro Sirena San Cristóbal </v>
      </c>
      <c r="H62" s="96" t="str">
        <f>VLOOKUP(E62,VIP!$A$2:$O16777,7,FALSE)</f>
        <v>Si</v>
      </c>
      <c r="I62" s="96" t="str">
        <f>VLOOKUP(E62,VIP!$A$2:$O8742,8,FALSE)</f>
        <v>Si</v>
      </c>
      <c r="J62" s="96" t="str">
        <f>VLOOKUP(E62,VIP!$A$2:$O8692,8,FALSE)</f>
        <v>Si</v>
      </c>
      <c r="K62" s="96" t="str">
        <f>VLOOKUP(E62,VIP!$A$2:$O12266,6,0)</f>
        <v>SI</v>
      </c>
      <c r="L62" s="98" t="s">
        <v>2516</v>
      </c>
      <c r="M62" s="101" t="s">
        <v>2510</v>
      </c>
      <c r="N62" s="167" t="s">
        <v>2512</v>
      </c>
      <c r="O62" s="96" t="s">
        <v>2514</v>
      </c>
      <c r="P62" s="167" t="s">
        <v>2518</v>
      </c>
      <c r="Q62" s="130" t="s">
        <v>2516</v>
      </c>
    </row>
    <row r="63" spans="1:17" s="102" customFormat="1" ht="18" x14ac:dyDescent="0.25">
      <c r="A63" s="96" t="str">
        <f>VLOOKUP(E63,'LISTADO ATM'!$A$2:$C$901,3,0)</f>
        <v>DISTRITO NACIONAL</v>
      </c>
      <c r="B63" s="113">
        <v>335818348</v>
      </c>
      <c r="C63" s="97">
        <v>44266.390219907407</v>
      </c>
      <c r="D63" s="96" t="s">
        <v>2189</v>
      </c>
      <c r="E63" s="106">
        <v>966</v>
      </c>
      <c r="F63" s="96" t="str">
        <f>VLOOKUP(E63,VIP!$A$2:$O11854,2,0)</f>
        <v>DRBR966</v>
      </c>
      <c r="G63" s="96" t="str">
        <f>VLOOKUP(E63,'LISTADO ATM'!$A$2:$B$900,2,0)</f>
        <v>ATM Centro Medico Real</v>
      </c>
      <c r="H63" s="96" t="str">
        <f>VLOOKUP(E63,VIP!$A$2:$O16775,7,FALSE)</f>
        <v>Si</v>
      </c>
      <c r="I63" s="96" t="str">
        <f>VLOOKUP(E63,VIP!$A$2:$O8740,8,FALSE)</f>
        <v>Si</v>
      </c>
      <c r="J63" s="96" t="str">
        <f>VLOOKUP(E63,VIP!$A$2:$O8690,8,FALSE)</f>
        <v>Si</v>
      </c>
      <c r="K63" s="96" t="str">
        <f>VLOOKUP(E63,VIP!$A$2:$O12264,6,0)</f>
        <v>NO</v>
      </c>
      <c r="L63" s="98" t="s">
        <v>2228</v>
      </c>
      <c r="M63" s="99" t="s">
        <v>2469</v>
      </c>
      <c r="N63" s="99" t="s">
        <v>2476</v>
      </c>
      <c r="O63" s="96" t="s">
        <v>2478</v>
      </c>
      <c r="P63" s="128"/>
      <c r="Q63" s="99" t="s">
        <v>2228</v>
      </c>
    </row>
    <row r="64" spans="1:17" s="102" customFormat="1" ht="18" x14ac:dyDescent="0.25">
      <c r="A64" s="96" t="str">
        <f>VLOOKUP(E64,'LISTADO ATM'!$A$2:$C$901,3,0)</f>
        <v>SUR</v>
      </c>
      <c r="B64" s="113">
        <v>335818390</v>
      </c>
      <c r="C64" s="97">
        <v>44266.402245370373</v>
      </c>
      <c r="D64" s="96" t="s">
        <v>2472</v>
      </c>
      <c r="E64" s="106">
        <v>403</v>
      </c>
      <c r="F64" s="96" t="str">
        <f>VLOOKUP(E64,VIP!$A$2:$O11853,2,0)</f>
        <v>DRBR403</v>
      </c>
      <c r="G64" s="96" t="str">
        <f>VLOOKUP(E64,'LISTADO ATM'!$A$2:$B$900,2,0)</f>
        <v xml:space="preserve">ATM Oficina Vicente Noble </v>
      </c>
      <c r="H64" s="96" t="str">
        <f>VLOOKUP(E64,VIP!$A$2:$O16774,7,FALSE)</f>
        <v>Si</v>
      </c>
      <c r="I64" s="96" t="str">
        <f>VLOOKUP(E64,VIP!$A$2:$O8739,8,FALSE)</f>
        <v>Si</v>
      </c>
      <c r="J64" s="96" t="str">
        <f>VLOOKUP(E64,VIP!$A$2:$O8689,8,FALSE)</f>
        <v>Si</v>
      </c>
      <c r="K64" s="96" t="str">
        <f>VLOOKUP(E64,VIP!$A$2:$O12263,6,0)</f>
        <v>NO</v>
      </c>
      <c r="L64" s="98" t="s">
        <v>2430</v>
      </c>
      <c r="M64" s="101" t="s">
        <v>2510</v>
      </c>
      <c r="N64" s="99" t="s">
        <v>2476</v>
      </c>
      <c r="O64" s="96" t="s">
        <v>2477</v>
      </c>
      <c r="P64" s="128"/>
      <c r="Q64" s="130">
        <v>44266.615277777775</v>
      </c>
    </row>
    <row r="65" spans="1:17" s="102" customFormat="1" ht="18" x14ac:dyDescent="0.25">
      <c r="A65" s="96" t="str">
        <f>VLOOKUP(E65,'LISTADO ATM'!$A$2:$C$901,3,0)</f>
        <v>DISTRITO NACIONAL</v>
      </c>
      <c r="B65" s="113">
        <v>335818428</v>
      </c>
      <c r="C65" s="97">
        <v>44266.41138888889</v>
      </c>
      <c r="D65" s="96" t="s">
        <v>2501</v>
      </c>
      <c r="E65" s="106">
        <v>685</v>
      </c>
      <c r="F65" s="96" t="str">
        <f>VLOOKUP(E65,VIP!$A$2:$O11855,2,0)</f>
        <v>DRBR685</v>
      </c>
      <c r="G65" s="96" t="str">
        <f>VLOOKUP(E65,'LISTADO ATM'!$A$2:$B$900,2,0)</f>
        <v>ATM Autoservicio UASD</v>
      </c>
      <c r="H65" s="96" t="str">
        <f>VLOOKUP(E65,VIP!$A$2:$O16776,7,FALSE)</f>
        <v>NO</v>
      </c>
      <c r="I65" s="96" t="str">
        <f>VLOOKUP(E65,VIP!$A$2:$O8741,8,FALSE)</f>
        <v>SI</v>
      </c>
      <c r="J65" s="96" t="str">
        <f>VLOOKUP(E65,VIP!$A$2:$O8691,8,FALSE)</f>
        <v>SI</v>
      </c>
      <c r="K65" s="96" t="str">
        <f>VLOOKUP(E65,VIP!$A$2:$O12265,6,0)</f>
        <v>NO</v>
      </c>
      <c r="L65" s="98" t="s">
        <v>2515</v>
      </c>
      <c r="M65" s="101" t="s">
        <v>2510</v>
      </c>
      <c r="N65" s="167" t="s">
        <v>2512</v>
      </c>
      <c r="O65" s="96" t="s">
        <v>2513</v>
      </c>
      <c r="P65" s="167" t="s">
        <v>2517</v>
      </c>
      <c r="Q65" s="130" t="s">
        <v>2515</v>
      </c>
    </row>
    <row r="66" spans="1:17" s="102" customFormat="1" ht="18" x14ac:dyDescent="0.25">
      <c r="A66" s="96" t="str">
        <f>VLOOKUP(E66,'LISTADO ATM'!$A$2:$C$901,3,0)</f>
        <v>DISTRITO NACIONAL</v>
      </c>
      <c r="B66" s="113">
        <v>335818430</v>
      </c>
      <c r="C66" s="97">
        <v>44266.411874999998</v>
      </c>
      <c r="D66" s="96" t="s">
        <v>2189</v>
      </c>
      <c r="E66" s="106">
        <v>909</v>
      </c>
      <c r="F66" s="96" t="str">
        <f>VLOOKUP(E66,VIP!$A$2:$O11852,2,0)</f>
        <v>DRBR01A</v>
      </c>
      <c r="G66" s="96" t="str">
        <f>VLOOKUP(E66,'LISTADO ATM'!$A$2:$B$900,2,0)</f>
        <v xml:space="preserve">ATM UNP UASD </v>
      </c>
      <c r="H66" s="96" t="str">
        <f>VLOOKUP(E66,VIP!$A$2:$O16773,7,FALSE)</f>
        <v>Si</v>
      </c>
      <c r="I66" s="96" t="str">
        <f>VLOOKUP(E66,VIP!$A$2:$O8738,8,FALSE)</f>
        <v>Si</v>
      </c>
      <c r="J66" s="96" t="str">
        <f>VLOOKUP(E66,VIP!$A$2:$O8688,8,FALSE)</f>
        <v>Si</v>
      </c>
      <c r="K66" s="96" t="str">
        <f>VLOOKUP(E66,VIP!$A$2:$O12262,6,0)</f>
        <v>SI</v>
      </c>
      <c r="L66" s="98" t="s">
        <v>2228</v>
      </c>
      <c r="M66" s="101" t="s">
        <v>2510</v>
      </c>
      <c r="N66" s="99" t="s">
        <v>2476</v>
      </c>
      <c r="O66" s="96" t="s">
        <v>2478</v>
      </c>
      <c r="P66" s="128"/>
      <c r="Q66" s="130">
        <v>44266.615277777775</v>
      </c>
    </row>
    <row r="67" spans="1:17" s="102" customFormat="1" ht="18" x14ac:dyDescent="0.25">
      <c r="A67" s="96" t="str">
        <f>VLOOKUP(E67,'LISTADO ATM'!$A$2:$C$901,3,0)</f>
        <v>SUR</v>
      </c>
      <c r="B67" s="113">
        <v>335818501</v>
      </c>
      <c r="C67" s="97">
        <v>44266.429444444446</v>
      </c>
      <c r="D67" s="96" t="s">
        <v>2472</v>
      </c>
      <c r="E67" s="106">
        <v>512</v>
      </c>
      <c r="F67" s="96" t="str">
        <f>VLOOKUP(E67,VIP!$A$2:$O11851,2,0)</f>
        <v>DRBR512</v>
      </c>
      <c r="G67" s="96" t="str">
        <f>VLOOKUP(E67,'LISTADO ATM'!$A$2:$B$900,2,0)</f>
        <v>ATM Plaza Jesús Ferreira</v>
      </c>
      <c r="H67" s="96" t="str">
        <f>VLOOKUP(E67,VIP!$A$2:$O16772,7,FALSE)</f>
        <v>N/A</v>
      </c>
      <c r="I67" s="96" t="str">
        <f>VLOOKUP(E67,VIP!$A$2:$O8737,8,FALSE)</f>
        <v>N/A</v>
      </c>
      <c r="J67" s="96" t="str">
        <f>VLOOKUP(E67,VIP!$A$2:$O8687,8,FALSE)</f>
        <v>N/A</v>
      </c>
      <c r="K67" s="96" t="str">
        <f>VLOOKUP(E67,VIP!$A$2:$O12261,6,0)</f>
        <v>N/A</v>
      </c>
      <c r="L67" s="98" t="s">
        <v>2430</v>
      </c>
      <c r="M67" s="101" t="s">
        <v>2510</v>
      </c>
      <c r="N67" s="99" t="s">
        <v>2476</v>
      </c>
      <c r="O67" s="96" t="s">
        <v>2477</v>
      </c>
      <c r="P67" s="128"/>
      <c r="Q67" s="168">
        <v>44266.666666666664</v>
      </c>
    </row>
    <row r="68" spans="1:17" s="102" customFormat="1" ht="18" x14ac:dyDescent="0.25">
      <c r="A68" s="96" t="str">
        <f>VLOOKUP(E68,'LISTADO ATM'!$A$2:$C$901,3,0)</f>
        <v>NORTE</v>
      </c>
      <c r="B68" s="113">
        <v>335818524</v>
      </c>
      <c r="C68" s="97">
        <v>44266.436249999999</v>
      </c>
      <c r="D68" s="96" t="s">
        <v>2190</v>
      </c>
      <c r="E68" s="106">
        <v>262</v>
      </c>
      <c r="F68" s="96" t="str">
        <f>VLOOKUP(E68,VIP!$A$2:$O11850,2,0)</f>
        <v>DRBR262</v>
      </c>
      <c r="G68" s="96" t="str">
        <f>VLOOKUP(E68,'LISTADO ATM'!$A$2:$B$900,2,0)</f>
        <v xml:space="preserve">ATM Oficina Obras Públicas (Santiago) </v>
      </c>
      <c r="H68" s="96" t="str">
        <f>VLOOKUP(E68,VIP!$A$2:$O16771,7,FALSE)</f>
        <v>Si</v>
      </c>
      <c r="I68" s="96" t="str">
        <f>VLOOKUP(E68,VIP!$A$2:$O8736,8,FALSE)</f>
        <v>Si</v>
      </c>
      <c r="J68" s="96" t="str">
        <f>VLOOKUP(E68,VIP!$A$2:$O8686,8,FALSE)</f>
        <v>Si</v>
      </c>
      <c r="K68" s="96" t="str">
        <f>VLOOKUP(E68,VIP!$A$2:$O12260,6,0)</f>
        <v>SI</v>
      </c>
      <c r="L68" s="98" t="s">
        <v>2511</v>
      </c>
      <c r="M68" s="101" t="s">
        <v>2510</v>
      </c>
      <c r="N68" s="167" t="s">
        <v>2512</v>
      </c>
      <c r="O68" s="96" t="s">
        <v>2493</v>
      </c>
      <c r="P68" s="128"/>
      <c r="Q68" s="130">
        <v>44266.615277777775</v>
      </c>
    </row>
    <row r="69" spans="1:17" s="102" customFormat="1" ht="18" x14ac:dyDescent="0.25">
      <c r="A69" s="96" t="str">
        <f>VLOOKUP(E69,'LISTADO ATM'!$A$2:$C$901,3,0)</f>
        <v>DISTRITO NACIONAL</v>
      </c>
      <c r="B69" s="113">
        <v>335818579</v>
      </c>
      <c r="C69" s="97">
        <v>44266.458113425928</v>
      </c>
      <c r="D69" s="96" t="s">
        <v>2189</v>
      </c>
      <c r="E69" s="106">
        <v>970</v>
      </c>
      <c r="F69" s="96" t="str">
        <f>VLOOKUP(E69,VIP!$A$2:$O11857,2,0)</f>
        <v>DRBR970</v>
      </c>
      <c r="G69" s="96" t="str">
        <f>VLOOKUP(E69,'LISTADO ATM'!$A$2:$B$900,2,0)</f>
        <v xml:space="preserve">ATM S/M Olé Haina </v>
      </c>
      <c r="H69" s="96" t="str">
        <f>VLOOKUP(E69,VIP!$A$2:$O16778,7,FALSE)</f>
        <v>Si</v>
      </c>
      <c r="I69" s="96" t="str">
        <f>VLOOKUP(E69,VIP!$A$2:$O8743,8,FALSE)</f>
        <v>Si</v>
      </c>
      <c r="J69" s="96" t="str">
        <f>VLOOKUP(E69,VIP!$A$2:$O8693,8,FALSE)</f>
        <v>Si</v>
      </c>
      <c r="K69" s="96" t="str">
        <f>VLOOKUP(E69,VIP!$A$2:$O12267,6,0)</f>
        <v>NO</v>
      </c>
      <c r="L69" s="98" t="s">
        <v>2254</v>
      </c>
      <c r="M69" s="99" t="s">
        <v>2469</v>
      </c>
      <c r="N69" s="99" t="s">
        <v>2500</v>
      </c>
      <c r="O69" s="96" t="s">
        <v>2478</v>
      </c>
      <c r="P69" s="128"/>
      <c r="Q69" s="99" t="s">
        <v>2254</v>
      </c>
    </row>
    <row r="70" spans="1:17" s="102" customFormat="1" ht="18" x14ac:dyDescent="0.25">
      <c r="A70" s="96" t="str">
        <f>VLOOKUP(E70,'LISTADO ATM'!$A$2:$C$901,3,0)</f>
        <v>SUR</v>
      </c>
      <c r="B70" s="113">
        <v>335818585</v>
      </c>
      <c r="C70" s="97">
        <v>44266.460648148146</v>
      </c>
      <c r="D70" s="96" t="s">
        <v>2189</v>
      </c>
      <c r="E70" s="106">
        <v>356</v>
      </c>
      <c r="F70" s="96" t="str">
        <f>VLOOKUP(E70,VIP!$A$2:$O11856,2,0)</f>
        <v>DRBR356</v>
      </c>
      <c r="G70" s="96" t="str">
        <f>VLOOKUP(E70,'LISTADO ATM'!$A$2:$B$900,2,0)</f>
        <v xml:space="preserve">ATM Estación Sigma (San Cristóbal) </v>
      </c>
      <c r="H70" s="96" t="str">
        <f>VLOOKUP(E70,VIP!$A$2:$O16777,7,FALSE)</f>
        <v>Si</v>
      </c>
      <c r="I70" s="96" t="str">
        <f>VLOOKUP(E70,VIP!$A$2:$O8742,8,FALSE)</f>
        <v>Si</v>
      </c>
      <c r="J70" s="96" t="str">
        <f>VLOOKUP(E70,VIP!$A$2:$O8692,8,FALSE)</f>
        <v>Si</v>
      </c>
      <c r="K70" s="96" t="str">
        <f>VLOOKUP(E70,VIP!$A$2:$O12266,6,0)</f>
        <v>NO</v>
      </c>
      <c r="L70" s="98" t="s">
        <v>2254</v>
      </c>
      <c r="M70" s="99" t="s">
        <v>2469</v>
      </c>
      <c r="N70" s="99" t="s">
        <v>2476</v>
      </c>
      <c r="O70" s="96" t="s">
        <v>2478</v>
      </c>
      <c r="P70" s="128"/>
      <c r="Q70" s="99" t="s">
        <v>2254</v>
      </c>
    </row>
    <row r="71" spans="1:17" s="102" customFormat="1" ht="18" x14ac:dyDescent="0.25">
      <c r="A71" s="96" t="str">
        <f>VLOOKUP(E71,'LISTADO ATM'!$A$2:$C$901,3,0)</f>
        <v>DISTRITO NACIONAL</v>
      </c>
      <c r="B71" s="113">
        <v>335818669</v>
      </c>
      <c r="C71" s="97">
        <v>44266.497141203705</v>
      </c>
      <c r="D71" s="96" t="s">
        <v>2189</v>
      </c>
      <c r="E71" s="106">
        <v>545</v>
      </c>
      <c r="F71" s="96" t="str">
        <f>VLOOKUP(E71,VIP!$A$2:$O11855,2,0)</f>
        <v>DRBR995</v>
      </c>
      <c r="G71" s="96" t="str">
        <f>VLOOKUP(E71,'LISTADO ATM'!$A$2:$B$900,2,0)</f>
        <v xml:space="preserve">ATM Oficina Isabel La Católica II  </v>
      </c>
      <c r="H71" s="96" t="str">
        <f>VLOOKUP(E71,VIP!$A$2:$O16776,7,FALSE)</f>
        <v>Si</v>
      </c>
      <c r="I71" s="96" t="str">
        <f>VLOOKUP(E71,VIP!$A$2:$O8741,8,FALSE)</f>
        <v>Si</v>
      </c>
      <c r="J71" s="96" t="str">
        <f>VLOOKUP(E71,VIP!$A$2:$O8691,8,FALSE)</f>
        <v>Si</v>
      </c>
      <c r="K71" s="96" t="str">
        <f>VLOOKUP(E71,VIP!$A$2:$O12265,6,0)</f>
        <v>NO</v>
      </c>
      <c r="L71" s="98" t="s">
        <v>2228</v>
      </c>
      <c r="M71" s="99" t="s">
        <v>2469</v>
      </c>
      <c r="N71" s="99" t="s">
        <v>2476</v>
      </c>
      <c r="O71" s="96" t="s">
        <v>2478</v>
      </c>
      <c r="P71" s="128"/>
      <c r="Q71" s="99" t="s">
        <v>2228</v>
      </c>
    </row>
    <row r="72" spans="1:17" s="102" customFormat="1" ht="18" x14ac:dyDescent="0.25">
      <c r="A72" s="96" t="str">
        <f>VLOOKUP(E72,'LISTADO ATM'!$A$2:$C$901,3,0)</f>
        <v>DISTRITO NACIONAL</v>
      </c>
      <c r="B72" s="113">
        <v>335818710</v>
      </c>
      <c r="C72" s="97">
        <v>44266.515219907407</v>
      </c>
      <c r="D72" s="96" t="s">
        <v>2501</v>
      </c>
      <c r="E72" s="106">
        <v>314</v>
      </c>
      <c r="F72" s="96" t="str">
        <f>VLOOKUP(E72,VIP!$A$2:$O11856,2,0)</f>
        <v>DRBR314</v>
      </c>
      <c r="G72" s="96" t="str">
        <f>VLOOKUP(E72,'LISTADO ATM'!$A$2:$B$900,2,0)</f>
        <v xml:space="preserve">ATM UNP Cambita Garabito (San Cristóbal) </v>
      </c>
      <c r="H72" s="96" t="str">
        <f>VLOOKUP(E72,VIP!$A$2:$O16777,7,FALSE)</f>
        <v>Si</v>
      </c>
      <c r="I72" s="96" t="str">
        <f>VLOOKUP(E72,VIP!$A$2:$O8742,8,FALSE)</f>
        <v>Si</v>
      </c>
      <c r="J72" s="96" t="str">
        <f>VLOOKUP(E72,VIP!$A$2:$O8692,8,FALSE)</f>
        <v>Si</v>
      </c>
      <c r="K72" s="96" t="str">
        <f>VLOOKUP(E72,VIP!$A$2:$O12266,6,0)</f>
        <v>NO</v>
      </c>
      <c r="L72" s="98" t="s">
        <v>2516</v>
      </c>
      <c r="M72" s="101" t="s">
        <v>2510</v>
      </c>
      <c r="N72" s="167" t="s">
        <v>2512</v>
      </c>
      <c r="O72" s="96" t="s">
        <v>2522</v>
      </c>
      <c r="P72" s="128"/>
      <c r="Q72" s="130" t="s">
        <v>2516</v>
      </c>
    </row>
    <row r="73" spans="1:17" s="102" customFormat="1" ht="18" x14ac:dyDescent="0.25">
      <c r="A73" s="96" t="str">
        <f>VLOOKUP(E73,'LISTADO ATM'!$A$2:$C$901,3,0)</f>
        <v>NORTE</v>
      </c>
      <c r="B73" s="113">
        <v>335818734</v>
      </c>
      <c r="C73" s="97">
        <v>44266.540798611109</v>
      </c>
      <c r="D73" s="96" t="s">
        <v>2190</v>
      </c>
      <c r="E73" s="106">
        <v>942</v>
      </c>
      <c r="F73" s="96" t="str">
        <f>VLOOKUP(E73,VIP!$A$2:$O11854,2,0)</f>
        <v>DRBR942</v>
      </c>
      <c r="G73" s="96" t="str">
        <f>VLOOKUP(E73,'LISTADO ATM'!$A$2:$B$900,2,0)</f>
        <v xml:space="preserve">ATM Estación Texaco La Vega </v>
      </c>
      <c r="H73" s="96" t="str">
        <f>VLOOKUP(E73,VIP!$A$2:$O16775,7,FALSE)</f>
        <v>Si</v>
      </c>
      <c r="I73" s="96" t="str">
        <f>VLOOKUP(E73,VIP!$A$2:$O8740,8,FALSE)</f>
        <v>Si</v>
      </c>
      <c r="J73" s="96" t="str">
        <f>VLOOKUP(E73,VIP!$A$2:$O8690,8,FALSE)</f>
        <v>Si</v>
      </c>
      <c r="K73" s="96" t="str">
        <f>VLOOKUP(E73,VIP!$A$2:$O12264,6,0)</f>
        <v>NO</v>
      </c>
      <c r="L73" s="98" t="s">
        <v>2492</v>
      </c>
      <c r="M73" s="167" t="s">
        <v>2510</v>
      </c>
      <c r="N73" s="167" t="s">
        <v>2512</v>
      </c>
      <c r="O73" s="96" t="s">
        <v>2493</v>
      </c>
      <c r="P73" s="128"/>
      <c r="Q73" s="168">
        <v>44266.736805555556</v>
      </c>
    </row>
    <row r="74" spans="1:17" s="102" customFormat="1" ht="18" x14ac:dyDescent="0.25">
      <c r="A74" s="96" t="str">
        <f>VLOOKUP(E74,'LISTADO ATM'!$A$2:$C$901,3,0)</f>
        <v>NORTE</v>
      </c>
      <c r="B74" s="113">
        <v>335818737</v>
      </c>
      <c r="C74" s="97">
        <v>44266.543749999997</v>
      </c>
      <c r="D74" s="96" t="s">
        <v>2190</v>
      </c>
      <c r="E74" s="106">
        <v>372</v>
      </c>
      <c r="F74" s="96" t="str">
        <f>VLOOKUP(E74,VIP!$A$2:$O11853,2,0)</f>
        <v>DRBR372</v>
      </c>
      <c r="G74" s="96" t="str">
        <f>VLOOKUP(E74,'LISTADO ATM'!$A$2:$B$900,2,0)</f>
        <v>ATM Oficina Sánchez II</v>
      </c>
      <c r="H74" s="96" t="str">
        <f>VLOOKUP(E74,VIP!$A$2:$O16774,7,FALSE)</f>
        <v>N/A</v>
      </c>
      <c r="I74" s="96" t="str">
        <f>VLOOKUP(E74,VIP!$A$2:$O8739,8,FALSE)</f>
        <v>N/A</v>
      </c>
      <c r="J74" s="96" t="str">
        <f>VLOOKUP(E74,VIP!$A$2:$O8689,8,FALSE)</f>
        <v>N/A</v>
      </c>
      <c r="K74" s="96" t="str">
        <f>VLOOKUP(E74,VIP!$A$2:$O12263,6,0)</f>
        <v>N/A</v>
      </c>
      <c r="L74" s="98" t="s">
        <v>2492</v>
      </c>
      <c r="M74" s="101" t="s">
        <v>2510</v>
      </c>
      <c r="N74" s="167" t="s">
        <v>2512</v>
      </c>
      <c r="O74" s="96" t="s">
        <v>2493</v>
      </c>
      <c r="P74" s="128"/>
      <c r="Q74" s="130">
        <v>44266.615277777775</v>
      </c>
    </row>
    <row r="75" spans="1:17" s="102" customFormat="1" ht="18" x14ac:dyDescent="0.25">
      <c r="A75" s="96" t="str">
        <f>VLOOKUP(E75,'LISTADO ATM'!$A$2:$C$901,3,0)</f>
        <v>NORTE</v>
      </c>
      <c r="B75" s="113">
        <v>335818739</v>
      </c>
      <c r="C75" s="97">
        <v>44266.545706018522</v>
      </c>
      <c r="D75" s="96" t="s">
        <v>2190</v>
      </c>
      <c r="E75" s="106">
        <v>171</v>
      </c>
      <c r="F75" s="96" t="str">
        <f>VLOOKUP(E75,VIP!$A$2:$O11852,2,0)</f>
        <v>DRBR171</v>
      </c>
      <c r="G75" s="96" t="str">
        <f>VLOOKUP(E75,'LISTADO ATM'!$A$2:$B$900,2,0)</f>
        <v xml:space="preserve">ATM Oficina Moca </v>
      </c>
      <c r="H75" s="96" t="str">
        <f>VLOOKUP(E75,VIP!$A$2:$O16773,7,FALSE)</f>
        <v>Si</v>
      </c>
      <c r="I75" s="96" t="str">
        <f>VLOOKUP(E75,VIP!$A$2:$O8738,8,FALSE)</f>
        <v>Si</v>
      </c>
      <c r="J75" s="96" t="str">
        <f>VLOOKUP(E75,VIP!$A$2:$O8688,8,FALSE)</f>
        <v>Si</v>
      </c>
      <c r="K75" s="96" t="str">
        <f>VLOOKUP(E75,VIP!$A$2:$O12262,6,0)</f>
        <v>NO</v>
      </c>
      <c r="L75" s="98" t="s">
        <v>2492</v>
      </c>
      <c r="M75" s="101" t="s">
        <v>2510</v>
      </c>
      <c r="N75" s="167" t="s">
        <v>2512</v>
      </c>
      <c r="O75" s="96" t="s">
        <v>2493</v>
      </c>
      <c r="P75" s="128"/>
      <c r="Q75" s="130">
        <v>44266.615277777775</v>
      </c>
    </row>
    <row r="76" spans="1:17" s="102" customFormat="1" ht="18" x14ac:dyDescent="0.25">
      <c r="A76" s="96" t="str">
        <f>VLOOKUP(E76,'LISTADO ATM'!$A$2:$C$901,3,0)</f>
        <v>NORTE</v>
      </c>
      <c r="B76" s="113">
        <v>335818746</v>
      </c>
      <c r="C76" s="97">
        <v>44266.550462962965</v>
      </c>
      <c r="D76" s="96" t="s">
        <v>2190</v>
      </c>
      <c r="E76" s="106">
        <v>987</v>
      </c>
      <c r="F76" s="96" t="str">
        <f>VLOOKUP(E76,VIP!$A$2:$O11851,2,0)</f>
        <v>DRBR987</v>
      </c>
      <c r="G76" s="96" t="str">
        <f>VLOOKUP(E76,'LISTADO ATM'!$A$2:$B$900,2,0)</f>
        <v xml:space="preserve">ATM S/M Jumbo (Moca) </v>
      </c>
      <c r="H76" s="96" t="str">
        <f>VLOOKUP(E76,VIP!$A$2:$O16772,7,FALSE)</f>
        <v>Si</v>
      </c>
      <c r="I76" s="96" t="str">
        <f>VLOOKUP(E76,VIP!$A$2:$O8737,8,FALSE)</f>
        <v>Si</v>
      </c>
      <c r="J76" s="96" t="str">
        <f>VLOOKUP(E76,VIP!$A$2:$O8687,8,FALSE)</f>
        <v>Si</v>
      </c>
      <c r="K76" s="96" t="str">
        <f>VLOOKUP(E76,VIP!$A$2:$O12261,6,0)</f>
        <v>NO</v>
      </c>
      <c r="L76" s="98" t="s">
        <v>2492</v>
      </c>
      <c r="M76" s="101" t="s">
        <v>2510</v>
      </c>
      <c r="N76" s="167" t="s">
        <v>2512</v>
      </c>
      <c r="O76" s="96" t="s">
        <v>2493</v>
      </c>
      <c r="P76" s="128"/>
      <c r="Q76" s="130">
        <v>44266.615277777775</v>
      </c>
    </row>
    <row r="77" spans="1:17" s="102" customFormat="1" ht="18" x14ac:dyDescent="0.25">
      <c r="A77" s="96" t="str">
        <f>VLOOKUP(E77,'LISTADO ATM'!$A$2:$C$901,3,0)</f>
        <v>DISTRITO NACIONAL</v>
      </c>
      <c r="B77" s="113">
        <v>335818771</v>
      </c>
      <c r="C77" s="97">
        <v>44266.567453703705</v>
      </c>
      <c r="D77" s="96" t="s">
        <v>2189</v>
      </c>
      <c r="E77" s="106">
        <v>232</v>
      </c>
      <c r="F77" s="96" t="str">
        <f>VLOOKUP(E77,VIP!$A$2:$O11867,2,0)</f>
        <v>DRBR232</v>
      </c>
      <c r="G77" s="96" t="str">
        <f>VLOOKUP(E77,'LISTADO ATM'!$A$2:$B$900,2,0)</f>
        <v xml:space="preserve">ATM S/M Nacional Charles de Gaulle </v>
      </c>
      <c r="H77" s="96" t="str">
        <f>VLOOKUP(E77,VIP!$A$2:$O16788,7,FALSE)</f>
        <v>Si</v>
      </c>
      <c r="I77" s="96" t="str">
        <f>VLOOKUP(E77,VIP!$A$2:$O8753,8,FALSE)</f>
        <v>Si</v>
      </c>
      <c r="J77" s="96" t="str">
        <f>VLOOKUP(E77,VIP!$A$2:$O8703,8,FALSE)</f>
        <v>Si</v>
      </c>
      <c r="K77" s="96" t="str">
        <f>VLOOKUP(E77,VIP!$A$2:$O12277,6,0)</f>
        <v>SI</v>
      </c>
      <c r="L77" s="98" t="s">
        <v>2228</v>
      </c>
      <c r="M77" s="99" t="s">
        <v>2469</v>
      </c>
      <c r="N77" s="99" t="s">
        <v>2476</v>
      </c>
      <c r="O77" s="96" t="s">
        <v>2478</v>
      </c>
      <c r="P77" s="128"/>
      <c r="Q77" s="100" t="s">
        <v>2228</v>
      </c>
    </row>
    <row r="78" spans="1:17" s="102" customFormat="1" ht="18" x14ac:dyDescent="0.25">
      <c r="A78" s="96" t="str">
        <f>VLOOKUP(E78,'LISTADO ATM'!$A$2:$C$901,3,0)</f>
        <v>DISTRITO NACIONAL</v>
      </c>
      <c r="B78" s="113">
        <v>335818817</v>
      </c>
      <c r="C78" s="97">
        <v>44266.575300925928</v>
      </c>
      <c r="D78" s="96" t="s">
        <v>2501</v>
      </c>
      <c r="E78" s="106">
        <v>976</v>
      </c>
      <c r="F78" s="96" t="str">
        <f>VLOOKUP(E78,VIP!$A$2:$O11866,2,0)</f>
        <v>DRBR24W</v>
      </c>
      <c r="G78" s="96" t="str">
        <f>VLOOKUP(E78,'LISTADO ATM'!$A$2:$B$900,2,0)</f>
        <v xml:space="preserve">ATM Oficina Diamond Plaza I </v>
      </c>
      <c r="H78" s="96" t="str">
        <f>VLOOKUP(E78,VIP!$A$2:$O16787,7,FALSE)</f>
        <v>Si</v>
      </c>
      <c r="I78" s="96" t="str">
        <f>VLOOKUP(E78,VIP!$A$2:$O8752,8,FALSE)</f>
        <v>Si</v>
      </c>
      <c r="J78" s="96" t="str">
        <f>VLOOKUP(E78,VIP!$A$2:$O8702,8,FALSE)</f>
        <v>Si</v>
      </c>
      <c r="K78" s="96" t="str">
        <f>VLOOKUP(E78,VIP!$A$2:$O12276,6,0)</f>
        <v>NO</v>
      </c>
      <c r="L78" s="98" t="s">
        <v>2462</v>
      </c>
      <c r="M78" s="99" t="s">
        <v>2469</v>
      </c>
      <c r="N78" s="99" t="s">
        <v>2476</v>
      </c>
      <c r="O78" s="96" t="s">
        <v>2502</v>
      </c>
      <c r="P78" s="128"/>
      <c r="Q78" s="100" t="s">
        <v>2462</v>
      </c>
    </row>
    <row r="79" spans="1:17" s="102" customFormat="1" ht="18" x14ac:dyDescent="0.25">
      <c r="A79" s="96" t="str">
        <f>VLOOKUP(E79,'LISTADO ATM'!$A$2:$C$901,3,0)</f>
        <v>DISTRITO NACIONAL</v>
      </c>
      <c r="B79" s="113">
        <v>335818832</v>
      </c>
      <c r="C79" s="97">
        <v>44266.580578703702</v>
      </c>
      <c r="D79" s="96" t="s">
        <v>2472</v>
      </c>
      <c r="E79" s="106">
        <v>43</v>
      </c>
      <c r="F79" s="96" t="str">
        <f>VLOOKUP(E79,VIP!$A$2:$O11865,2,0)</f>
        <v>DRBR043</v>
      </c>
      <c r="G79" s="96" t="str">
        <f>VLOOKUP(E79,'LISTADO ATM'!$A$2:$B$900,2,0)</f>
        <v xml:space="preserve">ATM Zona Franca San Isidro </v>
      </c>
      <c r="H79" s="96" t="str">
        <f>VLOOKUP(E79,VIP!$A$2:$O16786,7,FALSE)</f>
        <v>Si</v>
      </c>
      <c r="I79" s="96" t="str">
        <f>VLOOKUP(E79,VIP!$A$2:$O8751,8,FALSE)</f>
        <v>No</v>
      </c>
      <c r="J79" s="96" t="str">
        <f>VLOOKUP(E79,VIP!$A$2:$O8701,8,FALSE)</f>
        <v>No</v>
      </c>
      <c r="K79" s="96" t="str">
        <f>VLOOKUP(E79,VIP!$A$2:$O12275,6,0)</f>
        <v>NO</v>
      </c>
      <c r="L79" s="98" t="s">
        <v>2430</v>
      </c>
      <c r="M79" s="101" t="s">
        <v>2510</v>
      </c>
      <c r="N79" s="99" t="s">
        <v>2476</v>
      </c>
      <c r="O79" s="96" t="s">
        <v>2477</v>
      </c>
      <c r="P79" s="128"/>
      <c r="Q79" s="130">
        <v>44266.615277777775</v>
      </c>
    </row>
    <row r="80" spans="1:17" s="102" customFormat="1" ht="18" x14ac:dyDescent="0.25">
      <c r="A80" s="96" t="str">
        <f>VLOOKUP(E80,'LISTADO ATM'!$A$2:$C$901,3,0)</f>
        <v>DISTRITO NACIONAL</v>
      </c>
      <c r="B80" s="113">
        <v>335818859</v>
      </c>
      <c r="C80" s="97">
        <v>44266.58666666667</v>
      </c>
      <c r="D80" s="96" t="s">
        <v>2189</v>
      </c>
      <c r="E80" s="106">
        <v>244</v>
      </c>
      <c r="F80" s="96" t="str">
        <f>VLOOKUP(E80,VIP!$A$2:$O11864,2,0)</f>
        <v>DRBR244</v>
      </c>
      <c r="G80" s="96" t="str">
        <f>VLOOKUP(E80,'LISTADO ATM'!$A$2:$B$900,2,0)</f>
        <v xml:space="preserve">ATM Ministerio de Hacienda (antiguo Finanzas) </v>
      </c>
      <c r="H80" s="96" t="str">
        <f>VLOOKUP(E80,VIP!$A$2:$O16785,7,FALSE)</f>
        <v>Si</v>
      </c>
      <c r="I80" s="96" t="str">
        <f>VLOOKUP(E80,VIP!$A$2:$O8750,8,FALSE)</f>
        <v>Si</v>
      </c>
      <c r="J80" s="96" t="str">
        <f>VLOOKUP(E80,VIP!$A$2:$O8700,8,FALSE)</f>
        <v>Si</v>
      </c>
      <c r="K80" s="96" t="str">
        <f>VLOOKUP(E80,VIP!$A$2:$O12274,6,0)</f>
        <v>NO</v>
      </c>
      <c r="L80" s="98" t="s">
        <v>2228</v>
      </c>
      <c r="M80" s="99" t="s">
        <v>2469</v>
      </c>
      <c r="N80" s="99" t="s">
        <v>2476</v>
      </c>
      <c r="O80" s="96" t="s">
        <v>2478</v>
      </c>
      <c r="P80" s="128"/>
      <c r="Q80" s="100" t="s">
        <v>2228</v>
      </c>
    </row>
    <row r="81" spans="1:17" s="102" customFormat="1" ht="18" x14ac:dyDescent="0.25">
      <c r="A81" s="96" t="str">
        <f>VLOOKUP(E81,'LISTADO ATM'!$A$2:$C$901,3,0)</f>
        <v>DISTRITO NACIONAL</v>
      </c>
      <c r="B81" s="113">
        <v>335818868</v>
      </c>
      <c r="C81" s="97">
        <v>44266.590219907404</v>
      </c>
      <c r="D81" s="96" t="s">
        <v>2189</v>
      </c>
      <c r="E81" s="106">
        <v>943</v>
      </c>
      <c r="F81" s="96" t="str">
        <f>VLOOKUP(E81,VIP!$A$2:$O11863,2,0)</f>
        <v>DRBR16K</v>
      </c>
      <c r="G81" s="96" t="str">
        <f>VLOOKUP(E81,'LISTADO ATM'!$A$2:$B$900,2,0)</f>
        <v xml:space="preserve">ATM Oficina Tránsito Terreste </v>
      </c>
      <c r="H81" s="96" t="str">
        <f>VLOOKUP(E81,VIP!$A$2:$O16784,7,FALSE)</f>
        <v>Si</v>
      </c>
      <c r="I81" s="96" t="str">
        <f>VLOOKUP(E81,VIP!$A$2:$O8749,8,FALSE)</f>
        <v>Si</v>
      </c>
      <c r="J81" s="96" t="str">
        <f>VLOOKUP(E81,VIP!$A$2:$O8699,8,FALSE)</f>
        <v>Si</v>
      </c>
      <c r="K81" s="96" t="str">
        <f>VLOOKUP(E81,VIP!$A$2:$O12273,6,0)</f>
        <v>NO</v>
      </c>
      <c r="L81" s="98" t="s">
        <v>2519</v>
      </c>
      <c r="M81" s="99" t="s">
        <v>2469</v>
      </c>
      <c r="N81" s="99" t="s">
        <v>2476</v>
      </c>
      <c r="O81" s="96" t="s">
        <v>2478</v>
      </c>
      <c r="P81" s="128"/>
      <c r="Q81" s="100" t="s">
        <v>2228</v>
      </c>
    </row>
    <row r="82" spans="1:17" s="102" customFormat="1" ht="18" x14ac:dyDescent="0.25">
      <c r="A82" s="96" t="str">
        <f>VLOOKUP(E82,'LISTADO ATM'!$A$2:$C$901,3,0)</f>
        <v>DISTRITO NACIONAL</v>
      </c>
      <c r="B82" s="113">
        <v>335818873</v>
      </c>
      <c r="C82" s="97">
        <v>44266.592766203707</v>
      </c>
      <c r="D82" s="96" t="s">
        <v>2189</v>
      </c>
      <c r="E82" s="106">
        <v>175</v>
      </c>
      <c r="F82" s="96" t="str">
        <f>VLOOKUP(E82,VIP!$A$2:$O11862,2,0)</f>
        <v>DRBR175</v>
      </c>
      <c r="G82" s="96" t="str">
        <f>VLOOKUP(E82,'LISTADO ATM'!$A$2:$B$900,2,0)</f>
        <v xml:space="preserve">ATM Dirección de Ingeniería </v>
      </c>
      <c r="H82" s="96" t="str">
        <f>VLOOKUP(E82,VIP!$A$2:$O16783,7,FALSE)</f>
        <v>Si</v>
      </c>
      <c r="I82" s="96" t="str">
        <f>VLOOKUP(E82,VIP!$A$2:$O8748,8,FALSE)</f>
        <v>No</v>
      </c>
      <c r="J82" s="96" t="str">
        <f>VLOOKUP(E82,VIP!$A$2:$O8698,8,FALSE)</f>
        <v>No</v>
      </c>
      <c r="K82" s="96" t="str">
        <f>VLOOKUP(E82,VIP!$A$2:$O12272,6,0)</f>
        <v>NO</v>
      </c>
      <c r="L82" s="98" t="s">
        <v>2228</v>
      </c>
      <c r="M82" s="99" t="s">
        <v>2469</v>
      </c>
      <c r="N82" s="99" t="s">
        <v>2476</v>
      </c>
      <c r="O82" s="96" t="s">
        <v>2478</v>
      </c>
      <c r="P82" s="128"/>
      <c r="Q82" s="100" t="s">
        <v>2228</v>
      </c>
    </row>
    <row r="83" spans="1:17" s="102" customFormat="1" ht="18" x14ac:dyDescent="0.25">
      <c r="A83" s="96" t="str">
        <f>VLOOKUP(E83,'LISTADO ATM'!$A$2:$C$901,3,0)</f>
        <v>DISTRITO NACIONAL</v>
      </c>
      <c r="B83" s="113">
        <v>335818878</v>
      </c>
      <c r="C83" s="97">
        <v>44266.596203703702</v>
      </c>
      <c r="D83" s="96" t="s">
        <v>2472</v>
      </c>
      <c r="E83" s="106">
        <v>183</v>
      </c>
      <c r="F83" s="96" t="str">
        <f>VLOOKUP(E83,VIP!$A$2:$O11861,2,0)</f>
        <v>DRBR183</v>
      </c>
      <c r="G83" s="96" t="str">
        <f>VLOOKUP(E83,'LISTADO ATM'!$A$2:$B$900,2,0)</f>
        <v>ATM Estación Nativa Km. 22 Aut. Duarte.</v>
      </c>
      <c r="H83" s="96" t="str">
        <f>VLOOKUP(E83,VIP!$A$2:$O16782,7,FALSE)</f>
        <v>N/A</v>
      </c>
      <c r="I83" s="96" t="str">
        <f>VLOOKUP(E83,VIP!$A$2:$O8747,8,FALSE)</f>
        <v>N/A</v>
      </c>
      <c r="J83" s="96" t="str">
        <f>VLOOKUP(E83,VIP!$A$2:$O8697,8,FALSE)</f>
        <v>N/A</v>
      </c>
      <c r="K83" s="96" t="str">
        <f>VLOOKUP(E83,VIP!$A$2:$O12271,6,0)</f>
        <v>N/A</v>
      </c>
      <c r="L83" s="98" t="s">
        <v>2430</v>
      </c>
      <c r="M83" s="101" t="s">
        <v>2510</v>
      </c>
      <c r="N83" s="99" t="s">
        <v>2476</v>
      </c>
      <c r="O83" s="96" t="s">
        <v>2477</v>
      </c>
      <c r="P83" s="128"/>
      <c r="Q83" s="130">
        <v>44266.615277777775</v>
      </c>
    </row>
    <row r="84" spans="1:17" s="102" customFormat="1" ht="18" x14ac:dyDescent="0.25">
      <c r="A84" s="96" t="str">
        <f>VLOOKUP(E84,'LISTADO ATM'!$A$2:$C$901,3,0)</f>
        <v>ESTE</v>
      </c>
      <c r="B84" s="113">
        <v>335818884</v>
      </c>
      <c r="C84" s="97">
        <v>44266.597951388889</v>
      </c>
      <c r="D84" s="96" t="s">
        <v>2189</v>
      </c>
      <c r="E84" s="106">
        <v>217</v>
      </c>
      <c r="F84" s="96" t="str">
        <f>VLOOKUP(E84,VIP!$A$2:$O11860,2,0)</f>
        <v>DRBR217</v>
      </c>
      <c r="G84" s="96" t="str">
        <f>VLOOKUP(E84,'LISTADO ATM'!$A$2:$B$900,2,0)</f>
        <v xml:space="preserve">ATM Oficina Bávaro </v>
      </c>
      <c r="H84" s="96" t="str">
        <f>VLOOKUP(E84,VIP!$A$2:$O16781,7,FALSE)</f>
        <v>Si</v>
      </c>
      <c r="I84" s="96" t="str">
        <f>VLOOKUP(E84,VIP!$A$2:$O8746,8,FALSE)</f>
        <v>Si</v>
      </c>
      <c r="J84" s="96" t="str">
        <f>VLOOKUP(E84,VIP!$A$2:$O8696,8,FALSE)</f>
        <v>Si</v>
      </c>
      <c r="K84" s="96" t="str">
        <f>VLOOKUP(E84,VIP!$A$2:$O12270,6,0)</f>
        <v>NO</v>
      </c>
      <c r="L84" s="98" t="s">
        <v>2228</v>
      </c>
      <c r="M84" s="99" t="s">
        <v>2469</v>
      </c>
      <c r="N84" s="99" t="s">
        <v>2476</v>
      </c>
      <c r="O84" s="96" t="s">
        <v>2478</v>
      </c>
      <c r="P84" s="128"/>
      <c r="Q84" s="100" t="s">
        <v>2228</v>
      </c>
    </row>
    <row r="85" spans="1:17" s="102" customFormat="1" ht="18" x14ac:dyDescent="0.25">
      <c r="A85" s="96" t="str">
        <f>VLOOKUP(E85,'LISTADO ATM'!$A$2:$C$901,3,0)</f>
        <v>DISTRITO NACIONAL</v>
      </c>
      <c r="B85" s="113">
        <v>335818887</v>
      </c>
      <c r="C85" s="97">
        <v>44266.599398148152</v>
      </c>
      <c r="D85" s="96" t="s">
        <v>2189</v>
      </c>
      <c r="E85" s="106">
        <v>18</v>
      </c>
      <c r="F85" s="96" t="str">
        <f>VLOOKUP(E85,VIP!$A$2:$O11859,2,0)</f>
        <v>DRBR018</v>
      </c>
      <c r="G85" s="96" t="str">
        <f>VLOOKUP(E85,'LISTADO ATM'!$A$2:$B$900,2,0)</f>
        <v xml:space="preserve">ATM Oficina Haina Occidental I </v>
      </c>
      <c r="H85" s="96" t="str">
        <f>VLOOKUP(E85,VIP!$A$2:$O16780,7,FALSE)</f>
        <v>Si</v>
      </c>
      <c r="I85" s="96" t="str">
        <f>VLOOKUP(E85,VIP!$A$2:$O8745,8,FALSE)</f>
        <v>Si</v>
      </c>
      <c r="J85" s="96" t="str">
        <f>VLOOKUP(E85,VIP!$A$2:$O8695,8,FALSE)</f>
        <v>Si</v>
      </c>
      <c r="K85" s="96" t="str">
        <f>VLOOKUP(E85,VIP!$A$2:$O12269,6,0)</f>
        <v>SI</v>
      </c>
      <c r="L85" s="98" t="s">
        <v>2228</v>
      </c>
      <c r="M85" s="99" t="s">
        <v>2469</v>
      </c>
      <c r="N85" s="99" t="s">
        <v>2476</v>
      </c>
      <c r="O85" s="96" t="s">
        <v>2478</v>
      </c>
      <c r="P85" s="128"/>
      <c r="Q85" s="100" t="s">
        <v>2228</v>
      </c>
    </row>
    <row r="86" spans="1:17" s="102" customFormat="1" ht="18" x14ac:dyDescent="0.25">
      <c r="A86" s="96" t="str">
        <f>VLOOKUP(E86,'LISTADO ATM'!$A$2:$C$901,3,0)</f>
        <v>DISTRITO NACIONAL</v>
      </c>
      <c r="B86" s="113">
        <v>335818891</v>
      </c>
      <c r="C86" s="97">
        <v>44266.600219907406</v>
      </c>
      <c r="D86" s="96" t="s">
        <v>2189</v>
      </c>
      <c r="E86" s="106">
        <v>231</v>
      </c>
      <c r="F86" s="96" t="str">
        <f>VLOOKUP(E86,VIP!$A$2:$O11858,2,0)</f>
        <v>DRBR231</v>
      </c>
      <c r="G86" s="96" t="str">
        <f>VLOOKUP(E86,'LISTADO ATM'!$A$2:$B$900,2,0)</f>
        <v xml:space="preserve">ATM Oficina Zona Oriental </v>
      </c>
      <c r="H86" s="96" t="str">
        <f>VLOOKUP(E86,VIP!$A$2:$O16779,7,FALSE)</f>
        <v>Si</v>
      </c>
      <c r="I86" s="96" t="str">
        <f>VLOOKUP(E86,VIP!$A$2:$O8744,8,FALSE)</f>
        <v>Si</v>
      </c>
      <c r="J86" s="96" t="str">
        <f>VLOOKUP(E86,VIP!$A$2:$O8694,8,FALSE)</f>
        <v>Si</v>
      </c>
      <c r="K86" s="96" t="str">
        <f>VLOOKUP(E86,VIP!$A$2:$O12268,6,0)</f>
        <v>SI</v>
      </c>
      <c r="L86" s="98" t="s">
        <v>2492</v>
      </c>
      <c r="M86" s="99" t="s">
        <v>2469</v>
      </c>
      <c r="N86" s="99" t="s">
        <v>2476</v>
      </c>
      <c r="O86" s="96" t="s">
        <v>2478</v>
      </c>
      <c r="P86" s="99" t="s">
        <v>2521</v>
      </c>
      <c r="Q86" s="100" t="s">
        <v>2492</v>
      </c>
    </row>
    <row r="87" spans="1:17" s="102" customFormat="1" ht="18" x14ac:dyDescent="0.25">
      <c r="A87" s="96" t="str">
        <f>VLOOKUP(E87,'LISTADO ATM'!$A$2:$C$901,3,0)</f>
        <v>DISTRITO NACIONAL</v>
      </c>
      <c r="B87" s="113">
        <v>335818893</v>
      </c>
      <c r="C87" s="97">
        <v>44266.600740740738</v>
      </c>
      <c r="D87" s="96" t="s">
        <v>2189</v>
      </c>
      <c r="E87" s="106">
        <v>648</v>
      </c>
      <c r="F87" s="96" t="str">
        <f>VLOOKUP(E87,VIP!$A$2:$O11857,2,0)</f>
        <v>DRBR190</v>
      </c>
      <c r="G87" s="96" t="str">
        <f>VLOOKUP(E87,'LISTADO ATM'!$A$2:$B$900,2,0)</f>
        <v xml:space="preserve">ATM Hermandad de Pensionados </v>
      </c>
      <c r="H87" s="96" t="str">
        <f>VLOOKUP(E87,VIP!$A$2:$O16778,7,FALSE)</f>
        <v>Si</v>
      </c>
      <c r="I87" s="96" t="str">
        <f>VLOOKUP(E87,VIP!$A$2:$O8743,8,FALSE)</f>
        <v>No</v>
      </c>
      <c r="J87" s="96" t="str">
        <f>VLOOKUP(E87,VIP!$A$2:$O8693,8,FALSE)</f>
        <v>No</v>
      </c>
      <c r="K87" s="96" t="str">
        <f>VLOOKUP(E87,VIP!$A$2:$O12267,6,0)</f>
        <v>NO</v>
      </c>
      <c r="L87" s="98" t="s">
        <v>2434</v>
      </c>
      <c r="M87" s="101" t="s">
        <v>2510</v>
      </c>
      <c r="N87" s="167" t="s">
        <v>2512</v>
      </c>
      <c r="O87" s="96" t="s">
        <v>2478</v>
      </c>
      <c r="P87" s="99" t="s">
        <v>2521</v>
      </c>
      <c r="Q87" s="168">
        <v>44266.707638888889</v>
      </c>
    </row>
    <row r="88" spans="1:17" s="102" customFormat="1" ht="18" x14ac:dyDescent="0.25">
      <c r="A88" s="96" t="str">
        <f>VLOOKUP(E88,'LISTADO ATM'!$A$2:$C$901,3,0)</f>
        <v>NORTE</v>
      </c>
      <c r="B88" s="113">
        <v>335818895</v>
      </c>
      <c r="C88" s="97">
        <v>44266.601377314815</v>
      </c>
      <c r="D88" s="96" t="s">
        <v>2190</v>
      </c>
      <c r="E88" s="106">
        <v>256</v>
      </c>
      <c r="F88" s="96" t="str">
        <f>VLOOKUP(E88,VIP!$A$2:$O11856,2,0)</f>
        <v>DRBR256</v>
      </c>
      <c r="G88" s="96" t="str">
        <f>VLOOKUP(E88,'LISTADO ATM'!$A$2:$B$900,2,0)</f>
        <v xml:space="preserve">ATM Oficina Licey Al Medio </v>
      </c>
      <c r="H88" s="96" t="str">
        <f>VLOOKUP(E88,VIP!$A$2:$O16777,7,FALSE)</f>
        <v>Si</v>
      </c>
      <c r="I88" s="96" t="str">
        <f>VLOOKUP(E88,VIP!$A$2:$O8742,8,FALSE)</f>
        <v>Si</v>
      </c>
      <c r="J88" s="96" t="str">
        <f>VLOOKUP(E88,VIP!$A$2:$O8692,8,FALSE)</f>
        <v>Si</v>
      </c>
      <c r="K88" s="96" t="str">
        <f>VLOOKUP(E88,VIP!$A$2:$O12266,6,0)</f>
        <v>NO</v>
      </c>
      <c r="L88" s="98" t="s">
        <v>2492</v>
      </c>
      <c r="M88" s="167" t="s">
        <v>2510</v>
      </c>
      <c r="N88" s="167" t="s">
        <v>2512</v>
      </c>
      <c r="O88" s="96" t="s">
        <v>2493</v>
      </c>
      <c r="P88" s="99" t="s">
        <v>2521</v>
      </c>
      <c r="Q88" s="168">
        <v>44266.734722222223</v>
      </c>
    </row>
    <row r="89" spans="1:17" s="102" customFormat="1" ht="18" x14ac:dyDescent="0.25">
      <c r="A89" s="96" t="str">
        <f>VLOOKUP(E89,'LISTADO ATM'!$A$2:$C$901,3,0)</f>
        <v>NORTE</v>
      </c>
      <c r="B89" s="113">
        <v>335818898</v>
      </c>
      <c r="C89" s="97">
        <v>44266.601967592593</v>
      </c>
      <c r="D89" s="96" t="s">
        <v>2501</v>
      </c>
      <c r="E89" s="106">
        <v>991</v>
      </c>
      <c r="F89" s="96" t="str">
        <f>VLOOKUP(E89,VIP!$A$2:$O11855,2,0)</f>
        <v>DRBR991</v>
      </c>
      <c r="G89" s="96" t="str">
        <f>VLOOKUP(E89,'LISTADO ATM'!$A$2:$B$900,2,0)</f>
        <v xml:space="preserve">ATM UNP Las Matas de Santa Cruz </v>
      </c>
      <c r="H89" s="96" t="str">
        <f>VLOOKUP(E89,VIP!$A$2:$O16776,7,FALSE)</f>
        <v>Si</v>
      </c>
      <c r="I89" s="96" t="str">
        <f>VLOOKUP(E89,VIP!$A$2:$O8741,8,FALSE)</f>
        <v>Si</v>
      </c>
      <c r="J89" s="96" t="str">
        <f>VLOOKUP(E89,VIP!$A$2:$O8691,8,FALSE)</f>
        <v>Si</v>
      </c>
      <c r="K89" s="96" t="str">
        <f>VLOOKUP(E89,VIP!$A$2:$O12265,6,0)</f>
        <v>NO</v>
      </c>
      <c r="L89" s="98" t="s">
        <v>2520</v>
      </c>
      <c r="M89" s="101" t="s">
        <v>2510</v>
      </c>
      <c r="N89" s="167" t="s">
        <v>2512</v>
      </c>
      <c r="O89" s="96" t="s">
        <v>2493</v>
      </c>
      <c r="P89" s="167" t="s">
        <v>2517</v>
      </c>
      <c r="Q89" s="130" t="s">
        <v>2520</v>
      </c>
    </row>
    <row r="90" spans="1:17" s="102" customFormat="1" ht="18" x14ac:dyDescent="0.25">
      <c r="A90" s="96" t="str">
        <f>VLOOKUP(E90,'LISTADO ATM'!$A$2:$C$901,3,0)</f>
        <v>ESTE</v>
      </c>
      <c r="B90" s="113">
        <v>335818902</v>
      </c>
      <c r="C90" s="97">
        <v>44266.602951388886</v>
      </c>
      <c r="D90" s="96" t="s">
        <v>2501</v>
      </c>
      <c r="E90" s="106">
        <v>612</v>
      </c>
      <c r="F90" s="96" t="str">
        <f>VLOOKUP(E90,VIP!$A$2:$O11854,2,0)</f>
        <v>DRBR220</v>
      </c>
      <c r="G90" s="96" t="str">
        <f>VLOOKUP(E90,'LISTADO ATM'!$A$2:$B$900,2,0)</f>
        <v xml:space="preserve">ATM Plaza Orense (La Romana) </v>
      </c>
      <c r="H90" s="96" t="str">
        <f>VLOOKUP(E90,VIP!$A$2:$O16775,7,FALSE)</f>
        <v>Si</v>
      </c>
      <c r="I90" s="96" t="str">
        <f>VLOOKUP(E90,VIP!$A$2:$O8740,8,FALSE)</f>
        <v>Si</v>
      </c>
      <c r="J90" s="96" t="str">
        <f>VLOOKUP(E90,VIP!$A$2:$O8690,8,FALSE)</f>
        <v>Si</v>
      </c>
      <c r="K90" s="96" t="str">
        <f>VLOOKUP(E90,VIP!$A$2:$O12264,6,0)</f>
        <v>NO</v>
      </c>
      <c r="L90" s="98" t="s">
        <v>2520</v>
      </c>
      <c r="M90" s="101" t="s">
        <v>2510</v>
      </c>
      <c r="N90" s="167" t="s">
        <v>2512</v>
      </c>
      <c r="O90" s="96" t="s">
        <v>2478</v>
      </c>
      <c r="P90" s="167" t="s">
        <v>2517</v>
      </c>
      <c r="Q90" s="130" t="s">
        <v>2520</v>
      </c>
    </row>
    <row r="91" spans="1:17" s="102" customFormat="1" ht="18" x14ac:dyDescent="0.25">
      <c r="A91" s="96" t="str">
        <f>VLOOKUP(E91,'LISTADO ATM'!$A$2:$C$901,3,0)</f>
        <v>DISTRITO NACIONAL</v>
      </c>
      <c r="B91" s="113">
        <v>335818903</v>
      </c>
      <c r="C91" s="97">
        <v>44266.603368055556</v>
      </c>
      <c r="D91" s="96" t="s">
        <v>2501</v>
      </c>
      <c r="E91" s="106">
        <v>574</v>
      </c>
      <c r="F91" s="96" t="str">
        <f>VLOOKUP(E91,VIP!$A$2:$O11853,2,0)</f>
        <v>DRBR080</v>
      </c>
      <c r="G91" s="96" t="str">
        <f>VLOOKUP(E91,'LISTADO ATM'!$A$2:$B$900,2,0)</f>
        <v xml:space="preserve">ATM Club Obras Públicas </v>
      </c>
      <c r="H91" s="96" t="str">
        <f>VLOOKUP(E91,VIP!$A$2:$O16774,7,FALSE)</f>
        <v>Si</v>
      </c>
      <c r="I91" s="96" t="str">
        <f>VLOOKUP(E91,VIP!$A$2:$O8739,8,FALSE)</f>
        <v>Si</v>
      </c>
      <c r="J91" s="96" t="str">
        <f>VLOOKUP(E91,VIP!$A$2:$O8689,8,FALSE)</f>
        <v>Si</v>
      </c>
      <c r="K91" s="96" t="str">
        <f>VLOOKUP(E91,VIP!$A$2:$O12263,6,0)</f>
        <v>NO</v>
      </c>
      <c r="L91" s="98" t="s">
        <v>2520</v>
      </c>
      <c r="M91" s="101" t="s">
        <v>2510</v>
      </c>
      <c r="N91" s="167" t="s">
        <v>2512</v>
      </c>
      <c r="O91" s="96" t="s">
        <v>2478</v>
      </c>
      <c r="P91" s="167" t="s">
        <v>2517</v>
      </c>
      <c r="Q91" s="130" t="s">
        <v>2520</v>
      </c>
    </row>
    <row r="92" spans="1:17" s="102" customFormat="1" ht="18" x14ac:dyDescent="0.25">
      <c r="A92" s="96" t="str">
        <f>VLOOKUP(E92,'LISTADO ATM'!$A$2:$C$901,3,0)</f>
        <v>NORTE</v>
      </c>
      <c r="B92" s="113">
        <v>335818918</v>
      </c>
      <c r="C92" s="97">
        <v>44266.605925925927</v>
      </c>
      <c r="D92" s="96" t="s">
        <v>2501</v>
      </c>
      <c r="E92" s="106">
        <v>511</v>
      </c>
      <c r="F92" s="96" t="str">
        <f>VLOOKUP(E92,VIP!$A$2:$O11854,2,0)</f>
        <v>DRBR511</v>
      </c>
      <c r="G92" s="96" t="str">
        <f>VLOOKUP(E92,'LISTADO ATM'!$A$2:$B$900,2,0)</f>
        <v xml:space="preserve">ATM UNP Río San Juan (Nagua) </v>
      </c>
      <c r="H92" s="96" t="str">
        <f>VLOOKUP(E92,VIP!$A$2:$O16775,7,FALSE)</f>
        <v>Si</v>
      </c>
      <c r="I92" s="96" t="str">
        <f>VLOOKUP(E92,VIP!$A$2:$O8740,8,FALSE)</f>
        <v>Si</v>
      </c>
      <c r="J92" s="96" t="str">
        <f>VLOOKUP(E92,VIP!$A$2:$O8690,8,FALSE)</f>
        <v>Si</v>
      </c>
      <c r="K92" s="96" t="str">
        <f>VLOOKUP(E92,VIP!$A$2:$O12264,6,0)</f>
        <v>NO</v>
      </c>
      <c r="L92" s="98" t="s">
        <v>2516</v>
      </c>
      <c r="M92" s="101" t="s">
        <v>2510</v>
      </c>
      <c r="N92" s="167" t="s">
        <v>2512</v>
      </c>
      <c r="O92" s="96" t="s">
        <v>2514</v>
      </c>
      <c r="P92" s="128"/>
      <c r="Q92" s="130" t="s">
        <v>2516</v>
      </c>
    </row>
    <row r="93" spans="1:17" s="102" customFormat="1" ht="18" x14ac:dyDescent="0.25">
      <c r="A93" s="96" t="str">
        <f>VLOOKUP(E93,'LISTADO ATM'!$A$2:$C$901,3,0)</f>
        <v>DISTRITO NACIONAL</v>
      </c>
      <c r="B93" s="113">
        <v>335818946</v>
      </c>
      <c r="C93" s="97">
        <v>44266.613518518519</v>
      </c>
      <c r="D93" s="96" t="s">
        <v>2189</v>
      </c>
      <c r="E93" s="106">
        <v>369</v>
      </c>
      <c r="F93" s="96" t="e">
        <f>VLOOKUP(E93,VIP!$A$2:$O11852,2,0)</f>
        <v>#N/A</v>
      </c>
      <c r="G93" s="96" t="str">
        <f>VLOOKUP(E93,'LISTADO ATM'!$A$2:$B$900,2,0)</f>
        <v>ATM Plaza Lama Aut. Duarte</v>
      </c>
      <c r="H93" s="96" t="e">
        <f>VLOOKUP(E93,VIP!$A$2:$O16773,7,FALSE)</f>
        <v>#N/A</v>
      </c>
      <c r="I93" s="96" t="e">
        <f>VLOOKUP(E93,VIP!$A$2:$O8738,8,FALSE)</f>
        <v>#N/A</v>
      </c>
      <c r="J93" s="96" t="e">
        <f>VLOOKUP(E93,VIP!$A$2:$O8688,8,FALSE)</f>
        <v>#N/A</v>
      </c>
      <c r="K93" s="96" t="e">
        <f>VLOOKUP(E93,VIP!$A$2:$O12262,6,0)</f>
        <v>#N/A</v>
      </c>
      <c r="L93" s="98" t="s">
        <v>2440</v>
      </c>
      <c r="M93" s="99" t="s">
        <v>2469</v>
      </c>
      <c r="N93" s="99" t="s">
        <v>2476</v>
      </c>
      <c r="O93" s="96" t="s">
        <v>2478</v>
      </c>
      <c r="P93" s="99" t="s">
        <v>2521</v>
      </c>
      <c r="Q93" s="100" t="s">
        <v>2440</v>
      </c>
    </row>
    <row r="94" spans="1:17" s="102" customFormat="1" ht="18" x14ac:dyDescent="0.25">
      <c r="A94" s="96" t="str">
        <f>VLOOKUP(E94,'LISTADO ATM'!$A$2:$C$901,3,0)</f>
        <v>DISTRITO NACIONAL</v>
      </c>
      <c r="B94" s="113">
        <v>335818983</v>
      </c>
      <c r="C94" s="97">
        <v>44266.623148148145</v>
      </c>
      <c r="D94" s="96" t="s">
        <v>2501</v>
      </c>
      <c r="E94" s="106">
        <v>889</v>
      </c>
      <c r="F94" s="96" t="str">
        <f>VLOOKUP(E94,VIP!$A$2:$O11853,2,0)</f>
        <v>DRBR889</v>
      </c>
      <c r="G94" s="96" t="str">
        <f>VLOOKUP(E94,'LISTADO ATM'!$A$2:$B$900,2,0)</f>
        <v>ATM Oficina Plaza Lama Máximo Gómez II</v>
      </c>
      <c r="H94" s="96" t="str">
        <f>VLOOKUP(E94,VIP!$A$2:$O16774,7,FALSE)</f>
        <v>Si</v>
      </c>
      <c r="I94" s="96" t="str">
        <f>VLOOKUP(E94,VIP!$A$2:$O8739,8,FALSE)</f>
        <v>Si</v>
      </c>
      <c r="J94" s="96" t="str">
        <f>VLOOKUP(E94,VIP!$A$2:$O8689,8,FALSE)</f>
        <v>Si</v>
      </c>
      <c r="K94" s="96" t="str">
        <f>VLOOKUP(E94,VIP!$A$2:$O12263,6,0)</f>
        <v>NO</v>
      </c>
      <c r="L94" s="98" t="s">
        <v>2516</v>
      </c>
      <c r="M94" s="101" t="s">
        <v>2510</v>
      </c>
      <c r="N94" s="167" t="s">
        <v>2512</v>
      </c>
      <c r="O94" s="96" t="s">
        <v>2514</v>
      </c>
      <c r="P94" s="128"/>
      <c r="Q94" s="130" t="s">
        <v>2516</v>
      </c>
    </row>
    <row r="95" spans="1:17" s="102" customFormat="1" ht="18" x14ac:dyDescent="0.25">
      <c r="A95" s="96" t="str">
        <f>VLOOKUP(E95,'LISTADO ATM'!$A$2:$C$901,3,0)</f>
        <v>DISTRITO NACIONAL</v>
      </c>
      <c r="B95" s="113">
        <v>335819007</v>
      </c>
      <c r="C95" s="97">
        <v>44266.637465277781</v>
      </c>
      <c r="D95" s="96" t="s">
        <v>2472</v>
      </c>
      <c r="E95" s="106">
        <v>551</v>
      </c>
      <c r="F95" s="96" t="str">
        <f>VLOOKUP(E95,VIP!$A$2:$O11860,2,0)</f>
        <v>DRBR01C</v>
      </c>
      <c r="G95" s="96" t="str">
        <f>VLOOKUP(E95,'LISTADO ATM'!$A$2:$B$900,2,0)</f>
        <v xml:space="preserve">ATM Oficina Padre Castellanos </v>
      </c>
      <c r="H95" s="96" t="str">
        <f>VLOOKUP(E95,VIP!$A$2:$O16781,7,FALSE)</f>
        <v>Si</v>
      </c>
      <c r="I95" s="96" t="str">
        <f>VLOOKUP(E95,VIP!$A$2:$O8746,8,FALSE)</f>
        <v>Si</v>
      </c>
      <c r="J95" s="96" t="str">
        <f>VLOOKUP(E95,VIP!$A$2:$O8696,8,FALSE)</f>
        <v>Si</v>
      </c>
      <c r="K95" s="96" t="str">
        <f>VLOOKUP(E95,VIP!$A$2:$O12270,6,0)</f>
        <v>NO</v>
      </c>
      <c r="L95" s="98" t="s">
        <v>2462</v>
      </c>
      <c r="M95" s="99" t="s">
        <v>2469</v>
      </c>
      <c r="N95" s="99" t="s">
        <v>2476</v>
      </c>
      <c r="O95" s="96" t="s">
        <v>2477</v>
      </c>
      <c r="P95" s="128"/>
      <c r="Q95" s="100" t="s">
        <v>2462</v>
      </c>
    </row>
    <row r="96" spans="1:17" s="102" customFormat="1" ht="18" x14ac:dyDescent="0.25">
      <c r="A96" s="96" t="str">
        <f>VLOOKUP(E96,'LISTADO ATM'!$A$2:$C$901,3,0)</f>
        <v>NORTE</v>
      </c>
      <c r="B96" s="113">
        <v>335819075</v>
      </c>
      <c r="C96" s="97">
        <v>44266.661840277775</v>
      </c>
      <c r="D96" s="96" t="s">
        <v>2190</v>
      </c>
      <c r="E96" s="106">
        <v>796</v>
      </c>
      <c r="F96" s="96" t="str">
        <f>VLOOKUP(E96,VIP!$A$2:$O11859,2,0)</f>
        <v>DRBR155</v>
      </c>
      <c r="G96" s="96" t="str">
        <f>VLOOKUP(E96,'LISTADO ATM'!$A$2:$B$900,2,0)</f>
        <v xml:space="preserve">ATM Oficina Plaza Ventura (Nagua) </v>
      </c>
      <c r="H96" s="96" t="str">
        <f>VLOOKUP(E96,VIP!$A$2:$O16780,7,FALSE)</f>
        <v>Si</v>
      </c>
      <c r="I96" s="96" t="str">
        <f>VLOOKUP(E96,VIP!$A$2:$O8745,8,FALSE)</f>
        <v>Si</v>
      </c>
      <c r="J96" s="96" t="str">
        <f>VLOOKUP(E96,VIP!$A$2:$O8695,8,FALSE)</f>
        <v>Si</v>
      </c>
      <c r="K96" s="96" t="str">
        <f>VLOOKUP(E96,VIP!$A$2:$O12269,6,0)</f>
        <v>SI</v>
      </c>
      <c r="L96" s="98" t="s">
        <v>2254</v>
      </c>
      <c r="M96" s="99" t="s">
        <v>2469</v>
      </c>
      <c r="N96" s="99" t="s">
        <v>2476</v>
      </c>
      <c r="O96" s="96" t="s">
        <v>2493</v>
      </c>
      <c r="P96" s="128"/>
      <c r="Q96" s="100" t="s">
        <v>2254</v>
      </c>
    </row>
    <row r="97" spans="1:17" s="102" customFormat="1" ht="18" x14ac:dyDescent="0.25">
      <c r="A97" s="96" t="str">
        <f>VLOOKUP(E97,'LISTADO ATM'!$A$2:$C$901,3,0)</f>
        <v>DISTRITO NACIONAL</v>
      </c>
      <c r="B97" s="113">
        <v>335819083</v>
      </c>
      <c r="C97" s="97">
        <v>44266.663634259261</v>
      </c>
      <c r="D97" s="96" t="s">
        <v>2189</v>
      </c>
      <c r="E97" s="106">
        <v>958</v>
      </c>
      <c r="F97" s="96" t="str">
        <f>VLOOKUP(E97,VIP!$A$2:$O11858,2,0)</f>
        <v>DRBR958</v>
      </c>
      <c r="G97" s="96" t="str">
        <f>VLOOKUP(E97,'LISTADO ATM'!$A$2:$B$900,2,0)</f>
        <v xml:space="preserve">ATM Olé Aut. San Isidro </v>
      </c>
      <c r="H97" s="96" t="str">
        <f>VLOOKUP(E97,VIP!$A$2:$O16779,7,FALSE)</f>
        <v>Si</v>
      </c>
      <c r="I97" s="96" t="str">
        <f>VLOOKUP(E97,VIP!$A$2:$O8744,8,FALSE)</f>
        <v>Si</v>
      </c>
      <c r="J97" s="96" t="str">
        <f>VLOOKUP(E97,VIP!$A$2:$O8694,8,FALSE)</f>
        <v>Si</v>
      </c>
      <c r="K97" s="96" t="str">
        <f>VLOOKUP(E97,VIP!$A$2:$O12268,6,0)</f>
        <v>NO</v>
      </c>
      <c r="L97" s="98" t="s">
        <v>2434</v>
      </c>
      <c r="M97" s="99" t="s">
        <v>2469</v>
      </c>
      <c r="N97" s="99" t="s">
        <v>2476</v>
      </c>
      <c r="O97" s="96" t="s">
        <v>2478</v>
      </c>
      <c r="P97" s="128"/>
      <c r="Q97" s="100" t="s">
        <v>2434</v>
      </c>
    </row>
    <row r="98" spans="1:17" s="102" customFormat="1" ht="18" x14ac:dyDescent="0.25">
      <c r="A98" s="96" t="str">
        <f>VLOOKUP(E98,'LISTADO ATM'!$A$2:$C$901,3,0)</f>
        <v>NORTE</v>
      </c>
      <c r="B98" s="113">
        <v>335819086</v>
      </c>
      <c r="C98" s="97">
        <v>44266.664224537039</v>
      </c>
      <c r="D98" s="96" t="s">
        <v>2190</v>
      </c>
      <c r="E98" s="106">
        <v>649</v>
      </c>
      <c r="F98" s="96" t="str">
        <f>VLOOKUP(E98,VIP!$A$2:$O11857,2,0)</f>
        <v>DRBR649</v>
      </c>
      <c r="G98" s="96" t="str">
        <f>VLOOKUP(E98,'LISTADO ATM'!$A$2:$B$900,2,0)</f>
        <v xml:space="preserve">ATM Oficina Galería 56 (San Francisco de Macorís) </v>
      </c>
      <c r="H98" s="96" t="str">
        <f>VLOOKUP(E98,VIP!$A$2:$O16778,7,FALSE)</f>
        <v>Si</v>
      </c>
      <c r="I98" s="96" t="str">
        <f>VLOOKUP(E98,VIP!$A$2:$O8743,8,FALSE)</f>
        <v>Si</v>
      </c>
      <c r="J98" s="96" t="str">
        <f>VLOOKUP(E98,VIP!$A$2:$O8693,8,FALSE)</f>
        <v>Si</v>
      </c>
      <c r="K98" s="96" t="str">
        <f>VLOOKUP(E98,VIP!$A$2:$O12267,6,0)</f>
        <v>SI</v>
      </c>
      <c r="L98" s="98" t="s">
        <v>2228</v>
      </c>
      <c r="M98" s="99" t="s">
        <v>2469</v>
      </c>
      <c r="N98" s="99" t="s">
        <v>2476</v>
      </c>
      <c r="O98" s="96" t="s">
        <v>2493</v>
      </c>
      <c r="P98" s="128"/>
      <c r="Q98" s="100" t="s">
        <v>2228</v>
      </c>
    </row>
    <row r="99" spans="1:17" s="102" customFormat="1" ht="18" x14ac:dyDescent="0.25">
      <c r="A99" s="96" t="str">
        <f>VLOOKUP(E99,'LISTADO ATM'!$A$2:$C$901,3,0)</f>
        <v>DISTRITO NACIONAL</v>
      </c>
      <c r="B99" s="113">
        <v>335819090</v>
      </c>
      <c r="C99" s="97">
        <v>44266.665694444448</v>
      </c>
      <c r="D99" s="96" t="s">
        <v>2189</v>
      </c>
      <c r="E99" s="106">
        <v>13</v>
      </c>
      <c r="F99" s="96" t="str">
        <f>VLOOKUP(E99,VIP!$A$2:$O11856,2,0)</f>
        <v>DRBR013</v>
      </c>
      <c r="G99" s="96" t="str">
        <f>VLOOKUP(E99,'LISTADO ATM'!$A$2:$B$900,2,0)</f>
        <v xml:space="preserve">ATM CDEEE </v>
      </c>
      <c r="H99" s="96" t="str">
        <f>VLOOKUP(E99,VIP!$A$2:$O16777,7,FALSE)</f>
        <v>Si</v>
      </c>
      <c r="I99" s="96" t="str">
        <f>VLOOKUP(E99,VIP!$A$2:$O8742,8,FALSE)</f>
        <v>Si</v>
      </c>
      <c r="J99" s="96" t="str">
        <f>VLOOKUP(E99,VIP!$A$2:$O8692,8,FALSE)</f>
        <v>Si</v>
      </c>
      <c r="K99" s="96" t="str">
        <f>VLOOKUP(E99,VIP!$A$2:$O12266,6,0)</f>
        <v>NO</v>
      </c>
      <c r="L99" s="98" t="s">
        <v>2254</v>
      </c>
      <c r="M99" s="99" t="s">
        <v>2469</v>
      </c>
      <c r="N99" s="99" t="s">
        <v>2476</v>
      </c>
      <c r="O99" s="96" t="s">
        <v>2478</v>
      </c>
      <c r="P99" s="128"/>
      <c r="Q99" s="100" t="s">
        <v>2254</v>
      </c>
    </row>
    <row r="100" spans="1:17" s="102" customFormat="1" ht="18" x14ac:dyDescent="0.25">
      <c r="A100" s="96" t="str">
        <f>VLOOKUP(E100,'LISTADO ATM'!$A$2:$C$901,3,0)</f>
        <v>DISTRITO NACIONAL</v>
      </c>
      <c r="B100" s="113">
        <v>335819091</v>
      </c>
      <c r="C100" s="97">
        <v>44266.666631944441</v>
      </c>
      <c r="D100" s="96" t="s">
        <v>2189</v>
      </c>
      <c r="E100" s="106">
        <v>60</v>
      </c>
      <c r="F100" s="96" t="str">
        <f>VLOOKUP(E100,VIP!$A$2:$O11855,2,0)</f>
        <v>DRBR060</v>
      </c>
      <c r="G100" s="96" t="str">
        <f>VLOOKUP(E100,'LISTADO ATM'!$A$2:$B$900,2,0)</f>
        <v xml:space="preserve">ATM Autobanco 27 de Febrero </v>
      </c>
      <c r="H100" s="96" t="str">
        <f>VLOOKUP(E100,VIP!$A$2:$O16776,7,FALSE)</f>
        <v>Si</v>
      </c>
      <c r="I100" s="96" t="str">
        <f>VLOOKUP(E100,VIP!$A$2:$O8741,8,FALSE)</f>
        <v>Si</v>
      </c>
      <c r="J100" s="96" t="str">
        <f>VLOOKUP(E100,VIP!$A$2:$O8691,8,FALSE)</f>
        <v>Si</v>
      </c>
      <c r="K100" s="96" t="str">
        <f>VLOOKUP(E100,VIP!$A$2:$O12265,6,0)</f>
        <v>NO</v>
      </c>
      <c r="L100" s="98" t="s">
        <v>2254</v>
      </c>
      <c r="M100" s="99" t="s">
        <v>2469</v>
      </c>
      <c r="N100" s="99" t="s">
        <v>2476</v>
      </c>
      <c r="O100" s="96" t="s">
        <v>2478</v>
      </c>
      <c r="P100" s="128"/>
      <c r="Q100" s="100" t="s">
        <v>2254</v>
      </c>
    </row>
    <row r="101" spans="1:17" s="102" customFormat="1" ht="18" x14ac:dyDescent="0.25">
      <c r="A101" s="96" t="str">
        <f>VLOOKUP(E101,'LISTADO ATM'!$A$2:$C$901,3,0)</f>
        <v>DISTRITO NACIONAL</v>
      </c>
      <c r="B101" s="113">
        <v>335819092</v>
      </c>
      <c r="C101" s="97">
        <v>44266.667581018519</v>
      </c>
      <c r="D101" s="96" t="s">
        <v>2189</v>
      </c>
      <c r="E101" s="106">
        <v>715</v>
      </c>
      <c r="F101" s="96" t="str">
        <f>VLOOKUP(E101,VIP!$A$2:$O11854,2,0)</f>
        <v>DRBR992</v>
      </c>
      <c r="G101" s="96" t="str">
        <f>VLOOKUP(E101,'LISTADO ATM'!$A$2:$B$900,2,0)</f>
        <v xml:space="preserve">ATM Oficina 27 de Febrero (Lobby) </v>
      </c>
      <c r="H101" s="96" t="str">
        <f>VLOOKUP(E101,VIP!$A$2:$O16775,7,FALSE)</f>
        <v>Si</v>
      </c>
      <c r="I101" s="96" t="str">
        <f>VLOOKUP(E101,VIP!$A$2:$O8740,8,FALSE)</f>
        <v>Si</v>
      </c>
      <c r="J101" s="96" t="str">
        <f>VLOOKUP(E101,VIP!$A$2:$O8690,8,FALSE)</f>
        <v>Si</v>
      </c>
      <c r="K101" s="96" t="str">
        <f>VLOOKUP(E101,VIP!$A$2:$O12264,6,0)</f>
        <v>NO</v>
      </c>
      <c r="L101" s="98" t="s">
        <v>2254</v>
      </c>
      <c r="M101" s="99" t="s">
        <v>2469</v>
      </c>
      <c r="N101" s="99" t="s">
        <v>2476</v>
      </c>
      <c r="O101" s="96" t="s">
        <v>2478</v>
      </c>
      <c r="P101" s="128"/>
      <c r="Q101" s="100" t="s">
        <v>2254</v>
      </c>
    </row>
    <row r="102" spans="1:17" ht="18" x14ac:dyDescent="0.25">
      <c r="A102" s="96" t="str">
        <f>VLOOKUP(E102,'LISTADO ATM'!$A$2:$C$901,3,0)</f>
        <v>NORTE</v>
      </c>
      <c r="B102" s="113">
        <v>335819111</v>
      </c>
      <c r="C102" s="97">
        <v>44266.675729166665</v>
      </c>
      <c r="D102" s="96" t="s">
        <v>2501</v>
      </c>
      <c r="E102" s="106">
        <v>990</v>
      </c>
      <c r="F102" s="96" t="str">
        <f>VLOOKUP(E102,VIP!$A$2:$O11870,2,0)</f>
        <v>DRBR742</v>
      </c>
      <c r="G102" s="96" t="str">
        <f>VLOOKUP(E102,'LISTADO ATM'!$A$2:$B$900,2,0)</f>
        <v xml:space="preserve">ATM Autoservicio Bonao II </v>
      </c>
      <c r="H102" s="96" t="str">
        <f>VLOOKUP(E102,VIP!$A$2:$O16791,7,FALSE)</f>
        <v>Si</v>
      </c>
      <c r="I102" s="96" t="str">
        <f>VLOOKUP(E102,VIP!$A$2:$O8756,8,FALSE)</f>
        <v>Si</v>
      </c>
      <c r="J102" s="96" t="str">
        <f>VLOOKUP(E102,VIP!$A$2:$O8706,8,FALSE)</f>
        <v>Si</v>
      </c>
      <c r="K102" s="96" t="str">
        <f>VLOOKUP(E102,VIP!$A$2:$O12280,6,0)</f>
        <v>NO</v>
      </c>
      <c r="L102" s="98" t="s">
        <v>2430</v>
      </c>
      <c r="M102" s="99" t="s">
        <v>2469</v>
      </c>
      <c r="N102" s="99" t="s">
        <v>2476</v>
      </c>
      <c r="O102" s="96" t="s">
        <v>2502</v>
      </c>
      <c r="P102" s="128"/>
      <c r="Q102" s="100" t="s">
        <v>2430</v>
      </c>
    </row>
    <row r="103" spans="1:17" ht="18" x14ac:dyDescent="0.25">
      <c r="A103" s="96" t="str">
        <f>VLOOKUP(E103,'LISTADO ATM'!$A$2:$C$901,3,0)</f>
        <v>ESTE</v>
      </c>
      <c r="B103" s="113">
        <v>335819159</v>
      </c>
      <c r="C103" s="97">
        <v>44266.697268518517</v>
      </c>
      <c r="D103" s="96" t="s">
        <v>2472</v>
      </c>
      <c r="E103" s="106">
        <v>963</v>
      </c>
      <c r="F103" s="96" t="str">
        <f>VLOOKUP(E103,VIP!$A$2:$O11869,2,0)</f>
        <v>DRBR963</v>
      </c>
      <c r="G103" s="96" t="str">
        <f>VLOOKUP(E103,'LISTADO ATM'!$A$2:$B$900,2,0)</f>
        <v xml:space="preserve">ATM Multiplaza La Romana </v>
      </c>
      <c r="H103" s="96" t="str">
        <f>VLOOKUP(E103,VIP!$A$2:$O16790,7,FALSE)</f>
        <v>Si</v>
      </c>
      <c r="I103" s="96" t="str">
        <f>VLOOKUP(E103,VIP!$A$2:$O8755,8,FALSE)</f>
        <v>Si</v>
      </c>
      <c r="J103" s="96" t="str">
        <f>VLOOKUP(E103,VIP!$A$2:$O8705,8,FALSE)</f>
        <v>Si</v>
      </c>
      <c r="K103" s="96" t="str">
        <f>VLOOKUP(E103,VIP!$A$2:$O12279,6,0)</f>
        <v>NO</v>
      </c>
      <c r="L103" s="98" t="s">
        <v>2430</v>
      </c>
      <c r="M103" s="99" t="s">
        <v>2469</v>
      </c>
      <c r="N103" s="99" t="s">
        <v>2476</v>
      </c>
      <c r="O103" s="96" t="s">
        <v>2477</v>
      </c>
      <c r="P103" s="128"/>
      <c r="Q103" s="100" t="s">
        <v>2430</v>
      </c>
    </row>
    <row r="104" spans="1:17" ht="18" x14ac:dyDescent="0.25">
      <c r="A104" s="96" t="str">
        <f>VLOOKUP(E104,'LISTADO ATM'!$A$2:$C$901,3,0)</f>
        <v>DISTRITO NACIONAL</v>
      </c>
      <c r="B104" s="113">
        <v>335819215</v>
      </c>
      <c r="C104" s="97">
        <v>44266.717962962961</v>
      </c>
      <c r="D104" s="96" t="s">
        <v>2189</v>
      </c>
      <c r="E104" s="106">
        <v>243</v>
      </c>
      <c r="F104" s="96" t="str">
        <f>VLOOKUP(E104,VIP!$A$2:$O11868,2,0)</f>
        <v>DRBR243</v>
      </c>
      <c r="G104" s="96" t="str">
        <f>VLOOKUP(E104,'LISTADO ATM'!$A$2:$B$900,2,0)</f>
        <v xml:space="preserve">ATM Autoservicio Plaza Central  </v>
      </c>
      <c r="H104" s="96" t="str">
        <f>VLOOKUP(E104,VIP!$A$2:$O16789,7,FALSE)</f>
        <v>Si</v>
      </c>
      <c r="I104" s="96" t="str">
        <f>VLOOKUP(E104,VIP!$A$2:$O8754,8,FALSE)</f>
        <v>Si</v>
      </c>
      <c r="J104" s="96" t="str">
        <f>VLOOKUP(E104,VIP!$A$2:$O8704,8,FALSE)</f>
        <v>Si</v>
      </c>
      <c r="K104" s="96" t="str">
        <f>VLOOKUP(E104,VIP!$A$2:$O12278,6,0)</f>
        <v>SI</v>
      </c>
      <c r="L104" s="98" t="s">
        <v>2492</v>
      </c>
      <c r="M104" s="99" t="s">
        <v>2469</v>
      </c>
      <c r="N104" s="99" t="s">
        <v>2476</v>
      </c>
      <c r="O104" s="96" t="s">
        <v>2478</v>
      </c>
      <c r="P104" s="128"/>
      <c r="Q104" s="100" t="s">
        <v>2492</v>
      </c>
    </row>
    <row r="105" spans="1:17" ht="18" x14ac:dyDescent="0.25">
      <c r="A105" s="96" t="str">
        <f>VLOOKUP(E105,'LISTADO ATM'!$A$2:$C$901,3,0)</f>
        <v>NORTE</v>
      </c>
      <c r="B105" s="113">
        <v>335819216</v>
      </c>
      <c r="C105" s="97">
        <v>44266.720254629632</v>
      </c>
      <c r="D105" s="96" t="s">
        <v>2190</v>
      </c>
      <c r="E105" s="106">
        <v>862</v>
      </c>
      <c r="F105" s="96" t="str">
        <f>VLOOKUP(E105,VIP!$A$2:$O11867,2,0)</f>
        <v>DRBR862</v>
      </c>
      <c r="G105" s="96" t="str">
        <f>VLOOKUP(E105,'LISTADO ATM'!$A$2:$B$900,2,0)</f>
        <v xml:space="preserve">ATM S/M Doble A (Sabaneta) </v>
      </c>
      <c r="H105" s="96" t="str">
        <f>VLOOKUP(E105,VIP!$A$2:$O16788,7,FALSE)</f>
        <v>Si</v>
      </c>
      <c r="I105" s="96" t="str">
        <f>VLOOKUP(E105,VIP!$A$2:$O8753,8,FALSE)</f>
        <v>Si</v>
      </c>
      <c r="J105" s="96" t="str">
        <f>VLOOKUP(E105,VIP!$A$2:$O8703,8,FALSE)</f>
        <v>Si</v>
      </c>
      <c r="K105" s="96" t="str">
        <f>VLOOKUP(E105,VIP!$A$2:$O12277,6,0)</f>
        <v>NO</v>
      </c>
      <c r="L105" s="98" t="s">
        <v>2492</v>
      </c>
      <c r="M105" s="99" t="s">
        <v>2469</v>
      </c>
      <c r="N105" s="99" t="s">
        <v>2476</v>
      </c>
      <c r="O105" s="96" t="s">
        <v>2524</v>
      </c>
      <c r="P105" s="128"/>
      <c r="Q105" s="100" t="s">
        <v>2492</v>
      </c>
    </row>
    <row r="106" spans="1:17" ht="18" x14ac:dyDescent="0.25">
      <c r="A106" s="96" t="str">
        <f>VLOOKUP(E106,'LISTADO ATM'!$A$2:$C$901,3,0)</f>
        <v>NORTE</v>
      </c>
      <c r="B106" s="113">
        <v>335819218</v>
      </c>
      <c r="C106" s="97">
        <v>44266.720925925925</v>
      </c>
      <c r="D106" s="96" t="s">
        <v>2190</v>
      </c>
      <c r="E106" s="106">
        <v>181</v>
      </c>
      <c r="F106" s="96" t="str">
        <f>VLOOKUP(E106,VIP!$A$2:$O11866,2,0)</f>
        <v>DRBR181</v>
      </c>
      <c r="G106" s="96" t="str">
        <f>VLOOKUP(E106,'LISTADO ATM'!$A$2:$B$900,2,0)</f>
        <v xml:space="preserve">ATM Oficina Sabaneta </v>
      </c>
      <c r="H106" s="96" t="str">
        <f>VLOOKUP(E106,VIP!$A$2:$O16787,7,FALSE)</f>
        <v>Si</v>
      </c>
      <c r="I106" s="96" t="str">
        <f>VLOOKUP(E106,VIP!$A$2:$O8752,8,FALSE)</f>
        <v>Si</v>
      </c>
      <c r="J106" s="96" t="str">
        <f>VLOOKUP(E106,VIP!$A$2:$O8702,8,FALSE)</f>
        <v>Si</v>
      </c>
      <c r="K106" s="96" t="str">
        <f>VLOOKUP(E106,VIP!$A$2:$O12276,6,0)</f>
        <v>SI</v>
      </c>
      <c r="L106" s="98" t="s">
        <v>2492</v>
      </c>
      <c r="M106" s="99" t="s">
        <v>2469</v>
      </c>
      <c r="N106" s="99" t="s">
        <v>2476</v>
      </c>
      <c r="O106" s="96" t="s">
        <v>2524</v>
      </c>
      <c r="P106" s="128"/>
      <c r="Q106" s="100" t="s">
        <v>2492</v>
      </c>
    </row>
    <row r="107" spans="1:17" ht="18" x14ac:dyDescent="0.25">
      <c r="A107" s="96" t="str">
        <f>VLOOKUP(E107,'LISTADO ATM'!$A$2:$C$901,3,0)</f>
        <v>DISTRITO NACIONAL</v>
      </c>
      <c r="B107" s="113">
        <v>335819237</v>
      </c>
      <c r="C107" s="97">
        <v>44266.739560185182</v>
      </c>
      <c r="D107" s="96" t="s">
        <v>2189</v>
      </c>
      <c r="E107" s="106">
        <v>821</v>
      </c>
      <c r="F107" s="96" t="str">
        <f>VLOOKUP(E107,VIP!$A$2:$O11865,2,0)</f>
        <v>DRBR821</v>
      </c>
      <c r="G107" s="96" t="str">
        <f>VLOOKUP(E107,'LISTADO ATM'!$A$2:$B$900,2,0)</f>
        <v xml:space="preserve">ATM S/M Bravo Churchill </v>
      </c>
      <c r="H107" s="96" t="str">
        <f>VLOOKUP(E107,VIP!$A$2:$O16786,7,FALSE)</f>
        <v>Si</v>
      </c>
      <c r="I107" s="96" t="str">
        <f>VLOOKUP(E107,VIP!$A$2:$O8751,8,FALSE)</f>
        <v>No</v>
      </c>
      <c r="J107" s="96" t="str">
        <f>VLOOKUP(E107,VIP!$A$2:$O8701,8,FALSE)</f>
        <v>No</v>
      </c>
      <c r="K107" s="96" t="str">
        <f>VLOOKUP(E107,VIP!$A$2:$O12275,6,0)</f>
        <v>SI</v>
      </c>
      <c r="L107" s="98" t="s">
        <v>2228</v>
      </c>
      <c r="M107" s="99" t="s">
        <v>2469</v>
      </c>
      <c r="N107" s="99" t="s">
        <v>2476</v>
      </c>
      <c r="O107" s="96" t="s">
        <v>2478</v>
      </c>
      <c r="P107" s="128"/>
      <c r="Q107" s="100" t="s">
        <v>2228</v>
      </c>
    </row>
    <row r="108" spans="1:17" ht="18" x14ac:dyDescent="0.25">
      <c r="A108" s="96" t="str">
        <f>VLOOKUP(E108,'LISTADO ATM'!$A$2:$C$901,3,0)</f>
        <v>DISTRITO NACIONAL</v>
      </c>
      <c r="B108" s="113">
        <v>335819243</v>
      </c>
      <c r="C108" s="97">
        <v>44266.745844907404</v>
      </c>
      <c r="D108" s="96" t="s">
        <v>2189</v>
      </c>
      <c r="E108" s="106">
        <v>884</v>
      </c>
      <c r="F108" s="96" t="str">
        <f>VLOOKUP(E108,VIP!$A$2:$O11864,2,0)</f>
        <v>DRBR884</v>
      </c>
      <c r="G108" s="96" t="str">
        <f>VLOOKUP(E108,'LISTADO ATM'!$A$2:$B$900,2,0)</f>
        <v xml:space="preserve">ATM UNP Olé Sabana Perdida </v>
      </c>
      <c r="H108" s="96" t="str">
        <f>VLOOKUP(E108,VIP!$A$2:$O16785,7,FALSE)</f>
        <v>Si</v>
      </c>
      <c r="I108" s="96" t="str">
        <f>VLOOKUP(E108,VIP!$A$2:$O8750,8,FALSE)</f>
        <v>Si</v>
      </c>
      <c r="J108" s="96" t="str">
        <f>VLOOKUP(E108,VIP!$A$2:$O8700,8,FALSE)</f>
        <v>Si</v>
      </c>
      <c r="K108" s="96" t="str">
        <f>VLOOKUP(E108,VIP!$A$2:$O12274,6,0)</f>
        <v>NO</v>
      </c>
      <c r="L108" s="98" t="s">
        <v>2492</v>
      </c>
      <c r="M108" s="99" t="s">
        <v>2469</v>
      </c>
      <c r="N108" s="99" t="s">
        <v>2476</v>
      </c>
      <c r="O108" s="96" t="s">
        <v>2478</v>
      </c>
      <c r="P108" s="128"/>
      <c r="Q108" s="100" t="s">
        <v>2492</v>
      </c>
    </row>
    <row r="109" spans="1:17" ht="18" x14ac:dyDescent="0.25">
      <c r="A109" s="96" t="str">
        <f>VLOOKUP(E109,'LISTADO ATM'!$A$2:$C$901,3,0)</f>
        <v>SUR</v>
      </c>
      <c r="B109" s="113">
        <v>335819247</v>
      </c>
      <c r="C109" s="97">
        <v>44266.74795138889</v>
      </c>
      <c r="D109" s="96" t="s">
        <v>2189</v>
      </c>
      <c r="E109" s="106">
        <v>84</v>
      </c>
      <c r="F109" s="96" t="str">
        <f>VLOOKUP(E109,VIP!$A$2:$O11863,2,0)</f>
        <v>DRBR084</v>
      </c>
      <c r="G109" s="96" t="str">
        <f>VLOOKUP(E109,'LISTADO ATM'!$A$2:$B$900,2,0)</f>
        <v xml:space="preserve">ATM Oficina Multicentro Sirena San Cristóbal </v>
      </c>
      <c r="H109" s="96" t="str">
        <f>VLOOKUP(E109,VIP!$A$2:$O16784,7,FALSE)</f>
        <v>Si</v>
      </c>
      <c r="I109" s="96" t="str">
        <f>VLOOKUP(E109,VIP!$A$2:$O8749,8,FALSE)</f>
        <v>Si</v>
      </c>
      <c r="J109" s="96" t="str">
        <f>VLOOKUP(E109,VIP!$A$2:$O8699,8,FALSE)</f>
        <v>Si</v>
      </c>
      <c r="K109" s="96" t="str">
        <f>VLOOKUP(E109,VIP!$A$2:$O12273,6,0)</f>
        <v>SI</v>
      </c>
      <c r="L109" s="98" t="s">
        <v>2492</v>
      </c>
      <c r="M109" s="99" t="s">
        <v>2469</v>
      </c>
      <c r="N109" s="99" t="s">
        <v>2476</v>
      </c>
      <c r="O109" s="96" t="s">
        <v>2478</v>
      </c>
      <c r="P109" s="128"/>
      <c r="Q109" s="100" t="s">
        <v>2492</v>
      </c>
    </row>
    <row r="110" spans="1:17" ht="18" x14ac:dyDescent="0.25">
      <c r="A110" s="96" t="str">
        <f>VLOOKUP(E110,'LISTADO ATM'!$A$2:$C$901,3,0)</f>
        <v>DISTRITO NACIONAL</v>
      </c>
      <c r="B110" s="113">
        <v>335819249</v>
      </c>
      <c r="C110" s="97">
        <v>44266.758368055554</v>
      </c>
      <c r="D110" s="96" t="s">
        <v>2189</v>
      </c>
      <c r="E110" s="106">
        <v>719</v>
      </c>
      <c r="F110" s="96" t="str">
        <f>VLOOKUP(E110,VIP!$A$2:$O11862,2,0)</f>
        <v>DRBR419</v>
      </c>
      <c r="G110" s="96" t="str">
        <f>VLOOKUP(E110,'LISTADO ATM'!$A$2:$B$900,2,0)</f>
        <v xml:space="preserve">ATM Ayuntamiento Municipal San Luís </v>
      </c>
      <c r="H110" s="96" t="str">
        <f>VLOOKUP(E110,VIP!$A$2:$O16783,7,FALSE)</f>
        <v>Si</v>
      </c>
      <c r="I110" s="96" t="str">
        <f>VLOOKUP(E110,VIP!$A$2:$O8748,8,FALSE)</f>
        <v>Si</v>
      </c>
      <c r="J110" s="96" t="str">
        <f>VLOOKUP(E110,VIP!$A$2:$O8698,8,FALSE)</f>
        <v>Si</v>
      </c>
      <c r="K110" s="96" t="str">
        <f>VLOOKUP(E110,VIP!$A$2:$O12272,6,0)</f>
        <v>NO</v>
      </c>
      <c r="L110" s="98" t="s">
        <v>2254</v>
      </c>
      <c r="M110" s="99" t="s">
        <v>2469</v>
      </c>
      <c r="N110" s="99" t="s">
        <v>2476</v>
      </c>
      <c r="O110" s="96" t="s">
        <v>2478</v>
      </c>
      <c r="P110" s="128"/>
      <c r="Q110" s="100" t="s">
        <v>2254</v>
      </c>
    </row>
    <row r="111" spans="1:17" ht="18" x14ac:dyDescent="0.25">
      <c r="A111" s="96" t="str">
        <f>VLOOKUP(E111,'LISTADO ATM'!$A$2:$C$901,3,0)</f>
        <v>SUR</v>
      </c>
      <c r="B111" s="113">
        <v>335819251</v>
      </c>
      <c r="C111" s="97">
        <v>44266.758888888886</v>
      </c>
      <c r="D111" s="96" t="s">
        <v>2189</v>
      </c>
      <c r="E111" s="106">
        <v>885</v>
      </c>
      <c r="F111" s="96" t="str">
        <f>VLOOKUP(E111,VIP!$A$2:$O11861,2,0)</f>
        <v>DRBR885</v>
      </c>
      <c r="G111" s="96" t="str">
        <f>VLOOKUP(E111,'LISTADO ATM'!$A$2:$B$900,2,0)</f>
        <v xml:space="preserve">ATM UNP Rancho Arriba </v>
      </c>
      <c r="H111" s="96" t="str">
        <f>VLOOKUP(E111,VIP!$A$2:$O16782,7,FALSE)</f>
        <v>Si</v>
      </c>
      <c r="I111" s="96" t="str">
        <f>VLOOKUP(E111,VIP!$A$2:$O8747,8,FALSE)</f>
        <v>Si</v>
      </c>
      <c r="J111" s="96" t="str">
        <f>VLOOKUP(E111,VIP!$A$2:$O8697,8,FALSE)</f>
        <v>Si</v>
      </c>
      <c r="K111" s="96" t="str">
        <f>VLOOKUP(E111,VIP!$A$2:$O12271,6,0)</f>
        <v>NO</v>
      </c>
      <c r="L111" s="98" t="s">
        <v>2254</v>
      </c>
      <c r="M111" s="99" t="s">
        <v>2469</v>
      </c>
      <c r="N111" s="99" t="s">
        <v>2476</v>
      </c>
      <c r="O111" s="96" t="s">
        <v>2478</v>
      </c>
      <c r="P111" s="128"/>
      <c r="Q111" s="100" t="s">
        <v>2254</v>
      </c>
    </row>
    <row r="112" spans="1:17" ht="18" x14ac:dyDescent="0.25">
      <c r="A112" s="96" t="str">
        <f>VLOOKUP(E112,'LISTADO ATM'!$A$2:$C$901,3,0)</f>
        <v>DISTRITO NACIONAL</v>
      </c>
      <c r="B112" s="113">
        <v>335819253</v>
      </c>
      <c r="C112" s="97">
        <v>44266.759525462963</v>
      </c>
      <c r="D112" s="96" t="s">
        <v>2189</v>
      </c>
      <c r="E112" s="106">
        <v>264</v>
      </c>
      <c r="F112" s="96" t="str">
        <f>VLOOKUP(E112,VIP!$A$2:$O11860,2,0)</f>
        <v>DRBR264</v>
      </c>
      <c r="G112" s="96" t="str">
        <f>VLOOKUP(E112,'LISTADO ATM'!$A$2:$B$900,2,0)</f>
        <v xml:space="preserve">ATM S/M Nacional Independencia </v>
      </c>
      <c r="H112" s="96" t="str">
        <f>VLOOKUP(E112,VIP!$A$2:$O16781,7,FALSE)</f>
        <v>Si</v>
      </c>
      <c r="I112" s="96" t="str">
        <f>VLOOKUP(E112,VIP!$A$2:$O8746,8,FALSE)</f>
        <v>Si</v>
      </c>
      <c r="J112" s="96" t="str">
        <f>VLOOKUP(E112,VIP!$A$2:$O8696,8,FALSE)</f>
        <v>Si</v>
      </c>
      <c r="K112" s="96" t="str">
        <f>VLOOKUP(E112,VIP!$A$2:$O12270,6,0)</f>
        <v>SI</v>
      </c>
      <c r="L112" s="98" t="s">
        <v>2492</v>
      </c>
      <c r="M112" s="99" t="s">
        <v>2469</v>
      </c>
      <c r="N112" s="99" t="s">
        <v>2476</v>
      </c>
      <c r="O112" s="96" t="s">
        <v>2478</v>
      </c>
      <c r="P112" s="128"/>
      <c r="Q112" s="100" t="s">
        <v>2492</v>
      </c>
    </row>
    <row r="113" spans="1:17" ht="18" x14ac:dyDescent="0.25">
      <c r="A113" s="96" t="str">
        <f>VLOOKUP(E113,'LISTADO ATM'!$A$2:$C$901,3,0)</f>
        <v>ESTE</v>
      </c>
      <c r="B113" s="113">
        <v>335819254</v>
      </c>
      <c r="C113" s="97">
        <v>44266.762326388889</v>
      </c>
      <c r="D113" s="96" t="s">
        <v>2189</v>
      </c>
      <c r="E113" s="106">
        <v>433</v>
      </c>
      <c r="F113" s="96" t="str">
        <f>VLOOKUP(E113,VIP!$A$2:$O11859,2,0)</f>
        <v>DRBR433</v>
      </c>
      <c r="G113" s="96" t="str">
        <f>VLOOKUP(E113,'LISTADO ATM'!$A$2:$B$900,2,0)</f>
        <v xml:space="preserve">ATM Centro Comercial Las Canas (Cap Cana) </v>
      </c>
      <c r="H113" s="96" t="str">
        <f>VLOOKUP(E113,VIP!$A$2:$O16780,7,FALSE)</f>
        <v>Si</v>
      </c>
      <c r="I113" s="96" t="str">
        <f>VLOOKUP(E113,VIP!$A$2:$O8745,8,FALSE)</f>
        <v>Si</v>
      </c>
      <c r="J113" s="96" t="str">
        <f>VLOOKUP(E113,VIP!$A$2:$O8695,8,FALSE)</f>
        <v>Si</v>
      </c>
      <c r="K113" s="96" t="str">
        <f>VLOOKUP(E113,VIP!$A$2:$O12269,6,0)</f>
        <v>NO</v>
      </c>
      <c r="L113" s="98" t="s">
        <v>2492</v>
      </c>
      <c r="M113" s="99" t="s">
        <v>2469</v>
      </c>
      <c r="N113" s="99" t="s">
        <v>2476</v>
      </c>
      <c r="O113" s="96" t="s">
        <v>2478</v>
      </c>
      <c r="P113" s="128"/>
      <c r="Q113" s="100" t="s">
        <v>2492</v>
      </c>
    </row>
    <row r="114" spans="1:17" ht="18" x14ac:dyDescent="0.25">
      <c r="A114" s="96" t="str">
        <f>VLOOKUP(E114,'LISTADO ATM'!$A$2:$C$901,3,0)</f>
        <v>DISTRITO NACIONAL</v>
      </c>
      <c r="B114" s="113">
        <v>335819256</v>
      </c>
      <c r="C114" s="97">
        <v>44266.763333333336</v>
      </c>
      <c r="D114" s="96" t="s">
        <v>2189</v>
      </c>
      <c r="E114" s="106">
        <v>490</v>
      </c>
      <c r="F114" s="96" t="str">
        <f>VLOOKUP(E114,VIP!$A$2:$O11858,2,0)</f>
        <v>DRBR490</v>
      </c>
      <c r="G114" s="96" t="str">
        <f>VLOOKUP(E114,'LISTADO ATM'!$A$2:$B$900,2,0)</f>
        <v xml:space="preserve">ATM Hospital Ney Arias Lora </v>
      </c>
      <c r="H114" s="96" t="str">
        <f>VLOOKUP(E114,VIP!$A$2:$O16779,7,FALSE)</f>
        <v>Si</v>
      </c>
      <c r="I114" s="96" t="str">
        <f>VLOOKUP(E114,VIP!$A$2:$O8744,8,FALSE)</f>
        <v>Si</v>
      </c>
      <c r="J114" s="96" t="str">
        <f>VLOOKUP(E114,VIP!$A$2:$O8694,8,FALSE)</f>
        <v>Si</v>
      </c>
      <c r="K114" s="96" t="str">
        <f>VLOOKUP(E114,VIP!$A$2:$O12268,6,0)</f>
        <v>NO</v>
      </c>
      <c r="L114" s="98" t="s">
        <v>2228</v>
      </c>
      <c r="M114" s="99" t="s">
        <v>2469</v>
      </c>
      <c r="N114" s="99" t="s">
        <v>2476</v>
      </c>
      <c r="O114" s="96" t="s">
        <v>2478</v>
      </c>
      <c r="P114" s="128"/>
      <c r="Q114" s="100" t="s">
        <v>2228</v>
      </c>
    </row>
    <row r="115" spans="1:17" ht="18" x14ac:dyDescent="0.25">
      <c r="A115" s="96" t="str">
        <f>VLOOKUP(E115,'LISTADO ATM'!$A$2:$C$901,3,0)</f>
        <v>DISTRITO NACIONAL</v>
      </c>
      <c r="B115" s="113">
        <v>335819258</v>
      </c>
      <c r="C115" s="97">
        <v>44266.764479166668</v>
      </c>
      <c r="D115" s="96" t="s">
        <v>2189</v>
      </c>
      <c r="E115" s="106">
        <v>527</v>
      </c>
      <c r="F115" s="96" t="str">
        <f>VLOOKUP(E115,VIP!$A$2:$O11857,2,0)</f>
        <v>DRBR527</v>
      </c>
      <c r="G115" s="96" t="str">
        <f>VLOOKUP(E115,'LISTADO ATM'!$A$2:$B$900,2,0)</f>
        <v>ATM Oficina Zona Oriental II</v>
      </c>
      <c r="H115" s="96" t="str">
        <f>VLOOKUP(E115,VIP!$A$2:$O16778,7,FALSE)</f>
        <v>Si</v>
      </c>
      <c r="I115" s="96" t="str">
        <f>VLOOKUP(E115,VIP!$A$2:$O8743,8,FALSE)</f>
        <v>Si</v>
      </c>
      <c r="J115" s="96" t="str">
        <f>VLOOKUP(E115,VIP!$A$2:$O8693,8,FALSE)</f>
        <v>Si</v>
      </c>
      <c r="K115" s="96" t="str">
        <f>VLOOKUP(E115,VIP!$A$2:$O12267,6,0)</f>
        <v>SI</v>
      </c>
      <c r="L115" s="98" t="s">
        <v>2228</v>
      </c>
      <c r="M115" s="99" t="s">
        <v>2469</v>
      </c>
      <c r="N115" s="99" t="s">
        <v>2476</v>
      </c>
      <c r="O115" s="96" t="s">
        <v>2478</v>
      </c>
      <c r="P115" s="128"/>
      <c r="Q115" s="100" t="s">
        <v>2228</v>
      </c>
    </row>
    <row r="116" spans="1:17" ht="18" x14ac:dyDescent="0.25">
      <c r="A116" s="96" t="str">
        <f>VLOOKUP(E116,'LISTADO ATM'!$A$2:$C$901,3,0)</f>
        <v>DISTRITO NACIONAL</v>
      </c>
      <c r="B116" s="113">
        <v>335819259</v>
      </c>
      <c r="C116" s="97">
        <v>44266.766400462962</v>
      </c>
      <c r="D116" s="96" t="s">
        <v>2472</v>
      </c>
      <c r="E116" s="106">
        <v>562</v>
      </c>
      <c r="F116" s="96" t="str">
        <f>VLOOKUP(E116,VIP!$A$2:$O11856,2,0)</f>
        <v>DRBR226</v>
      </c>
      <c r="G116" s="96" t="str">
        <f>VLOOKUP(E116,'LISTADO ATM'!$A$2:$B$900,2,0)</f>
        <v xml:space="preserve">ATM S/M Jumbo Carretera Mella </v>
      </c>
      <c r="H116" s="96" t="str">
        <f>VLOOKUP(E116,VIP!$A$2:$O16777,7,FALSE)</f>
        <v>Si</v>
      </c>
      <c r="I116" s="96" t="str">
        <f>VLOOKUP(E116,VIP!$A$2:$O8742,8,FALSE)</f>
        <v>Si</v>
      </c>
      <c r="J116" s="96" t="str">
        <f>VLOOKUP(E116,VIP!$A$2:$O8692,8,FALSE)</f>
        <v>Si</v>
      </c>
      <c r="K116" s="96" t="str">
        <f>VLOOKUP(E116,VIP!$A$2:$O12266,6,0)</f>
        <v>SI</v>
      </c>
      <c r="L116" s="98" t="s">
        <v>2523</v>
      </c>
      <c r="M116" s="99" t="s">
        <v>2469</v>
      </c>
      <c r="N116" s="99" t="s">
        <v>2476</v>
      </c>
      <c r="O116" s="96" t="s">
        <v>2477</v>
      </c>
      <c r="P116" s="128"/>
      <c r="Q116" s="100" t="s">
        <v>2523</v>
      </c>
    </row>
    <row r="117" spans="1:17" ht="18" x14ac:dyDescent="0.25">
      <c r="A117" s="96" t="str">
        <f>VLOOKUP(E117,'LISTADO ATM'!$A$2:$C$901,3,0)</f>
        <v>DISTRITO NACIONAL</v>
      </c>
      <c r="B117" s="113">
        <v>335819260</v>
      </c>
      <c r="C117" s="97">
        <v>44266.766944444447</v>
      </c>
      <c r="D117" s="96" t="s">
        <v>2472</v>
      </c>
      <c r="E117" s="106">
        <v>87</v>
      </c>
      <c r="F117" s="96" t="str">
        <f>VLOOKUP(E117,VIP!$A$2:$O11855,2,0)</f>
        <v>DRBR087</v>
      </c>
      <c r="G117" s="96" t="str">
        <f>VLOOKUP(E117,'LISTADO ATM'!$A$2:$B$900,2,0)</f>
        <v xml:space="preserve">ATM Autoservicio Sarasota </v>
      </c>
      <c r="H117" s="96" t="str">
        <f>VLOOKUP(E117,VIP!$A$2:$O16776,7,FALSE)</f>
        <v>Si</v>
      </c>
      <c r="I117" s="96" t="str">
        <f>VLOOKUP(E117,VIP!$A$2:$O8741,8,FALSE)</f>
        <v>Si</v>
      </c>
      <c r="J117" s="96" t="str">
        <f>VLOOKUP(E117,VIP!$A$2:$O8691,8,FALSE)</f>
        <v>Si</v>
      </c>
      <c r="K117" s="96" t="str">
        <f>VLOOKUP(E117,VIP!$A$2:$O12265,6,0)</f>
        <v>NO</v>
      </c>
      <c r="L117" s="98" t="s">
        <v>2523</v>
      </c>
      <c r="M117" s="99" t="s">
        <v>2469</v>
      </c>
      <c r="N117" s="99" t="s">
        <v>2476</v>
      </c>
      <c r="O117" s="96" t="s">
        <v>2477</v>
      </c>
      <c r="P117" s="128"/>
      <c r="Q117" s="100" t="s">
        <v>2523</v>
      </c>
    </row>
    <row r="118" spans="1:17" x14ac:dyDescent="0.25">
      <c r="L118" s="102"/>
      <c r="Q118" s="102"/>
    </row>
  </sheetData>
  <autoFilter ref="A4:Q36">
    <sortState ref="A5:Q117">
      <sortCondition ref="C4:C3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18:B1048576 B23:B32 B1:B4">
    <cfRule type="duplicateValues" dxfId="58" priority="128"/>
  </conditionalFormatting>
  <conditionalFormatting sqref="B118:B1048576 B1:B32">
    <cfRule type="duplicateValues" dxfId="57" priority="79"/>
  </conditionalFormatting>
  <conditionalFormatting sqref="B5:B16">
    <cfRule type="duplicateValues" dxfId="56" priority="119483"/>
  </conditionalFormatting>
  <conditionalFormatting sqref="B17:B22">
    <cfRule type="duplicateValues" dxfId="55" priority="119515"/>
  </conditionalFormatting>
  <conditionalFormatting sqref="B33:B36">
    <cfRule type="duplicateValues" dxfId="54" priority="119592"/>
  </conditionalFormatting>
  <conditionalFormatting sqref="B53:B59">
    <cfRule type="duplicateValues" dxfId="53" priority="62"/>
  </conditionalFormatting>
  <conditionalFormatting sqref="B60:B64">
    <cfRule type="duplicateValues" dxfId="52" priority="57"/>
  </conditionalFormatting>
  <conditionalFormatting sqref="B65:B67">
    <cfRule type="duplicateValues" dxfId="51" priority="52"/>
  </conditionalFormatting>
  <conditionalFormatting sqref="B118:B1048576 B1:B67">
    <cfRule type="duplicateValues" dxfId="50" priority="49"/>
  </conditionalFormatting>
  <conditionalFormatting sqref="B68:B74">
    <cfRule type="duplicateValues" dxfId="49" priority="45"/>
  </conditionalFormatting>
  <conditionalFormatting sqref="B68:B74">
    <cfRule type="duplicateValues" dxfId="48" priority="42"/>
  </conditionalFormatting>
  <conditionalFormatting sqref="B75:B90">
    <cfRule type="duplicateValues" dxfId="47" priority="37"/>
  </conditionalFormatting>
  <conditionalFormatting sqref="B75:B90">
    <cfRule type="duplicateValues" dxfId="46" priority="34"/>
  </conditionalFormatting>
  <conditionalFormatting sqref="B23:B32">
    <cfRule type="duplicateValues" dxfId="45" priority="119605"/>
  </conditionalFormatting>
  <conditionalFormatting sqref="B91:B94">
    <cfRule type="duplicateValues" dxfId="44" priority="28"/>
  </conditionalFormatting>
  <conditionalFormatting sqref="B91:B94">
    <cfRule type="duplicateValues" dxfId="43" priority="25"/>
  </conditionalFormatting>
  <conditionalFormatting sqref="B118:B1048576 B1:B94">
    <cfRule type="duplicateValues" dxfId="42" priority="21"/>
  </conditionalFormatting>
  <conditionalFormatting sqref="B95:B101">
    <cfRule type="duplicateValues" dxfId="41" priority="17"/>
  </conditionalFormatting>
  <conditionalFormatting sqref="B95:B101">
    <cfRule type="duplicateValues" dxfId="40" priority="14"/>
  </conditionalFormatting>
  <conditionalFormatting sqref="B95:B101">
    <cfRule type="duplicateValues" dxfId="39" priority="10"/>
  </conditionalFormatting>
  <conditionalFormatting sqref="E1:E101 E118:E1048576">
    <cfRule type="duplicateValues" dxfId="38" priority="9"/>
  </conditionalFormatting>
  <conditionalFormatting sqref="B1:B101 B118:B1048576">
    <cfRule type="duplicateValues" dxfId="37" priority="8"/>
  </conditionalFormatting>
  <conditionalFormatting sqref="B37:B52">
    <cfRule type="duplicateValues" dxfId="36" priority="119624"/>
  </conditionalFormatting>
  <conditionalFormatting sqref="B102:B117">
    <cfRule type="duplicateValues" dxfId="35" priority="7"/>
  </conditionalFormatting>
  <conditionalFormatting sqref="B102:B117">
    <cfRule type="duplicateValues" dxfId="34" priority="6"/>
  </conditionalFormatting>
  <conditionalFormatting sqref="B102:B117">
    <cfRule type="duplicateValues" dxfId="33" priority="5"/>
  </conditionalFormatting>
  <conditionalFormatting sqref="E102:E117">
    <cfRule type="duplicateValues" dxfId="32" priority="4"/>
  </conditionalFormatting>
  <conditionalFormatting sqref="B102:B117">
    <cfRule type="duplicateValues" dxfId="31" priority="3"/>
  </conditionalFormatting>
  <conditionalFormatting sqref="E1:E1048576">
    <cfRule type="duplicateValues" dxfId="30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1" t="s">
        <v>0</v>
      </c>
      <c r="B1" s="16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3" t="s">
        <v>8</v>
      </c>
      <c r="B9" s="16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5" t="s">
        <v>9</v>
      </c>
      <c r="B14" s="16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zoomScale="80" zoomScaleNormal="80" workbookViewId="0">
      <selection activeCell="G19" sqref="G19"/>
    </sheetView>
  </sheetViews>
  <sheetFormatPr baseColWidth="10" defaultColWidth="52.7109375" defaultRowHeight="15" x14ac:dyDescent="0.25"/>
  <cols>
    <col min="1" max="1" width="25.7109375" style="102" bestFit="1" customWidth="1"/>
    <col min="2" max="2" width="18" style="110" bestFit="1" customWidth="1"/>
    <col min="3" max="3" width="46.5703125" style="102" bestFit="1" customWidth="1"/>
    <col min="4" max="4" width="39.28515625" style="102" bestFit="1" customWidth="1"/>
    <col min="5" max="5" width="20.42578125" style="102" customWidth="1"/>
    <col min="6" max="6" width="18.5703125" style="102" customWidth="1"/>
    <col min="7" max="16384" width="52.7109375" style="102"/>
  </cols>
  <sheetData>
    <row r="1" spans="1:5" ht="22.5" x14ac:dyDescent="0.25">
      <c r="A1" s="134" t="s">
        <v>2158</v>
      </c>
      <c r="B1" s="135"/>
      <c r="C1" s="135"/>
      <c r="D1" s="135"/>
      <c r="E1" s="136"/>
    </row>
    <row r="2" spans="1:5" ht="25.5" x14ac:dyDescent="0.25">
      <c r="A2" s="137" t="s">
        <v>2474</v>
      </c>
      <c r="B2" s="138"/>
      <c r="C2" s="138"/>
      <c r="D2" s="138"/>
      <c r="E2" s="139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44266.25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44266.708333333336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x14ac:dyDescent="0.25">
      <c r="A7" s="140" t="s">
        <v>2425</v>
      </c>
      <c r="B7" s="141"/>
      <c r="C7" s="141"/>
      <c r="D7" s="141"/>
      <c r="E7" s="142"/>
    </row>
    <row r="8" spans="1:5" ht="18" x14ac:dyDescent="0.25">
      <c r="A8" s="104" t="s">
        <v>15</v>
      </c>
      <c r="B8" s="105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str">
        <f>VLOOKUP(B9,'[1]LISTADO ATM'!$A$2:$C$820,3,0)</f>
        <v>DISTRITO NACIONAL</v>
      </c>
      <c r="B9" s="106">
        <v>24</v>
      </c>
      <c r="C9" s="106" t="str">
        <f>VLOOKUP(B9,'[1]LISTADO ATM'!$A$2:$B$820,2,0)</f>
        <v xml:space="preserve">ATM Oficina Eusebio Manzueta </v>
      </c>
      <c r="D9" s="127" t="s">
        <v>2496</v>
      </c>
      <c r="E9" s="126">
        <v>335817310</v>
      </c>
    </row>
    <row r="10" spans="1:5" ht="18" x14ac:dyDescent="0.25">
      <c r="A10" s="111" t="str">
        <f>VLOOKUP(B10,'[1]LISTADO ATM'!$A$2:$C$820,3,0)</f>
        <v>NORTE</v>
      </c>
      <c r="B10" s="106">
        <v>119</v>
      </c>
      <c r="C10" s="106" t="str">
        <f>VLOOKUP(B10,'[1]LISTADO ATM'!$A$2:$B$820,2,0)</f>
        <v>ATM Oficina La Barranquita</v>
      </c>
      <c r="D10" s="127" t="s">
        <v>2496</v>
      </c>
      <c r="E10" s="126">
        <v>335817650</v>
      </c>
    </row>
    <row r="11" spans="1:5" ht="18" x14ac:dyDescent="0.25">
      <c r="A11" s="111" t="str">
        <f>VLOOKUP(B11,'[1]LISTADO ATM'!$A$2:$C$820,3,0)</f>
        <v>NORTE</v>
      </c>
      <c r="B11" s="106">
        <v>747</v>
      </c>
      <c r="C11" s="106" t="str">
        <f>VLOOKUP(B11,'[1]LISTADO ATM'!$A$2:$B$820,2,0)</f>
        <v xml:space="preserve">ATM Club BR (Santiago) </v>
      </c>
      <c r="D11" s="127" t="s">
        <v>2496</v>
      </c>
      <c r="E11" s="126">
        <v>335817766</v>
      </c>
    </row>
    <row r="12" spans="1:5" ht="18" x14ac:dyDescent="0.25">
      <c r="A12" s="111" t="str">
        <f>VLOOKUP(B12,'[1]LISTADO ATM'!$A$2:$C$820,3,0)</f>
        <v>NORTE</v>
      </c>
      <c r="B12" s="106">
        <v>138</v>
      </c>
      <c r="C12" s="106" t="str">
        <f>VLOOKUP(B12,'[1]LISTADO ATM'!$A$2:$B$820,2,0)</f>
        <v xml:space="preserve">ATM UNP Fantino </v>
      </c>
      <c r="D12" s="127" t="s">
        <v>2496</v>
      </c>
      <c r="E12" s="126">
        <v>335817986</v>
      </c>
    </row>
    <row r="13" spans="1:5" ht="18" x14ac:dyDescent="0.25">
      <c r="A13" s="111" t="str">
        <f>VLOOKUP(B13,'[1]LISTADO ATM'!$A$2:$C$820,3,0)</f>
        <v>NORTE</v>
      </c>
      <c r="B13" s="106">
        <v>965</v>
      </c>
      <c r="C13" s="106" t="str">
        <f>VLOOKUP(B13,'[1]LISTADO ATM'!$A$2:$B$820,2,0)</f>
        <v xml:space="preserve">ATM S/M La Fuente FUN (Santiago) </v>
      </c>
      <c r="D13" s="127" t="s">
        <v>2496</v>
      </c>
      <c r="E13" s="126">
        <v>335818029</v>
      </c>
    </row>
    <row r="14" spans="1:5" ht="18" x14ac:dyDescent="0.25">
      <c r="A14" s="111" t="str">
        <f>VLOOKUP(B14,'[1]LISTADO ATM'!$A$2:$C$820,3,0)</f>
        <v>SUR</v>
      </c>
      <c r="B14" s="106">
        <v>249</v>
      </c>
      <c r="C14" s="106" t="str">
        <f>VLOOKUP(B14,'[1]LISTADO ATM'!$A$2:$B$820,2,0)</f>
        <v xml:space="preserve">ATM Banco Agrícola Neiba </v>
      </c>
      <c r="D14" s="127" t="s">
        <v>2496</v>
      </c>
      <c r="E14" s="126">
        <v>335817987</v>
      </c>
    </row>
    <row r="15" spans="1:5" ht="18" x14ac:dyDescent="0.25">
      <c r="A15" s="111" t="str">
        <f>VLOOKUP(B15,'[1]LISTADO ATM'!$A$2:$C$820,3,0)</f>
        <v>ESTE</v>
      </c>
      <c r="B15" s="106">
        <v>480</v>
      </c>
      <c r="C15" s="106" t="str">
        <f>VLOOKUP(B15,'[1]LISTADO ATM'!$A$2:$B$820,2,0)</f>
        <v>ATM UNP Farmaconal Higuey</v>
      </c>
      <c r="D15" s="127" t="s">
        <v>2496</v>
      </c>
      <c r="E15" s="126">
        <v>335818031</v>
      </c>
    </row>
    <row r="16" spans="1:5" ht="18" x14ac:dyDescent="0.25">
      <c r="A16" s="111" t="str">
        <f>VLOOKUP(B16,'[1]LISTADO ATM'!$A$2:$C$820,3,0)</f>
        <v>DISTRITO NACIONAL</v>
      </c>
      <c r="B16" s="106">
        <v>516</v>
      </c>
      <c r="C16" s="106" t="str">
        <f>VLOOKUP(B16,'[1]LISTADO ATM'!$A$2:$B$820,2,0)</f>
        <v xml:space="preserve">ATM Oficina Gascue </v>
      </c>
      <c r="D16" s="127" t="s">
        <v>2496</v>
      </c>
      <c r="E16" s="126">
        <v>335818032</v>
      </c>
    </row>
    <row r="17" spans="1:6" ht="18" x14ac:dyDescent="0.25">
      <c r="A17" s="111" t="str">
        <f>VLOOKUP(B17,'[1]LISTADO ATM'!$A$2:$C$820,3,0)</f>
        <v>SUR</v>
      </c>
      <c r="B17" s="106">
        <v>403</v>
      </c>
      <c r="C17" s="106" t="str">
        <f>VLOOKUP(B17,'[1]LISTADO ATM'!$A$2:$B$820,2,0)</f>
        <v xml:space="preserve">ATM Oficina Vicente Noble </v>
      </c>
      <c r="D17" s="127" t="s">
        <v>2496</v>
      </c>
      <c r="E17" s="126">
        <v>335818390</v>
      </c>
    </row>
    <row r="18" spans="1:6" ht="18" x14ac:dyDescent="0.25">
      <c r="A18" s="111" t="str">
        <f>VLOOKUP(B18,'[1]LISTADO ATM'!$A$2:$C$820,3,0)</f>
        <v>DISTRITO NACIONAL</v>
      </c>
      <c r="B18" s="106">
        <v>43</v>
      </c>
      <c r="C18" s="106" t="str">
        <f>VLOOKUP(B18,'[1]LISTADO ATM'!$A$2:$B$820,2,0)</f>
        <v xml:space="preserve">ATM Zona Franca San Isidro </v>
      </c>
      <c r="D18" s="127" t="s">
        <v>2496</v>
      </c>
      <c r="E18" s="126">
        <v>335818832</v>
      </c>
    </row>
    <row r="19" spans="1:6" ht="18" x14ac:dyDescent="0.25">
      <c r="A19" s="111" t="str">
        <f>VLOOKUP(B19,'[1]LISTADO ATM'!$A$2:$C$820,3,0)</f>
        <v>DISTRITO NACIONAL</v>
      </c>
      <c r="B19" s="106">
        <v>183</v>
      </c>
      <c r="C19" s="106" t="str">
        <f>VLOOKUP(B19,'[1]LISTADO ATM'!$A$2:$B$820,2,0)</f>
        <v>ATM Estación Nativa Km. 22 Aut. Duarte.</v>
      </c>
      <c r="D19" s="127" t="s">
        <v>2496</v>
      </c>
      <c r="E19" s="126">
        <v>335818878</v>
      </c>
    </row>
    <row r="20" spans="1:6" ht="18" x14ac:dyDescent="0.25">
      <c r="A20" s="111" t="str">
        <f>VLOOKUP(B20,'[1]LISTADO ATM'!$A$2:$C$820,3,0)</f>
        <v>DISTRITO NACIONAL</v>
      </c>
      <c r="B20" s="106">
        <v>678</v>
      </c>
      <c r="C20" s="106" t="str">
        <f>VLOOKUP(B20,'[1]LISTADO ATM'!$A$2:$B$820,2,0)</f>
        <v>ATM Eco Petroleo San Isidro</v>
      </c>
      <c r="D20" s="127" t="s">
        <v>2496</v>
      </c>
      <c r="E20" s="126">
        <v>335817935</v>
      </c>
    </row>
    <row r="21" spans="1:6" ht="18" x14ac:dyDescent="0.25">
      <c r="A21" s="111" t="str">
        <f>VLOOKUP(B21,'[1]LISTADO ATM'!$A$2:$C$820,3,0)</f>
        <v>SUR</v>
      </c>
      <c r="B21" s="106">
        <v>871</v>
      </c>
      <c r="C21" s="106" t="str">
        <f>VLOOKUP(B21,'[1]LISTADO ATM'!$A$2:$B$820,2,0)</f>
        <v>ATM Plaza Cultural San Juan</v>
      </c>
      <c r="D21" s="127" t="s">
        <v>2496</v>
      </c>
      <c r="E21" s="126">
        <v>335817755</v>
      </c>
    </row>
    <row r="22" spans="1:6" ht="18" x14ac:dyDescent="0.25">
      <c r="A22" s="111" t="str">
        <f>VLOOKUP(B22,'[1]LISTADO ATM'!$A$2:$C$820,3,0)</f>
        <v>SUR</v>
      </c>
      <c r="B22" s="106">
        <v>512</v>
      </c>
      <c r="C22" s="106" t="str">
        <f>VLOOKUP(B22,'[1]LISTADO ATM'!$A$2:$B$820,2,0)</f>
        <v>ATM Plaza Jesús Ferreira</v>
      </c>
      <c r="D22" s="127" t="s">
        <v>2496</v>
      </c>
      <c r="E22" s="126">
        <v>335818501</v>
      </c>
    </row>
    <row r="23" spans="1:6" ht="18" x14ac:dyDescent="0.25">
      <c r="A23" s="111" t="str">
        <f>VLOOKUP(B23,'[1]LISTADO ATM'!$A$2:$C$820,3,0)</f>
        <v>NORTE</v>
      </c>
      <c r="B23" s="106">
        <v>882</v>
      </c>
      <c r="C23" s="106" t="str">
        <f>VLOOKUP(B23,'[1]LISTADO ATM'!$A$2:$B$820,2,0)</f>
        <v xml:space="preserve">ATM Oficina Moca II </v>
      </c>
      <c r="D23" s="127" t="s">
        <v>2496</v>
      </c>
      <c r="E23" s="126">
        <v>335817924</v>
      </c>
    </row>
    <row r="24" spans="1:6" ht="18" x14ac:dyDescent="0.25">
      <c r="A24" s="111" t="str">
        <f>VLOOKUP(B24,'[1]LISTADO ATM'!$A$2:$C$820,3,0)</f>
        <v>DISTRITO NACIONAL</v>
      </c>
      <c r="B24" s="106">
        <v>165</v>
      </c>
      <c r="C24" s="106" t="str">
        <f>VLOOKUP(B24,'[1]LISTADO ATM'!$A$2:$B$820,2,0)</f>
        <v>ATM Autoservicio Megacentro</v>
      </c>
      <c r="D24" s="127" t="s">
        <v>2496</v>
      </c>
      <c r="E24" s="126">
        <v>335817412</v>
      </c>
    </row>
    <row r="25" spans="1:6" ht="18" x14ac:dyDescent="0.25">
      <c r="A25" s="111" t="e">
        <f>VLOOKUP(B25,'[1]LISTADO ATM'!$A$2:$C$820,3,0)</f>
        <v>#N/A</v>
      </c>
      <c r="B25" s="106"/>
      <c r="C25" s="106" t="e">
        <f>VLOOKUP(B25,'[1]LISTADO ATM'!$A$2:$B$820,2,0)</f>
        <v>#N/A</v>
      </c>
      <c r="D25" s="127" t="s">
        <v>2496</v>
      </c>
      <c r="E25" s="126"/>
    </row>
    <row r="26" spans="1:6" ht="18" x14ac:dyDescent="0.25">
      <c r="A26" s="111" t="e">
        <f>VLOOKUP(B26,'[1]LISTADO ATM'!$A$2:$C$820,3,0)</f>
        <v>#N/A</v>
      </c>
      <c r="B26" s="106"/>
      <c r="C26" s="106" t="e">
        <f>VLOOKUP(B26,'[1]LISTADO ATM'!$A$2:$B$820,2,0)</f>
        <v>#N/A</v>
      </c>
      <c r="D26" s="127" t="s">
        <v>2496</v>
      </c>
      <c r="E26" s="126"/>
    </row>
    <row r="27" spans="1:6" ht="18" x14ac:dyDescent="0.25">
      <c r="A27" s="111" t="e">
        <f>VLOOKUP(B27,'[1]LISTADO ATM'!$A$2:$C$820,3,0)</f>
        <v>#N/A</v>
      </c>
      <c r="B27" s="106"/>
      <c r="C27" s="106" t="e">
        <f>VLOOKUP(B27,'[1]LISTADO ATM'!$A$2:$B$820,2,0)</f>
        <v>#N/A</v>
      </c>
      <c r="D27" s="127" t="s">
        <v>2496</v>
      </c>
      <c r="E27" s="126"/>
    </row>
    <row r="28" spans="1:6" ht="18.75" thickBot="1" x14ac:dyDescent="0.3">
      <c r="A28" s="108" t="s">
        <v>2428</v>
      </c>
      <c r="B28" s="114">
        <f>COUNT(B9:B27)</f>
        <v>16</v>
      </c>
      <c r="C28" s="147"/>
      <c r="D28" s="149"/>
      <c r="E28" s="148"/>
    </row>
    <row r="29" spans="1:6" ht="15.75" thickBot="1" x14ac:dyDescent="0.3">
      <c r="E29" s="110"/>
      <c r="F29" s="129"/>
    </row>
    <row r="30" spans="1:6" ht="18.75" thickBot="1" x14ac:dyDescent="0.3">
      <c r="A30" s="150" t="s">
        <v>2430</v>
      </c>
      <c r="B30" s="151"/>
      <c r="C30" s="151"/>
      <c r="D30" s="151"/>
      <c r="E30" s="152"/>
    </row>
    <row r="31" spans="1:6" ht="18" x14ac:dyDescent="0.25">
      <c r="A31" s="104" t="s">
        <v>15</v>
      </c>
      <c r="B31" s="104" t="s">
        <v>2426</v>
      </c>
      <c r="C31" s="105" t="s">
        <v>46</v>
      </c>
      <c r="D31" s="105" t="s">
        <v>2432</v>
      </c>
      <c r="E31" s="105" t="s">
        <v>2427</v>
      </c>
    </row>
    <row r="32" spans="1:6" ht="18" x14ac:dyDescent="0.25">
      <c r="A32" s="111" t="str">
        <f>VLOOKUP(B32,'[1]LISTADO ATM'!$A$2:$C$820,3,0)</f>
        <v>DISTRITO NACIONAL</v>
      </c>
      <c r="B32" s="106">
        <v>231</v>
      </c>
      <c r="C32" s="106" t="str">
        <f>VLOOKUP(B32,'[1]LISTADO ATM'!$A$2:$B$820,2,0)</f>
        <v xml:space="preserve">ATM Oficina Zona Oriental </v>
      </c>
      <c r="D32" s="124" t="s">
        <v>2454</v>
      </c>
      <c r="E32" s="126">
        <v>335817339</v>
      </c>
    </row>
    <row r="33" spans="1:5" ht="18" x14ac:dyDescent="0.25">
      <c r="A33" s="111" t="str">
        <f>VLOOKUP(B33,'[1]LISTADO ATM'!$A$2:$C$820,3,0)</f>
        <v>NORTE</v>
      </c>
      <c r="B33" s="106">
        <v>990</v>
      </c>
      <c r="C33" s="106" t="str">
        <f>VLOOKUP(B33,'[1]LISTADO ATM'!$A$2:$B$820,2,0)</f>
        <v xml:space="preserve">ATM Autoservicio Bonao II </v>
      </c>
      <c r="D33" s="124" t="s">
        <v>2454</v>
      </c>
      <c r="E33" s="126">
        <v>335819111</v>
      </c>
    </row>
    <row r="34" spans="1:5" ht="18" x14ac:dyDescent="0.25">
      <c r="A34" s="111" t="str">
        <f>VLOOKUP(B34,'[1]LISTADO ATM'!$A$2:$C$820,3,0)</f>
        <v>ESTE</v>
      </c>
      <c r="B34" s="106">
        <v>963</v>
      </c>
      <c r="C34" s="106" t="str">
        <f>VLOOKUP(B34,'[1]LISTADO ATM'!$A$2:$B$820,2,0)</f>
        <v xml:space="preserve">ATM Multiplaza La Romana </v>
      </c>
      <c r="D34" s="124" t="s">
        <v>2454</v>
      </c>
      <c r="E34" s="126">
        <v>335819159</v>
      </c>
    </row>
    <row r="35" spans="1:5" ht="18" x14ac:dyDescent="0.25">
      <c r="A35" s="111" t="e">
        <f>VLOOKUP(B35,'[1]LISTADO ATM'!$A$2:$C$820,3,0)</f>
        <v>#N/A</v>
      </c>
      <c r="B35" s="106"/>
      <c r="C35" s="106" t="e">
        <f>VLOOKUP(B35,'[1]LISTADO ATM'!$A$2:$B$820,2,0)</f>
        <v>#N/A</v>
      </c>
      <c r="D35" s="124" t="s">
        <v>2454</v>
      </c>
      <c r="E35" s="126"/>
    </row>
    <row r="36" spans="1:5" ht="18" x14ac:dyDescent="0.25">
      <c r="A36" s="111" t="e">
        <f>VLOOKUP(B36,'[1]LISTADO ATM'!$A$2:$C$820,3,0)</f>
        <v>#N/A</v>
      </c>
      <c r="B36" s="106"/>
      <c r="C36" s="106" t="e">
        <f>VLOOKUP(B36,'[1]LISTADO ATM'!$A$2:$B$820,2,0)</f>
        <v>#N/A</v>
      </c>
      <c r="D36" s="124" t="s">
        <v>2454</v>
      </c>
      <c r="E36" s="126"/>
    </row>
    <row r="37" spans="1:5" ht="18" x14ac:dyDescent="0.25">
      <c r="A37" s="111" t="e">
        <f>VLOOKUP(B37,'[1]LISTADO ATM'!$A$2:$C$820,3,0)</f>
        <v>#N/A</v>
      </c>
      <c r="B37" s="106"/>
      <c r="C37" s="106" t="e">
        <f>VLOOKUP(B37,'[1]LISTADO ATM'!$A$2:$B$820,2,0)</f>
        <v>#N/A</v>
      </c>
      <c r="D37" s="124" t="s">
        <v>2454</v>
      </c>
      <c r="E37" s="126"/>
    </row>
    <row r="38" spans="1:5" ht="18.75" thickBot="1" x14ac:dyDescent="0.3">
      <c r="A38" s="112" t="s">
        <v>2428</v>
      </c>
      <c r="B38" s="114">
        <f>COUNT(B32:B37)</f>
        <v>3</v>
      </c>
      <c r="C38" s="123"/>
      <c r="D38" s="123"/>
      <c r="E38" s="123"/>
    </row>
    <row r="39" spans="1:5" ht="15.75" thickBot="1" x14ac:dyDescent="0.3">
      <c r="E39" s="110"/>
    </row>
    <row r="40" spans="1:5" ht="18.75" thickBot="1" x14ac:dyDescent="0.3">
      <c r="A40" s="150" t="s">
        <v>2505</v>
      </c>
      <c r="B40" s="151"/>
      <c r="C40" s="151"/>
      <c r="D40" s="151"/>
      <c r="E40" s="152"/>
    </row>
    <row r="41" spans="1:5" ht="18" x14ac:dyDescent="0.25">
      <c r="A41" s="104" t="s">
        <v>15</v>
      </c>
      <c r="B41" s="104" t="s">
        <v>2426</v>
      </c>
      <c r="C41" s="105" t="s">
        <v>46</v>
      </c>
      <c r="D41" s="105" t="s">
        <v>2432</v>
      </c>
      <c r="E41" s="105" t="s">
        <v>2427</v>
      </c>
    </row>
    <row r="42" spans="1:5" ht="18" x14ac:dyDescent="0.25">
      <c r="A42" s="111" t="str">
        <f>VLOOKUP(B42,'[1]LISTADO ATM'!$A$2:$C$820,3,0)</f>
        <v>DISTRITO NACIONAL</v>
      </c>
      <c r="B42" s="106">
        <v>976</v>
      </c>
      <c r="C42" s="106" t="str">
        <f>VLOOKUP(B42,'[1]LISTADO ATM'!$A$2:$B$820,2,0)</f>
        <v xml:space="preserve">ATM Oficina Diamond Plaza I </v>
      </c>
      <c r="D42" s="106" t="s">
        <v>2494</v>
      </c>
      <c r="E42" s="126">
        <v>335818817</v>
      </c>
    </row>
    <row r="43" spans="1:5" ht="18" x14ac:dyDescent="0.25">
      <c r="A43" s="111" t="str">
        <f>VLOOKUP(B43,'[1]LISTADO ATM'!$A$2:$C$820,3,0)</f>
        <v>DISTRITO NACIONAL</v>
      </c>
      <c r="B43" s="106">
        <v>551</v>
      </c>
      <c r="C43" s="106" t="str">
        <f>VLOOKUP(B43,'[1]LISTADO ATM'!$A$2:$B$820,2,0)</f>
        <v xml:space="preserve">ATM Oficina Padre Castellanos </v>
      </c>
      <c r="D43" s="106" t="s">
        <v>2494</v>
      </c>
      <c r="E43" s="126">
        <v>335819007</v>
      </c>
    </row>
    <row r="44" spans="1:5" ht="18" x14ac:dyDescent="0.25">
      <c r="A44" s="111" t="e">
        <f>VLOOKUP(B44,'[1]LISTADO ATM'!$A$2:$C$820,3,0)</f>
        <v>#N/A</v>
      </c>
      <c r="B44" s="106"/>
      <c r="C44" s="106" t="e">
        <f>VLOOKUP(B44,'[1]LISTADO ATM'!$A$2:$B$820,2,0)</f>
        <v>#N/A</v>
      </c>
      <c r="D44" s="106" t="s">
        <v>2494</v>
      </c>
      <c r="E44" s="126"/>
    </row>
    <row r="45" spans="1:5" ht="18" x14ac:dyDescent="0.25">
      <c r="A45" s="111" t="e">
        <f>VLOOKUP(B45,'[1]LISTADO ATM'!$A$2:$C$820,3,0)</f>
        <v>#N/A</v>
      </c>
      <c r="B45" s="106"/>
      <c r="C45" s="106" t="e">
        <f>VLOOKUP(B45,'[1]LISTADO ATM'!$A$2:$B$820,2,0)</f>
        <v>#N/A</v>
      </c>
      <c r="D45" s="106" t="s">
        <v>2494</v>
      </c>
      <c r="E45" s="126"/>
    </row>
    <row r="46" spans="1:5" ht="18" x14ac:dyDescent="0.25">
      <c r="A46" s="111" t="e">
        <f>VLOOKUP(B46,'[1]LISTADO ATM'!$A$2:$C$820,3,0)</f>
        <v>#N/A</v>
      </c>
      <c r="B46" s="106"/>
      <c r="C46" s="106" t="e">
        <f>VLOOKUP(B46,'[1]LISTADO ATM'!$A$2:$B$820,2,0)</f>
        <v>#N/A</v>
      </c>
      <c r="D46" s="106" t="s">
        <v>2494</v>
      </c>
      <c r="E46" s="126"/>
    </row>
    <row r="47" spans="1:5" ht="18" x14ac:dyDescent="0.25">
      <c r="A47" s="111" t="e">
        <f>VLOOKUP(B47,'[1]LISTADO ATM'!$A$2:$C$820,3,0)</f>
        <v>#N/A</v>
      </c>
      <c r="B47" s="106"/>
      <c r="C47" s="106" t="e">
        <f>VLOOKUP(B47,'[1]LISTADO ATM'!$A$2:$B$820,2,0)</f>
        <v>#N/A</v>
      </c>
      <c r="D47" s="106" t="s">
        <v>2494</v>
      </c>
      <c r="E47" s="126"/>
    </row>
    <row r="48" spans="1:5" ht="18" x14ac:dyDescent="0.25">
      <c r="A48" s="111" t="e">
        <f>VLOOKUP(B48,'[1]LISTADO ATM'!$A$2:$C$820,3,0)</f>
        <v>#N/A</v>
      </c>
      <c r="B48" s="106"/>
      <c r="C48" s="106" t="e">
        <f>VLOOKUP(B48,'[1]LISTADO ATM'!$A$2:$B$820,2,0)</f>
        <v>#N/A</v>
      </c>
      <c r="D48" s="106" t="s">
        <v>2494</v>
      </c>
      <c r="E48" s="126"/>
    </row>
    <row r="49" spans="1:5" ht="18" x14ac:dyDescent="0.25">
      <c r="A49" s="111" t="e">
        <f>VLOOKUP(B49,'[1]LISTADO ATM'!$A$2:$C$820,3,0)</f>
        <v>#N/A</v>
      </c>
      <c r="B49" s="106"/>
      <c r="C49" s="106" t="e">
        <f>VLOOKUP(B49,'[1]LISTADO ATM'!$A$2:$B$820,2,0)</f>
        <v>#N/A</v>
      </c>
      <c r="D49" s="106" t="s">
        <v>2494</v>
      </c>
      <c r="E49" s="126"/>
    </row>
    <row r="50" spans="1:5" ht="18" x14ac:dyDescent="0.25">
      <c r="A50" s="111" t="e">
        <f>VLOOKUP(B50,'[1]LISTADO ATM'!$A$2:$C$820,3,0)</f>
        <v>#N/A</v>
      </c>
      <c r="B50" s="106"/>
      <c r="C50" s="106" t="e">
        <f>VLOOKUP(B50,'[1]LISTADO ATM'!$A$2:$B$820,2,0)</f>
        <v>#N/A</v>
      </c>
      <c r="D50" s="106" t="s">
        <v>2494</v>
      </c>
      <c r="E50" s="126"/>
    </row>
    <row r="51" spans="1:5" ht="18" x14ac:dyDescent="0.25">
      <c r="A51" s="111" t="e">
        <f>VLOOKUP(B51,'[1]LISTADO ATM'!$A$2:$C$820,3,0)</f>
        <v>#N/A</v>
      </c>
      <c r="B51" s="106"/>
      <c r="C51" s="106" t="e">
        <f>VLOOKUP(B51,'[1]LISTADO ATM'!$A$2:$B$820,2,0)</f>
        <v>#N/A</v>
      </c>
      <c r="D51" s="106" t="s">
        <v>2494</v>
      </c>
      <c r="E51" s="126"/>
    </row>
    <row r="52" spans="1:5" ht="18" x14ac:dyDescent="0.25">
      <c r="A52" s="111" t="e">
        <f>VLOOKUP(B52,'[1]LISTADO ATM'!$A$2:$C$820,3,0)</f>
        <v>#N/A</v>
      </c>
      <c r="B52" s="106"/>
      <c r="C52" s="106" t="e">
        <f>VLOOKUP(B52,'[1]LISTADO ATM'!$A$2:$B$820,2,0)</f>
        <v>#N/A</v>
      </c>
      <c r="D52" s="106" t="s">
        <v>2494</v>
      </c>
      <c r="E52" s="126"/>
    </row>
    <row r="53" spans="1:5" ht="18.75" thickBot="1" x14ac:dyDescent="0.3">
      <c r="A53" s="108" t="s">
        <v>2428</v>
      </c>
      <c r="B53" s="114">
        <f>COUNT(B42:B52)</f>
        <v>2</v>
      </c>
      <c r="C53" s="123"/>
      <c r="D53" s="107"/>
      <c r="E53" s="125"/>
    </row>
    <row r="54" spans="1:5" ht="15.75" thickBot="1" x14ac:dyDescent="0.3">
      <c r="E54" s="110"/>
    </row>
    <row r="55" spans="1:5" ht="18.75" thickBot="1" x14ac:dyDescent="0.3">
      <c r="A55" s="153" t="s">
        <v>2429</v>
      </c>
      <c r="B55" s="154"/>
      <c r="E55" s="110"/>
    </row>
    <row r="56" spans="1:5" ht="18.75" thickBot="1" x14ac:dyDescent="0.3">
      <c r="A56" s="155">
        <f>+B38+B53</f>
        <v>5</v>
      </c>
      <c r="B56" s="156"/>
      <c r="E56" s="110"/>
    </row>
    <row r="57" spans="1:5" ht="15.75" thickBot="1" x14ac:dyDescent="0.3">
      <c r="E57" s="110"/>
    </row>
    <row r="58" spans="1:5" ht="18.75" thickBot="1" x14ac:dyDescent="0.3">
      <c r="A58" s="150" t="s">
        <v>2431</v>
      </c>
      <c r="B58" s="151"/>
      <c r="C58" s="151"/>
      <c r="D58" s="151"/>
      <c r="E58" s="152"/>
    </row>
    <row r="59" spans="1:5" ht="18" x14ac:dyDescent="0.25">
      <c r="A59" s="115" t="s">
        <v>15</v>
      </c>
      <c r="B59" s="115" t="s">
        <v>2426</v>
      </c>
      <c r="C59" s="109" t="s">
        <v>46</v>
      </c>
      <c r="D59" s="143" t="s">
        <v>2432</v>
      </c>
      <c r="E59" s="144"/>
    </row>
    <row r="60" spans="1:5" ht="18" x14ac:dyDescent="0.25">
      <c r="A60" s="106" t="str">
        <f>VLOOKUP(B60,'[1]LISTADO ATM'!$A$2:$C$820,3,0)</f>
        <v>SUR</v>
      </c>
      <c r="B60" s="106">
        <v>615</v>
      </c>
      <c r="C60" s="111" t="str">
        <f>VLOOKUP(B60,'[1]LISTADO ATM'!$A$2:$B$820,2,0)</f>
        <v xml:space="preserve">ATM Estación Sunix Cabral (Barahona) </v>
      </c>
      <c r="D60" s="145" t="s">
        <v>2499</v>
      </c>
      <c r="E60" s="146"/>
    </row>
    <row r="61" spans="1:5" ht="18" x14ac:dyDescent="0.25">
      <c r="A61" s="106" t="str">
        <f>VLOOKUP(B61,'[1]LISTADO ATM'!$A$2:$C$820,3,0)</f>
        <v>ESTE</v>
      </c>
      <c r="B61" s="106">
        <v>353</v>
      </c>
      <c r="C61" s="111" t="str">
        <f>VLOOKUP(B61,'[1]LISTADO ATM'!$A$2:$B$820,2,0)</f>
        <v xml:space="preserve">ATM Estación Boulevard Juan Dolio </v>
      </c>
      <c r="D61" s="145" t="s">
        <v>2499</v>
      </c>
      <c r="E61" s="146"/>
    </row>
    <row r="62" spans="1:5" ht="18" x14ac:dyDescent="0.25">
      <c r="A62" s="106" t="str">
        <f>VLOOKUP(B62,'[1]LISTADO ATM'!$A$2:$C$820,3,0)</f>
        <v>ESTE</v>
      </c>
      <c r="B62" s="106">
        <v>631</v>
      </c>
      <c r="C62" s="111" t="str">
        <f>VLOOKUP(B62,'[1]LISTADO ATM'!$A$2:$B$820,2,0)</f>
        <v xml:space="preserve">ATM ASOCODEQUI (San Pedro) </v>
      </c>
      <c r="D62" s="145" t="s">
        <v>2499</v>
      </c>
      <c r="E62" s="146"/>
    </row>
    <row r="63" spans="1:5" ht="18" x14ac:dyDescent="0.25">
      <c r="A63" s="106" t="str">
        <f>VLOOKUP(B63,'[1]LISTADO ATM'!$A$2:$C$820,3,0)</f>
        <v>NORTE</v>
      </c>
      <c r="B63" s="106">
        <v>208</v>
      </c>
      <c r="C63" s="111" t="str">
        <f>VLOOKUP(B63,'[1]LISTADO ATM'!$A$2:$B$820,2,0)</f>
        <v xml:space="preserve">ATM UNP Tireo </v>
      </c>
      <c r="D63" s="145" t="s">
        <v>2509</v>
      </c>
      <c r="E63" s="146"/>
    </row>
    <row r="64" spans="1:5" ht="18" x14ac:dyDescent="0.25">
      <c r="A64" s="106" t="e">
        <f>VLOOKUP(B64,'[1]LISTADO ATM'!$A$2:$C$820,3,0)</f>
        <v>#N/A</v>
      </c>
      <c r="B64" s="106"/>
      <c r="C64" s="111" t="e">
        <f>VLOOKUP(B64,'[1]LISTADO ATM'!$A$2:$B$820,2,0)</f>
        <v>#N/A</v>
      </c>
      <c r="D64" s="145"/>
      <c r="E64" s="146"/>
    </row>
    <row r="65" spans="1:5" ht="18" x14ac:dyDescent="0.25">
      <c r="A65" s="106" t="e">
        <f>VLOOKUP(B65,'[1]LISTADO ATM'!$A$2:$C$820,3,0)</f>
        <v>#N/A</v>
      </c>
      <c r="B65" s="106"/>
      <c r="C65" s="111" t="e">
        <f>VLOOKUP(B65,'[1]LISTADO ATM'!$A$2:$B$820,2,0)</f>
        <v>#N/A</v>
      </c>
      <c r="D65" s="145"/>
      <c r="E65" s="146"/>
    </row>
    <row r="66" spans="1:5" ht="18" x14ac:dyDescent="0.25">
      <c r="A66" s="106" t="e">
        <f>VLOOKUP(B66,'[1]LISTADO ATM'!$A$2:$C$820,3,0)</f>
        <v>#N/A</v>
      </c>
      <c r="B66" s="106"/>
      <c r="C66" s="111" t="e">
        <f>VLOOKUP(B66,'[1]LISTADO ATM'!$A$2:$B$820,2,0)</f>
        <v>#N/A</v>
      </c>
      <c r="D66" s="145"/>
      <c r="E66" s="146"/>
    </row>
    <row r="67" spans="1:5" ht="18" x14ac:dyDescent="0.25">
      <c r="A67" s="106" t="e">
        <f>VLOOKUP(B67,'[1]LISTADO ATM'!$A$2:$C$820,3,0)</f>
        <v>#N/A</v>
      </c>
      <c r="B67" s="106"/>
      <c r="C67" s="111" t="e">
        <f>VLOOKUP(B67,'[1]LISTADO ATM'!$A$2:$B$820,2,0)</f>
        <v>#N/A</v>
      </c>
      <c r="D67" s="145"/>
      <c r="E67" s="146"/>
    </row>
    <row r="68" spans="1:5" ht="18" x14ac:dyDescent="0.25">
      <c r="A68" s="106" t="e">
        <f>VLOOKUP(B68,'[1]LISTADO ATM'!$A$2:$C$820,3,0)</f>
        <v>#N/A</v>
      </c>
      <c r="B68" s="106"/>
      <c r="C68" s="111" t="e">
        <f>VLOOKUP(B68,'[1]LISTADO ATM'!$A$2:$B$820,2,0)</f>
        <v>#N/A</v>
      </c>
      <c r="D68" s="145"/>
      <c r="E68" s="146"/>
    </row>
    <row r="69" spans="1:5" ht="18" x14ac:dyDescent="0.25">
      <c r="A69" s="106" t="e">
        <f>VLOOKUP(B69,'[1]LISTADO ATM'!$A$2:$C$820,3,0)</f>
        <v>#N/A</v>
      </c>
      <c r="B69" s="106"/>
      <c r="C69" s="111" t="e">
        <f>VLOOKUP(B69,'[1]LISTADO ATM'!$A$2:$B$820,2,0)</f>
        <v>#N/A</v>
      </c>
      <c r="D69" s="145"/>
      <c r="E69" s="146"/>
    </row>
    <row r="70" spans="1:5" ht="18" x14ac:dyDescent="0.25">
      <c r="A70" s="106" t="e">
        <f>VLOOKUP(B70,'[1]LISTADO ATM'!$A$2:$C$820,3,0)</f>
        <v>#N/A</v>
      </c>
      <c r="B70" s="106"/>
      <c r="C70" s="111" t="e">
        <f>VLOOKUP(B70,'[1]LISTADO ATM'!$A$2:$B$820,2,0)</f>
        <v>#N/A</v>
      </c>
      <c r="D70" s="145"/>
      <c r="E70" s="146"/>
    </row>
    <row r="71" spans="1:5" ht="18.75" thickBot="1" x14ac:dyDescent="0.3">
      <c r="A71" s="108" t="s">
        <v>2428</v>
      </c>
      <c r="B71" s="114">
        <f>COUNT(B60:B63)</f>
        <v>4</v>
      </c>
      <c r="C71" s="123"/>
      <c r="D71" s="147"/>
      <c r="E71" s="148"/>
    </row>
    <row r="81" spans="2:2" x14ac:dyDescent="0.25">
      <c r="B81" s="110">
        <v>175</v>
      </c>
    </row>
    <row r="82" spans="2:2" x14ac:dyDescent="0.25">
      <c r="B82" s="110">
        <v>821</v>
      </c>
    </row>
    <row r="83" spans="2:2" x14ac:dyDescent="0.25">
      <c r="B83" s="110">
        <v>970</v>
      </c>
    </row>
  </sheetData>
  <mergeCells count="22">
    <mergeCell ref="A56:B56"/>
    <mergeCell ref="A58:E58"/>
    <mergeCell ref="C28:E28"/>
    <mergeCell ref="A30:E30"/>
    <mergeCell ref="A40:E40"/>
    <mergeCell ref="A55:B55"/>
    <mergeCell ref="D70:E70"/>
    <mergeCell ref="D71:E71"/>
    <mergeCell ref="D64:E64"/>
    <mergeCell ref="D65:E65"/>
    <mergeCell ref="D66:E66"/>
    <mergeCell ref="D67:E67"/>
    <mergeCell ref="D68:E68"/>
    <mergeCell ref="A1:E1"/>
    <mergeCell ref="A2:E2"/>
    <mergeCell ref="A7:E7"/>
    <mergeCell ref="D69:E69"/>
    <mergeCell ref="D59:E59"/>
    <mergeCell ref="D60:E60"/>
    <mergeCell ref="D61:E61"/>
    <mergeCell ref="D62:E62"/>
    <mergeCell ref="D63:E63"/>
  </mergeCells>
  <phoneticPr fontId="47" type="noConversion"/>
  <conditionalFormatting sqref="B71 B38:B40 B42:B58 B9:B30 B1:B7">
    <cfRule type="duplicateValues" dxfId="190" priority="28"/>
  </conditionalFormatting>
  <conditionalFormatting sqref="B38:B40">
    <cfRule type="duplicateValues" dxfId="189" priority="29"/>
  </conditionalFormatting>
  <conditionalFormatting sqref="B71 B32:B40 B42:B58 B9:B30 B1:B7">
    <cfRule type="duplicateValues" dxfId="188" priority="30"/>
  </conditionalFormatting>
  <conditionalFormatting sqref="B60:B71 B42:B58 B32:B40 B1:B30">
    <cfRule type="duplicateValues" dxfId="187" priority="25"/>
    <cfRule type="duplicateValues" dxfId="186" priority="27"/>
  </conditionalFormatting>
  <conditionalFormatting sqref="B28">
    <cfRule type="duplicateValues" dxfId="185" priority="26"/>
  </conditionalFormatting>
  <conditionalFormatting sqref="E71 E53:E59 E38:E40 E32 E1:E11 E21:E30">
    <cfRule type="duplicateValues" dxfId="184" priority="31"/>
  </conditionalFormatting>
  <conditionalFormatting sqref="E60">
    <cfRule type="duplicateValues" dxfId="183" priority="24"/>
  </conditionalFormatting>
  <conditionalFormatting sqref="E60">
    <cfRule type="duplicateValues" dxfId="182" priority="23"/>
  </conditionalFormatting>
  <conditionalFormatting sqref="E71">
    <cfRule type="duplicateValues" dxfId="181" priority="32"/>
  </conditionalFormatting>
  <conditionalFormatting sqref="E61:E62">
    <cfRule type="duplicateValues" dxfId="180" priority="22"/>
  </conditionalFormatting>
  <conditionalFormatting sqref="E61:E62">
    <cfRule type="duplicateValues" dxfId="179" priority="21"/>
  </conditionalFormatting>
  <conditionalFormatting sqref="B1:B71">
    <cfRule type="duplicateValues" dxfId="178" priority="6"/>
    <cfRule type="duplicateValues" dxfId="177" priority="15"/>
    <cfRule type="duplicateValues" dxfId="176" priority="20"/>
  </conditionalFormatting>
  <conditionalFormatting sqref="B10">
    <cfRule type="duplicateValues" dxfId="175" priority="19"/>
  </conditionalFormatting>
  <conditionalFormatting sqref="B10">
    <cfRule type="duplicateValues" dxfId="174" priority="18"/>
  </conditionalFormatting>
  <conditionalFormatting sqref="E12">
    <cfRule type="duplicateValues" dxfId="173" priority="17"/>
  </conditionalFormatting>
  <conditionalFormatting sqref="E13">
    <cfRule type="duplicateValues" dxfId="172" priority="16"/>
  </conditionalFormatting>
  <conditionalFormatting sqref="E14">
    <cfRule type="duplicateValues" dxfId="171" priority="14"/>
  </conditionalFormatting>
  <conditionalFormatting sqref="E15">
    <cfRule type="duplicateValues" dxfId="170" priority="13"/>
  </conditionalFormatting>
  <conditionalFormatting sqref="E16">
    <cfRule type="duplicateValues" dxfId="169" priority="12"/>
  </conditionalFormatting>
  <conditionalFormatting sqref="E17">
    <cfRule type="duplicateValues" dxfId="168" priority="11"/>
  </conditionalFormatting>
  <conditionalFormatting sqref="E18">
    <cfRule type="duplicateValues" dxfId="167" priority="10"/>
  </conditionalFormatting>
  <conditionalFormatting sqref="E19">
    <cfRule type="duplicateValues" dxfId="166" priority="9"/>
  </conditionalFormatting>
  <conditionalFormatting sqref="E33:E37">
    <cfRule type="duplicateValues" dxfId="165" priority="33"/>
  </conditionalFormatting>
  <conditionalFormatting sqref="E20">
    <cfRule type="duplicateValues" dxfId="164" priority="8"/>
  </conditionalFormatting>
  <conditionalFormatting sqref="E1:E71">
    <cfRule type="duplicateValues" dxfId="163" priority="3"/>
    <cfRule type="duplicateValues" dxfId="162" priority="7"/>
  </conditionalFormatting>
  <conditionalFormatting sqref="E22">
    <cfRule type="duplicateValues" dxfId="161" priority="5"/>
  </conditionalFormatting>
  <conditionalFormatting sqref="E23">
    <cfRule type="duplicateValues" dxfId="160" priority="4"/>
  </conditionalFormatting>
  <conditionalFormatting sqref="E42:E52">
    <cfRule type="duplicateValues" dxfId="159" priority="34"/>
  </conditionalFormatting>
  <conditionalFormatting sqref="E63:E70">
    <cfRule type="duplicateValues" dxfId="158" priority="35"/>
  </conditionalFormatting>
  <conditionalFormatting sqref="B60:B70">
    <cfRule type="duplicateValues" dxfId="157" priority="36"/>
  </conditionalFormatting>
  <conditionalFormatting sqref="B32:B37">
    <cfRule type="duplicateValues" dxfId="156" priority="37"/>
  </conditionalFormatting>
  <conditionalFormatting sqref="B1:B1048576">
    <cfRule type="duplicateValues" dxfId="155" priority="2"/>
  </conditionalFormatting>
  <conditionalFormatting sqref="E1:E1048576">
    <cfRule type="duplicateValues" dxfId="15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2498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2495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2497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2487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2488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2491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2489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7" t="s">
        <v>2436</v>
      </c>
      <c r="B1" s="158"/>
      <c r="C1" s="158"/>
      <c r="D1" s="158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7" t="s">
        <v>2446</v>
      </c>
      <c r="B25" s="158"/>
      <c r="C25" s="158"/>
      <c r="D25" s="158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67">
        <v>335818067</v>
      </c>
      <c r="B27" s="67" t="s">
        <v>2506</v>
      </c>
      <c r="C27" s="67" t="s">
        <v>2481</v>
      </c>
      <c r="D27" s="67" t="s">
        <v>2482</v>
      </c>
    </row>
    <row r="28" spans="1:4" ht="15.75" x14ac:dyDescent="0.25">
      <c r="A28" s="54"/>
      <c r="B28" s="54"/>
      <c r="C28" s="67" t="s">
        <v>2481</v>
      </c>
      <c r="D28" s="67" t="s">
        <v>2482</v>
      </c>
    </row>
    <row r="29" spans="1:4" ht="15.75" x14ac:dyDescent="0.25">
      <c r="A29" s="54"/>
      <c r="B29" s="54"/>
      <c r="C29" s="67" t="s">
        <v>2481</v>
      </c>
      <c r="D29" s="67" t="s">
        <v>2482</v>
      </c>
    </row>
    <row r="30" spans="1:4" ht="15.75" x14ac:dyDescent="0.25">
      <c r="A30" s="54"/>
      <c r="B30" s="54"/>
      <c r="C30" s="67" t="s">
        <v>2481</v>
      </c>
      <c r="D30" s="67" t="s">
        <v>2482</v>
      </c>
    </row>
    <row r="31" spans="1:4" ht="15.75" x14ac:dyDescent="0.25">
      <c r="A31" s="54"/>
      <c r="B31" s="54"/>
      <c r="C31" s="67" t="s">
        <v>2481</v>
      </c>
      <c r="D31" s="67" t="s">
        <v>2482</v>
      </c>
    </row>
    <row r="32" spans="1:4" s="68" customFormat="1" ht="15.75" x14ac:dyDescent="0.25">
      <c r="A32" s="54"/>
      <c r="B32" s="54"/>
      <c r="C32" s="67" t="s">
        <v>2481</v>
      </c>
      <c r="D32" s="67" t="s">
        <v>2482</v>
      </c>
    </row>
    <row r="33" spans="1:4" s="68" customFormat="1" ht="15.75" x14ac:dyDescent="0.25">
      <c r="A33" s="54"/>
      <c r="B33" s="54"/>
      <c r="C33" s="67" t="s">
        <v>2481</v>
      </c>
      <c r="D33" s="67" t="s">
        <v>2482</v>
      </c>
    </row>
    <row r="34" spans="1:4" s="68" customFormat="1" ht="15.75" x14ac:dyDescent="0.25">
      <c r="A34" s="54"/>
      <c r="B34" s="54"/>
      <c r="C34" s="67" t="s">
        <v>2481</v>
      </c>
      <c r="D34" s="67" t="s">
        <v>2482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2449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2450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2443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2451</v>
      </c>
      <c r="D39" s="58">
        <f>D37/D36</f>
        <v>8</v>
      </c>
    </row>
    <row r="40" spans="1:4" ht="15.75" thickBot="1" x14ac:dyDescent="0.3">
      <c r="A40" s="51"/>
      <c r="B40" s="51"/>
      <c r="C40" s="64" t="s">
        <v>2452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153" priority="119152"/>
  </conditionalFormatting>
  <conditionalFormatting sqref="A7:A11">
    <cfRule type="duplicateValues" dxfId="152" priority="119156"/>
    <cfRule type="duplicateValues" dxfId="151" priority="119157"/>
  </conditionalFormatting>
  <conditionalFormatting sqref="A7:A11">
    <cfRule type="duplicateValues" dxfId="150" priority="119160"/>
    <cfRule type="duplicateValues" dxfId="149" priority="119161"/>
  </conditionalFormatting>
  <conditionalFormatting sqref="B3">
    <cfRule type="duplicateValues" dxfId="148" priority="193"/>
    <cfRule type="duplicateValues" dxfId="147" priority="194"/>
  </conditionalFormatting>
  <conditionalFormatting sqref="B3">
    <cfRule type="duplicateValues" dxfId="146" priority="192"/>
  </conditionalFormatting>
  <conditionalFormatting sqref="B3">
    <cfRule type="duplicateValues" dxfId="145" priority="191"/>
  </conditionalFormatting>
  <conditionalFormatting sqref="B3">
    <cfRule type="duplicateValues" dxfId="144" priority="189"/>
    <cfRule type="duplicateValues" dxfId="143" priority="190"/>
  </conditionalFormatting>
  <conditionalFormatting sqref="A4:A6">
    <cfRule type="duplicateValues" dxfId="142" priority="188"/>
  </conditionalFormatting>
  <conditionalFormatting sqref="A4:A6">
    <cfRule type="duplicateValues" dxfId="141" priority="186"/>
    <cfRule type="duplicateValues" dxfId="140" priority="187"/>
  </conditionalFormatting>
  <conditionalFormatting sqref="A4:A6">
    <cfRule type="duplicateValues" dxfId="139" priority="184"/>
    <cfRule type="duplicateValues" dxfId="138" priority="185"/>
  </conditionalFormatting>
  <conditionalFormatting sqref="A3:A6">
    <cfRule type="duplicateValues" dxfId="137" priority="165"/>
  </conditionalFormatting>
  <conditionalFormatting sqref="A3:A6">
    <cfRule type="duplicateValues" dxfId="136" priority="163"/>
    <cfRule type="duplicateValues" dxfId="135" priority="164"/>
  </conditionalFormatting>
  <conditionalFormatting sqref="A3:A6">
    <cfRule type="duplicateValues" dxfId="134" priority="161"/>
    <cfRule type="duplicateValues" dxfId="133" priority="162"/>
  </conditionalFormatting>
  <conditionalFormatting sqref="B4:B6">
    <cfRule type="duplicateValues" dxfId="132" priority="158"/>
    <cfRule type="duplicateValues" dxfId="131" priority="159"/>
  </conditionalFormatting>
  <conditionalFormatting sqref="B4:B6">
    <cfRule type="duplicateValues" dxfId="130" priority="157"/>
  </conditionalFormatting>
  <conditionalFormatting sqref="B4:B6">
    <cfRule type="duplicateValues" dxfId="129" priority="156"/>
  </conditionalFormatting>
  <conditionalFormatting sqref="B4:B6">
    <cfRule type="duplicateValues" dxfId="128" priority="154"/>
    <cfRule type="duplicateValues" dxfId="127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9" t="s">
        <v>58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173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154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153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153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152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151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112.5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111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111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117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70.15079861111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9.67460648147971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26" priority="69"/>
  </conditionalFormatting>
  <conditionalFormatting sqref="E9:E1048576 E1:E2">
    <cfRule type="duplicateValues" dxfId="125" priority="99250"/>
  </conditionalFormatting>
  <conditionalFormatting sqref="E4">
    <cfRule type="duplicateValues" dxfId="124" priority="62"/>
  </conditionalFormatting>
  <conditionalFormatting sqref="E5:E8">
    <cfRule type="duplicateValues" dxfId="123" priority="60"/>
  </conditionalFormatting>
  <conditionalFormatting sqref="B12">
    <cfRule type="duplicateValues" dxfId="122" priority="34"/>
    <cfRule type="duplicateValues" dxfId="121" priority="35"/>
    <cfRule type="duplicateValues" dxfId="120" priority="36"/>
  </conditionalFormatting>
  <conditionalFormatting sqref="B12">
    <cfRule type="duplicateValues" dxfId="119" priority="33"/>
  </conditionalFormatting>
  <conditionalFormatting sqref="B12">
    <cfRule type="duplicateValues" dxfId="118" priority="31"/>
    <cfRule type="duplicateValues" dxfId="117" priority="32"/>
  </conditionalFormatting>
  <conditionalFormatting sqref="B12">
    <cfRule type="duplicateValues" dxfId="116" priority="28"/>
    <cfRule type="duplicateValues" dxfId="115" priority="29"/>
    <cfRule type="duplicateValues" dxfId="114" priority="30"/>
  </conditionalFormatting>
  <conditionalFormatting sqref="B12">
    <cfRule type="duplicateValues" dxfId="113" priority="27"/>
  </conditionalFormatting>
  <conditionalFormatting sqref="B12">
    <cfRule type="duplicateValues" dxfId="112" priority="25"/>
    <cfRule type="duplicateValues" dxfId="111" priority="26"/>
  </conditionalFormatting>
  <conditionalFormatting sqref="B12">
    <cfRule type="duplicateValues" dxfId="110" priority="24"/>
  </conditionalFormatting>
  <conditionalFormatting sqref="B12">
    <cfRule type="duplicateValues" dxfId="109" priority="21"/>
    <cfRule type="duplicateValues" dxfId="108" priority="22"/>
    <cfRule type="duplicateValues" dxfId="107" priority="23"/>
  </conditionalFormatting>
  <conditionalFormatting sqref="B12">
    <cfRule type="duplicateValues" dxfId="106" priority="20"/>
  </conditionalFormatting>
  <conditionalFormatting sqref="B12">
    <cfRule type="duplicateValues" dxfId="105" priority="19"/>
  </conditionalFormatting>
  <conditionalFormatting sqref="B14">
    <cfRule type="duplicateValues" dxfId="104" priority="18"/>
  </conditionalFormatting>
  <conditionalFormatting sqref="B14">
    <cfRule type="duplicateValues" dxfId="103" priority="15"/>
    <cfRule type="duplicateValues" dxfId="102" priority="16"/>
    <cfRule type="duplicateValues" dxfId="101" priority="17"/>
  </conditionalFormatting>
  <conditionalFormatting sqref="B14">
    <cfRule type="duplicateValues" dxfId="100" priority="13"/>
    <cfRule type="duplicateValues" dxfId="99" priority="14"/>
  </conditionalFormatting>
  <conditionalFormatting sqref="B14">
    <cfRule type="duplicateValues" dxfId="98" priority="10"/>
    <cfRule type="duplicateValues" dxfId="97" priority="11"/>
    <cfRule type="duplicateValues" dxfId="96" priority="12"/>
  </conditionalFormatting>
  <conditionalFormatting sqref="B14">
    <cfRule type="duplicateValues" dxfId="95" priority="9"/>
  </conditionalFormatting>
  <conditionalFormatting sqref="B14">
    <cfRule type="duplicateValues" dxfId="94" priority="8"/>
  </conditionalFormatting>
  <conditionalFormatting sqref="B14">
    <cfRule type="duplicateValues" dxfId="93" priority="7"/>
  </conditionalFormatting>
  <conditionalFormatting sqref="B14">
    <cfRule type="duplicateValues" dxfId="92" priority="4"/>
    <cfRule type="duplicateValues" dxfId="91" priority="5"/>
    <cfRule type="duplicateValues" dxfId="90" priority="6"/>
  </conditionalFormatting>
  <conditionalFormatting sqref="B14">
    <cfRule type="duplicateValues" dxfId="89" priority="2"/>
    <cfRule type="duplicateValues" dxfId="88" priority="3"/>
  </conditionalFormatting>
  <conditionalFormatting sqref="C14">
    <cfRule type="duplicateValues" dxfId="8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2021-03-07T20:48:13Z</cp:lastPrinted>
  <dcterms:created xsi:type="dcterms:W3CDTF">2014-10-01T23:18:29Z</dcterms:created>
  <dcterms:modified xsi:type="dcterms:W3CDTF">2021-03-11T23:05:57Z</dcterms:modified>
</cp:coreProperties>
</file>