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6" l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62" i="1"/>
  <c r="G62" i="1"/>
  <c r="H62" i="1"/>
  <c r="I62" i="1"/>
  <c r="J62" i="1"/>
  <c r="K62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41" i="1"/>
  <c r="A42" i="1"/>
  <c r="A43" i="1"/>
  <c r="A62" i="1"/>
  <c r="A30" i="1"/>
  <c r="A31" i="1"/>
  <c r="A32" i="1"/>
  <c r="B46" i="16" l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1" i="16"/>
  <c r="C30" i="16"/>
  <c r="A30" i="16"/>
  <c r="C29" i="16"/>
  <c r="A29" i="16"/>
  <c r="C28" i="16"/>
  <c r="A28" i="16"/>
  <c r="A3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F61" i="1" l="1"/>
  <c r="G61" i="1"/>
  <c r="H61" i="1"/>
  <c r="I61" i="1"/>
  <c r="J61" i="1"/>
  <c r="K61" i="1"/>
  <c r="F40" i="1"/>
  <c r="G40" i="1"/>
  <c r="H40" i="1"/>
  <c r="I40" i="1"/>
  <c r="J40" i="1"/>
  <c r="K40" i="1"/>
  <c r="F39" i="1"/>
  <c r="G39" i="1"/>
  <c r="H39" i="1"/>
  <c r="I39" i="1"/>
  <c r="J39" i="1"/>
  <c r="K39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60" i="1"/>
  <c r="G60" i="1"/>
  <c r="H60" i="1"/>
  <c r="I60" i="1"/>
  <c r="J60" i="1"/>
  <c r="K60" i="1"/>
  <c r="F59" i="1"/>
  <c r="G59" i="1"/>
  <c r="H59" i="1"/>
  <c r="I59" i="1"/>
  <c r="J59" i="1"/>
  <c r="K59" i="1"/>
  <c r="F18" i="1"/>
  <c r="G18" i="1"/>
  <c r="H18" i="1"/>
  <c r="I18" i="1"/>
  <c r="J18" i="1"/>
  <c r="K18" i="1"/>
  <c r="F17" i="1"/>
  <c r="G17" i="1"/>
  <c r="H17" i="1"/>
  <c r="I17" i="1"/>
  <c r="J17" i="1"/>
  <c r="K17" i="1"/>
  <c r="A61" i="1"/>
  <c r="A40" i="1"/>
  <c r="A39" i="1"/>
  <c r="A29" i="1"/>
  <c r="A28" i="1"/>
  <c r="A27" i="1"/>
  <c r="A26" i="1"/>
  <c r="A25" i="1"/>
  <c r="A24" i="1"/>
  <c r="A23" i="1"/>
  <c r="A22" i="1"/>
  <c r="A21" i="1"/>
  <c r="A20" i="1"/>
  <c r="A19" i="1"/>
  <c r="A60" i="1"/>
  <c r="A59" i="1"/>
  <c r="A18" i="1"/>
  <c r="A17" i="1"/>
  <c r="K37" i="1" l="1"/>
  <c r="J37" i="1"/>
  <c r="I37" i="1"/>
  <c r="H37" i="1"/>
  <c r="G37" i="1"/>
  <c r="F37" i="1"/>
  <c r="K15" i="1"/>
  <c r="J15" i="1"/>
  <c r="I15" i="1"/>
  <c r="H15" i="1"/>
  <c r="G15" i="1"/>
  <c r="F15" i="1"/>
  <c r="K16" i="1"/>
  <c r="J16" i="1"/>
  <c r="I16" i="1"/>
  <c r="H16" i="1"/>
  <c r="G16" i="1"/>
  <c r="F16" i="1"/>
  <c r="K38" i="1"/>
  <c r="J38" i="1"/>
  <c r="I38" i="1"/>
  <c r="H38" i="1"/>
  <c r="G38" i="1"/>
  <c r="F38" i="1"/>
  <c r="A38" i="1"/>
  <c r="A16" i="1"/>
  <c r="A15" i="1"/>
  <c r="A37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46" i="1"/>
  <c r="G46" i="1"/>
  <c r="H46" i="1"/>
  <c r="I46" i="1"/>
  <c r="J46" i="1"/>
  <c r="K46" i="1"/>
  <c r="F45" i="1"/>
  <c r="G45" i="1"/>
  <c r="H45" i="1"/>
  <c r="I45" i="1"/>
  <c r="J45" i="1"/>
  <c r="K4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56" i="1"/>
  <c r="A55" i="1"/>
  <c r="A54" i="1"/>
  <c r="A53" i="1"/>
  <c r="A52" i="1"/>
  <c r="A46" i="1"/>
  <c r="A45" i="1"/>
  <c r="A14" i="1"/>
  <c r="A13" i="1"/>
  <c r="A12" i="1"/>
  <c r="A51" i="1" l="1"/>
  <c r="A44" i="1"/>
  <c r="A58" i="1"/>
  <c r="A11" i="1"/>
  <c r="A36" i="1"/>
  <c r="A50" i="1"/>
  <c r="A10" i="1"/>
  <c r="A49" i="1"/>
  <c r="A48" i="1"/>
  <c r="A9" i="1"/>
  <c r="A8" i="1"/>
  <c r="A47" i="1"/>
  <c r="F47" i="1"/>
  <c r="G47" i="1"/>
  <c r="H47" i="1"/>
  <c r="I47" i="1"/>
  <c r="J47" i="1"/>
  <c r="K47" i="1"/>
  <c r="F51" i="1"/>
  <c r="G51" i="1"/>
  <c r="H51" i="1"/>
  <c r="I51" i="1"/>
  <c r="J51" i="1"/>
  <c r="K51" i="1"/>
  <c r="F44" i="1"/>
  <c r="G44" i="1"/>
  <c r="H44" i="1"/>
  <c r="I44" i="1"/>
  <c r="J44" i="1"/>
  <c r="K44" i="1"/>
  <c r="F58" i="1"/>
  <c r="G58" i="1"/>
  <c r="H58" i="1"/>
  <c r="I58" i="1"/>
  <c r="J58" i="1"/>
  <c r="K58" i="1"/>
  <c r="F11" i="1"/>
  <c r="G11" i="1"/>
  <c r="H11" i="1"/>
  <c r="I11" i="1"/>
  <c r="J11" i="1"/>
  <c r="K11" i="1"/>
  <c r="F36" i="1"/>
  <c r="G36" i="1"/>
  <c r="H36" i="1"/>
  <c r="I36" i="1"/>
  <c r="J36" i="1"/>
  <c r="K36" i="1"/>
  <c r="F50" i="1"/>
  <c r="G50" i="1"/>
  <c r="H50" i="1"/>
  <c r="I50" i="1"/>
  <c r="J50" i="1"/>
  <c r="K50" i="1"/>
  <c r="F10" i="1"/>
  <c r="G10" i="1"/>
  <c r="H10" i="1"/>
  <c r="I10" i="1"/>
  <c r="J10" i="1"/>
  <c r="K10" i="1"/>
  <c r="F49" i="1"/>
  <c r="G49" i="1"/>
  <c r="H49" i="1"/>
  <c r="I49" i="1"/>
  <c r="J49" i="1"/>
  <c r="K49" i="1"/>
  <c r="F48" i="1"/>
  <c r="G48" i="1"/>
  <c r="H48" i="1"/>
  <c r="I48" i="1"/>
  <c r="J48" i="1"/>
  <c r="K48" i="1"/>
  <c r="F9" i="1"/>
  <c r="G9" i="1"/>
  <c r="H9" i="1"/>
  <c r="I9" i="1"/>
  <c r="J9" i="1"/>
  <c r="K9" i="1"/>
  <c r="F8" i="1"/>
  <c r="G8" i="1"/>
  <c r="H8" i="1"/>
  <c r="I8" i="1"/>
  <c r="J8" i="1"/>
  <c r="K8" i="1"/>
  <c r="F57" i="1"/>
  <c r="G57" i="1"/>
  <c r="H57" i="1"/>
  <c r="I57" i="1"/>
  <c r="J57" i="1"/>
  <c r="K57" i="1"/>
  <c r="A57" i="1"/>
  <c r="A34" i="1" l="1"/>
  <c r="A35" i="1"/>
  <c r="A7" i="1"/>
  <c r="F34" i="1"/>
  <c r="G34" i="1"/>
  <c r="H34" i="1"/>
  <c r="I34" i="1"/>
  <c r="J34" i="1"/>
  <c r="K34" i="1"/>
  <c r="F35" i="1"/>
  <c r="G35" i="1"/>
  <c r="H35" i="1"/>
  <c r="I35" i="1"/>
  <c r="J35" i="1"/>
  <c r="K35" i="1"/>
  <c r="F7" i="1"/>
  <c r="G7" i="1"/>
  <c r="H7" i="1"/>
  <c r="I7" i="1"/>
  <c r="J7" i="1"/>
  <c r="K7" i="1"/>
  <c r="F33" i="1" l="1"/>
  <c r="G33" i="1"/>
  <c r="H33" i="1"/>
  <c r="I33" i="1"/>
  <c r="J33" i="1"/>
  <c r="K33" i="1"/>
  <c r="A33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9" i="15" l="1"/>
  <c r="D40" i="15"/>
  <c r="D4" i="9"/>
  <c r="D5" i="9" s="1"/>
  <c r="D6" i="9" s="1"/>
  <c r="D20" i="15"/>
  <c r="D22" i="15" s="1"/>
</calcChain>
</file>

<file path=xl/sharedStrings.xml><?xml version="1.0" encoding="utf-8"?>
<sst xmlns="http://schemas.openxmlformats.org/spreadsheetml/2006/main" count="13132" uniqueCount="2568">
  <si>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</si>
  <si>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</si>
  <si>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</si>
  <si>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</si>
  <si>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</si>
  <si>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</si>
  <si>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</si>
  <si>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</si>
  <si>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</si>
  <si>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</si>
  <si>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</si>
  <si>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</si>
  <si>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</si>
  <si>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</si>
  <si>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</si>
  <si>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</si>
  <si>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</si>
  <si>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</si>
  <si>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</si>
  <si>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</si>
  <si>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</si>
  <si>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</si>
  <si>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</si>
  <si>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</si>
  <si>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</si>
  <si>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</si>
  <si>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</si>
  <si>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</si>
  <si>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</si>
  <si>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</si>
  <si>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</si>
  <si>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</si>
  <si>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</si>
  <si>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</si>
  <si>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</si>
  <si>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</si>
  <si>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</si>
  <si>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</si>
  <si>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</si>
  <si>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</si>
  <si>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</si>
  <si>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</si>
  <si>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</si>
  <si>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</si>
  <si>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</si>
  <si>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</si>
  <si>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</si>
  <si>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</si>
  <si>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</si>
  <si>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</si>
  <si>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</si>
  <si>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</si>
  <si>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</si>
  <si>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</si>
  <si>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</si>
  <si>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</si>
  <si>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</si>
  <si>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</si>
  <si>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</si>
  <si>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</si>
  <si>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</si>
  <si>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</si>
  <si>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</si>
  <si>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</si>
  <si>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</si>
  <si>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</si>
  <si>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</si>
  <si>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</si>
  <si>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</si>
  <si>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</si>
  <si>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</si>
  <si>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</si>
  <si>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</si>
  <si>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</si>
  <si>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</si>
  <si>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</si>
  <si>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</si>
  <si>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</si>
  <si>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</si>
  <si>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</si>
  <si>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</si>
  <si>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</si>
  <si>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</si>
  <si>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</si>
  <si>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</si>
  <si>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</si>
  <si>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</si>
  <si>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</si>
  <si>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</si>
  <si>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</si>
  <si>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</si>
  <si>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</si>
  <si>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</si>
  <si>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</si>
  <si>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</si>
  <si>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</si>
  <si>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</si>
  <si>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</si>
  <si>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</si>
  <si>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</si>
  <si>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</si>
  <si>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</si>
  <si>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</si>
  <si>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</si>
  <si>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</si>
  <si>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</si>
  <si>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</si>
  <si>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</si>
  <si>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</si>
  <si>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</si>
  <si>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</si>
  <si>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</si>
  <si>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</si>
  <si>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</si>
  <si>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</si>
  <si>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</si>
  <si>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</si>
  <si>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</si>
  <si>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</si>
  <si>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</si>
  <si>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</si>
  <si>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</si>
  <si>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</si>
  <si>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</si>
  <si>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</si>
  <si>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</si>
  <si>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</si>
  <si>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</si>
  <si>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</si>
  <si>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</si>
  <si>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</si>
  <si>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</si>
  <si>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</si>
  <si>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</si>
  <si>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</si>
  <si>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</si>
  <si>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</si>
  <si>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</si>
  <si>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</si>
  <si>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</si>
  <si>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</si>
  <si>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</si>
  <si>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</si>
  <si>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</si>
  <si>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</si>
  <si>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</si>
  <si>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</si>
  <si>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</si>
  <si>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</si>
  <si>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</si>
  <si>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</si>
  <si>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</si>
  <si>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</si>
  <si>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</si>
  <si>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</si>
  <si>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</si>
  <si>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</si>
  <si>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</si>
  <si>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</si>
  <si>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</si>
  <si>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</si>
  <si>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</si>
  <si>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</si>
  <si>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</si>
  <si>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</si>
  <si>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</si>
  <si>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</si>
  <si>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</si>
  <si>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</si>
  <si>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</si>
  <si>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</si>
  <si>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</si>
  <si>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</si>
  <si>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</si>
  <si>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</si>
  <si>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</si>
  <si>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</si>
  <si>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</si>
  <si>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</si>
  <si>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</si>
  <si>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</si>
  <si>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</si>
  <si>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</si>
  <si>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</si>
  <si>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</si>
  <si>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</si>
  <si>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</si>
  <si>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</si>
  <si>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</si>
  <si>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</si>
  <si>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</si>
  <si>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</si>
  <si>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</si>
  <si>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</si>
  <si>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</si>
  <si>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</si>
  <si>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</si>
  <si>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</si>
  <si>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</si>
  <si>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</si>
  <si>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</si>
  <si>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</si>
  <si>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</si>
  <si>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</si>
  <si>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</si>
  <si>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</si>
  <si>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</si>
  <si>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</si>
  <si>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</si>
  <si>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</si>
  <si>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</si>
  <si>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</si>
  <si>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</si>
  <si>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</si>
  <si>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</si>
  <si>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</si>
  <si>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</si>
  <si>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</si>
  <si>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</si>
  <si>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</si>
  <si>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</si>
  <si>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</si>
  <si>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</si>
  <si>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</si>
  <si>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</si>
  <si>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</si>
  <si>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</si>
  <si>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</si>
  <si>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</si>
  <si>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</si>
  <si>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</si>
  <si>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</si>
  <si>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</si>
  <si>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</si>
  <si>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</si>
  <si>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</si>
  <si>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</si>
  <si>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</si>
  <si>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</si>
  <si>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</si>
  <si>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</si>
  <si>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</si>
  <si>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</si>
  <si>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</si>
  <si>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</si>
  <si>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</si>
  <si>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</si>
  <si>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</si>
  <si>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</si>
  <si>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</si>
  <si>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</si>
  <si>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</si>
  <si>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</si>
  <si>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</si>
  <si>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</si>
  <si>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</si>
  <si>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</si>
  <si>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</si>
  <si>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</si>
  <si>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</si>
  <si>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</si>
  <si>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</si>
  <si>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</si>
  <si>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</si>
  <si>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</si>
  <si>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</si>
  <si>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</si>
  <si>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</si>
  <si>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</si>
  <si>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</si>
  <si>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</si>
  <si>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</si>
  <si>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</si>
  <si>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</si>
  <si>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</si>
  <si>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</si>
  <si>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</si>
  <si>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</si>
  <si>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</si>
  <si>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</si>
  <si>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</si>
  <si>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</si>
  <si>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</si>
  <si>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</si>
  <si>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</si>
  <si>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</si>
  <si>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</si>
  <si>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</si>
  <si>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</si>
  <si>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</si>
  <si>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</si>
  <si>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</si>
  <si>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</si>
  <si>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</si>
  <si>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</si>
  <si>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</si>
  <si>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</si>
  <si>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</si>
  <si>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</si>
  <si>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</si>
  <si>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</si>
  <si>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</si>
  <si>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</si>
  <si>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</si>
  <si>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</si>
  <si>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</si>
  <si>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</si>
  <si>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</si>
  <si>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</si>
  <si>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</si>
  <si>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</si>
  <si>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</si>
  <si>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</si>
  <si>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</si>
  <si>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</si>
  <si>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</si>
  <si>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</si>
  <si>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</si>
  <si>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</si>
  <si>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</si>
  <si>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</si>
  <si>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</si>
  <si>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</si>
  <si>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</si>
  <si>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</si>
  <si>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</si>
  <si>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</si>
  <si>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</si>
  <si>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</si>
  <si>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</si>
  <si>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</si>
  <si>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</si>
  <si>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</si>
  <si>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</si>
  <si>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</si>
  <si>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</si>
  <si>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</si>
  <si>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</si>
  <si>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</si>
  <si>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</si>
  <si>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</si>
  <si>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</si>
  <si>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</si>
  <si>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</si>
  <si>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</si>
  <si>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</si>
  <si>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</si>
  <si>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</si>
  <si>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</si>
  <si>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</si>
  <si>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</si>
  <si>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</si>
  <si>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</si>
  <si>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</si>
  <si>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</si>
  <si>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</si>
  <si>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</si>
  <si>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</si>
  <si>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</si>
  <si>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</si>
  <si>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</si>
  <si>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</si>
  <si>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</si>
  <si>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</si>
  <si>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</si>
  <si>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</si>
  <si>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</si>
  <si>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</si>
  <si>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</si>
  <si>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</si>
  <si>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</si>
  <si>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</si>
  <si>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</si>
  <si>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</si>
  <si>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</si>
  <si>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</si>
  <si>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</si>
  <si>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</si>
  <si>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</si>
  <si>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</si>
  <si>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</si>
  <si>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</si>
  <si>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</si>
  <si>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</si>
  <si>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</si>
  <si>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</si>
  <si>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</si>
  <si>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</si>
  <si>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</si>
  <si>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</si>
  <si>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</si>
  <si>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</si>
  <si>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</si>
  <si>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</si>
  <si>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</si>
  <si>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</si>
  <si>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</si>
  <si>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</si>
  <si>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</si>
  <si>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</si>
  <si>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</si>
  <si>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</si>
  <si>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</si>
  <si>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</si>
  <si>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</si>
  <si>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</si>
  <si>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</si>
  <si>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</si>
  <si>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</si>
  <si>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</si>
  <si>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</si>
  <si>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</si>
  <si>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</si>
  <si>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</si>
  <si>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</si>
  <si>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</si>
  <si>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</si>
  <si>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</si>
  <si>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</si>
  <si>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</si>
  <si>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</si>
  <si>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</si>
  <si>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</si>
  <si>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</si>
  <si>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</si>
  <si>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</si>
  <si>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</si>
  <si>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</si>
  <si>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</si>
  <si>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</si>
  <si>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</si>
  <si>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</si>
  <si>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</si>
  <si>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</si>
  <si>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</si>
  <si>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</si>
  <si>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</si>
  <si>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</si>
  <si>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</si>
  <si>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</si>
  <si>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</si>
  <si>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</si>
  <si>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</si>
  <si>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</si>
  <si>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</si>
  <si>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</si>
  <si>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</si>
  <si>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</si>
  <si>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</si>
  <si>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</si>
  <si>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</si>
  <si>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</si>
  <si>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</si>
  <si>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</si>
  <si>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</si>
  <si>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</si>
  <si>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</si>
  <si>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</si>
  <si>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</si>
  <si>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</si>
  <si>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</si>
  <si>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</si>
  <si>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</si>
  <si>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</si>
  <si>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</si>
  <si>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</si>
  <si>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</si>
  <si>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</si>
  <si>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</si>
  <si>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</si>
  <si>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</si>
  <si>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</si>
  <si>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</si>
  <si>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</si>
  <si>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</si>
  <si>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</si>
  <si>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</si>
  <si>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</si>
  <si>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</si>
  <si>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</si>
  <si>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</si>
  <si>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</si>
  <si>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</si>
  <si>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</si>
  <si>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</si>
  <si>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</si>
  <si>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</si>
  <si>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</si>
  <si>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</si>
  <si>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</si>
  <si>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</si>
  <si>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</si>
  <si>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</si>
  <si>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</si>
  <si>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</si>
  <si>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</si>
  <si>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</si>
  <si>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</si>
  <si>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</si>
  <si>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</si>
  <si>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</si>
  <si>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</si>
  <si>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</si>
  <si>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</si>
  <si>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</si>
  <si>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</si>
  <si>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</si>
  <si>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</si>
  <si>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</si>
  <si>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</si>
  <si>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</si>
  <si>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</si>
  <si>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</si>
  <si>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</si>
  <si>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</si>
  <si>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</si>
  <si>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</si>
  <si>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</si>
  <si>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</si>
  <si>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</si>
  <si>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</si>
  <si>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</si>
  <si>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</si>
  <si>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</si>
  <si>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</si>
  <si>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</si>
  <si>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</si>
  <si>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</si>
  <si>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</si>
  <si>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</si>
  <si>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</si>
  <si>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</si>
  <si>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</si>
  <si>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</si>
  <si>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</si>
  <si>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</si>
  <si>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</si>
  <si>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</si>
  <si>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</si>
  <si>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</si>
  <si>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</si>
  <si>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</si>
  <si>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</si>
  <si>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</si>
  <si>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</si>
  <si>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</si>
  <si>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</si>
  <si>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</si>
  <si>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</si>
  <si>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</si>
  <si>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</si>
  <si>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</si>
  <si>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</si>
  <si>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</si>
  <si>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</si>
  <si>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</si>
  <si>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</si>
  <si>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</si>
  <si>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</si>
  <si>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</si>
  <si>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</si>
  <si>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</si>
  <si>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</si>
  <si>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</si>
  <si>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</si>
  <si>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</si>
  <si>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</si>
  <si>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</si>
  <si>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</si>
  <si>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</si>
  <si>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</si>
  <si>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</si>
  <si>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</si>
  <si>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</si>
  <si>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</si>
  <si>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</si>
  <si>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</si>
  <si>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</si>
  <si>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</si>
  <si>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</si>
  <si>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</si>
  <si>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</si>
  <si>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</si>
  <si>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</si>
  <si>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</si>
  <si>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</si>
  <si>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</si>
  <si>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</si>
  <si>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</si>
  <si>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</si>
  <si>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</si>
  <si>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</si>
  <si>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</si>
  <si>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</si>
  <si>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</si>
  <si>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</si>
  <si>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</si>
  <si>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</si>
  <si>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</si>
  <si>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</si>
  <si>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</si>
  <si>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</si>
  <si>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</si>
  <si>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</si>
  <si>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</si>
  <si>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</si>
  <si>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</si>
  <si>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</si>
  <si>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</si>
  <si>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</si>
  <si>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</si>
  <si>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</si>
  <si>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</si>
  <si>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</si>
  <si>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</si>
  <si>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</si>
  <si>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</si>
  <si>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</si>
  <si>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</si>
  <si>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</si>
  <si>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</si>
  <si>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</si>
  <si>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</si>
  <si>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</si>
  <si>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</si>
  <si>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</si>
  <si>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</si>
  <si>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</si>
  <si>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</si>
  <si>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</si>
  <si>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</si>
  <si>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</si>
  <si>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</si>
  <si>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</si>
  <si>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</si>
  <si>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</si>
  <si>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</si>
  <si>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</si>
  <si>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</si>
  <si>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</si>
  <si>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</si>
  <si>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</si>
  <si>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</si>
  <si>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</si>
  <si>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</si>
  <si>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</si>
  <si>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</si>
  <si>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</si>
  <si>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</si>
  <si>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</si>
  <si>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</si>
  <si>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</si>
  <si>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</si>
  <si>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</si>
  <si>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</si>
  <si>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</si>
  <si>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</si>
  <si>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</si>
  <si>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</si>
  <si>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</si>
  <si>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</si>
  <si>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</si>
  <si>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</si>
  <si>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</si>
  <si>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</si>
  <si>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</si>
  <si>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</si>
  <si>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</si>
  <si>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</si>
  <si>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</si>
  <si>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</si>
  <si>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</si>
  <si>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</si>
  <si>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</si>
  <si>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</si>
  <si>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</si>
  <si>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</si>
  <si>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</si>
  <si>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</si>
  <si>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</si>
  <si>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</si>
  <si>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</si>
  <si>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</si>
  <si>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</si>
  <si>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</si>
  <si>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</si>
  <si>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</si>
  <si>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</si>
  <si>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</si>
  <si>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</si>
  <si>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</si>
  <si>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</si>
  <si>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</si>
  <si>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</si>
  <si>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</si>
  <si>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</si>
  <si>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</si>
  <si>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</si>
  <si>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</si>
  <si>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</si>
  <si>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</si>
  <si>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</si>
  <si>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</si>
  <si>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</si>
  <si>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</si>
  <si>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</si>
  <si>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</si>
  <si>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</si>
  <si>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</si>
  <si>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</si>
  <si>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</si>
  <si>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</si>
  <si>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</si>
  <si>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</si>
  <si>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</si>
  <si>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</si>
  <si>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</si>
  <si>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</si>
  <si>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</si>
  <si>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</si>
  <si>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</si>
  <si>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</si>
  <si>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</si>
  <si>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</si>
  <si>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</si>
  <si>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</si>
  <si>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</si>
  <si>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</si>
  <si>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</si>
  <si>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</si>
  <si>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</si>
  <si>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</si>
  <si>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</si>
  <si>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</si>
  <si>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</si>
  <si>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</si>
  <si>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</si>
  <si>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</si>
  <si>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</si>
  <si>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</si>
  <si>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</si>
  <si>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</si>
  <si>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</si>
  <si>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</si>
  <si>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</si>
  <si>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</si>
  <si>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</si>
  <si>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</si>
  <si>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</si>
  <si>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</si>
  <si>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</si>
  <si>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</si>
  <si>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</si>
  <si>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</si>
  <si>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</si>
  <si>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</si>
  <si>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</si>
  <si>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</si>
  <si>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</si>
  <si>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</si>
  <si>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</si>
  <si>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</si>
  <si>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</si>
  <si>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</si>
  <si>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</si>
  <si>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</si>
  <si>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</si>
  <si>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</si>
  <si>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</si>
  <si>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</si>
  <si>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</si>
  <si>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</si>
  <si>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</si>
  <si>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</si>
  <si>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</si>
  <si>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</si>
  <si>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</si>
  <si>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</si>
  <si>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</si>
  <si>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</si>
  <si>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</si>
  <si>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</si>
  <si>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</si>
  <si>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</si>
  <si>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</si>
  <si>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</si>
  <si>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</si>
  <si>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</si>
  <si>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</si>
  <si>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</si>
  <si>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</si>
  <si>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</si>
  <si>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</si>
  <si>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</si>
  <si>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</si>
  <si>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</si>
  <si>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</si>
  <si>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</si>
  <si>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</si>
  <si>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</si>
  <si>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</si>
  <si>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</si>
  <si>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</si>
  <si>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</si>
  <si>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</si>
  <si>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</si>
  <si>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</si>
  <si>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</si>
  <si>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</si>
  <si>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</si>
  <si>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</si>
  <si>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</si>
  <si>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</si>
  <si>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</si>
  <si>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</si>
  <si>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</si>
  <si>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</si>
  <si>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</si>
  <si>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</si>
  <si>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</si>
  <si>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</si>
  <si>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</si>
  <si>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</si>
  <si>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</si>
  <si>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</si>
  <si>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</si>
  <si>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</si>
  <si>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</si>
  <si>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</si>
  <si>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</si>
  <si>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</si>
  <si>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</si>
  <si>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</si>
  <si>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</si>
  <si>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</si>
  <si>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</si>
  <si>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</si>
  <si>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</si>
  <si>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</si>
  <si>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</si>
  <si>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</si>
  <si>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</si>
  <si>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</si>
  <si>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</si>
  <si>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</si>
  <si>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</si>
  <si>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</si>
  <si>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</si>
  <si>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</si>
  <si>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</si>
  <si>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</si>
  <si>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</si>
  <si>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</si>
  <si>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</si>
  <si>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</si>
  <si>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</si>
  <si>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</si>
  <si>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</si>
  <si>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</si>
  <si>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</si>
  <si>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</si>
  <si>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</si>
  <si>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</si>
  <si>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</si>
  <si>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</si>
  <si>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</si>
  <si>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</si>
  <si>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</si>
  <si>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</si>
  <si>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</si>
  <si>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</si>
  <si>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</si>
  <si>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</si>
  <si>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</si>
  <si>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</si>
  <si>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</si>
  <si>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</si>
  <si>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</si>
  <si>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</si>
  <si>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</si>
  <si>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</si>
  <si>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</si>
  <si>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</si>
  <si>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</si>
  <si>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</si>
  <si>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</si>
  <si>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</si>
  <si>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</si>
  <si>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</si>
  <si>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</si>
  <si>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</si>
  <si>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</si>
  <si>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</si>
  <si>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</si>
  <si>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</si>
  <si>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</si>
  <si>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</si>
  <si>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</si>
  <si>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</si>
  <si>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</si>
  <si>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</si>
  <si>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</si>
  <si>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</si>
  <si>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</si>
  <si>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</si>
  <si>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</si>
  <si>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</si>
  <si>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</si>
  <si>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</si>
  <si>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</si>
  <si>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</si>
  <si>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</si>
  <si>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</si>
  <si>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</si>
  <si>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</si>
  <si>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</si>
  <si>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</si>
  <si>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</si>
  <si>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</si>
  <si>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</si>
  <si>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</si>
  <si>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</si>
  <si>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</si>
  <si>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</si>
  <si>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</si>
  <si>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</si>
  <si>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</si>
  <si>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</si>
  <si>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</si>
  <si>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</si>
  <si>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</si>
  <si>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</si>
  <si>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</si>
  <si>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</si>
  <si>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</si>
  <si>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</si>
  <si>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</si>
  <si>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</si>
  <si>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</si>
  <si>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</si>
  <si>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</si>
  <si>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</si>
  <si>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</si>
  <si>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</si>
  <si>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</si>
  <si>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</si>
  <si>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</si>
  <si>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</si>
  <si>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</si>
  <si>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</si>
  <si>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</si>
  <si>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</si>
  <si>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</si>
  <si>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</si>
  <si>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</si>
  <si>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</si>
  <si>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</si>
  <si>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</si>
  <si>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</si>
  <si>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</si>
  <si>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</si>
  <si>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</si>
  <si>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</si>
  <si>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</si>
  <si>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</si>
  <si>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</si>
  <si>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</si>
  <si>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</si>
  <si>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</si>
  <si>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</si>
  <si>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</si>
  <si>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</si>
  <si>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</si>
  <si>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</si>
  <si>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</si>
  <si>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</si>
  <si>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</si>
  <si>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</si>
  <si>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</si>
  <si>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</si>
  <si>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</si>
  <si>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</si>
  <si>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</si>
  <si>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</si>
  <si>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</si>
  <si>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</si>
  <si>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</si>
  <si>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</si>
  <si>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</si>
  <si>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</si>
  <si>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</si>
  <si>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</si>
  <si>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</si>
  <si>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</si>
  <si>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</si>
  <si>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</si>
  <si>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</si>
  <si>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</si>
  <si>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</si>
  <si>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</si>
  <si>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</si>
  <si>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</si>
  <si>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</si>
  <si>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</si>
  <si>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</si>
  <si>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</si>
  <si>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</si>
  <si>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</si>
  <si>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</si>
  <si>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</si>
  <si>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</si>
  <si>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</si>
  <si>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</si>
  <si>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</si>
  <si>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</si>
  <si>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</si>
  <si>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</si>
  <si>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</si>
  <si>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</si>
  <si>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</si>
  <si>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</si>
  <si>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</si>
  <si>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</si>
  <si>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</si>
  <si>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</si>
  <si>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</si>
  <si>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</si>
  <si>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</si>
  <si>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</si>
  <si>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</si>
  <si>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</si>
  <si>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</si>
  <si>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</si>
  <si>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</si>
  <si>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</si>
  <si>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</si>
  <si>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</si>
  <si>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</si>
  <si>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</si>
  <si>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</si>
  <si>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</si>
  <si>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</si>
  <si>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</si>
  <si>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</si>
  <si>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</si>
  <si>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</si>
  <si>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</si>
  <si>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</si>
  <si>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</si>
  <si>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</si>
  <si>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</si>
  <si>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</si>
  <si>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</si>
  <si>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</si>
  <si>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</si>
  <si>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</si>
  <si>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</si>
  <si>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</si>
  <si>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</si>
  <si>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</si>
  <si>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</si>
  <si>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</si>
  <si>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</si>
  <si>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</si>
  <si>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</si>
  <si>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</si>
  <si>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</si>
  <si>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</si>
  <si>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</si>
  <si>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</si>
  <si>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</si>
  <si>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</si>
  <si>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</si>
  <si>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</si>
  <si>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</si>
  <si>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</si>
  <si>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</si>
  <si>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</si>
  <si>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</si>
  <si>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</si>
  <si>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</si>
  <si>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</si>
  <si>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</si>
  <si>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</si>
  <si>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</si>
  <si>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</si>
  <si>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</si>
  <si>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</si>
  <si>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</si>
  <si>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</si>
  <si>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</si>
  <si>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</si>
  <si>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</si>
  <si>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</si>
  <si>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</si>
  <si>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</si>
  <si>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</si>
  <si>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</si>
  <si>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</si>
  <si>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</si>
  <si>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</si>
  <si>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</si>
  <si>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</si>
  <si>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</si>
  <si>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</si>
  <si>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</si>
  <si>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</si>
  <si>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</si>
  <si>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</si>
  <si>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</si>
  <si>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</si>
  <si>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</si>
  <si>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</si>
  <si>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</si>
  <si>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</si>
  <si>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</si>
  <si>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</si>
  <si>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</si>
  <si>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</si>
  <si>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</si>
  <si>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</si>
  <si>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</si>
  <si>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</si>
  <si>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</si>
  <si>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</si>
  <si>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</si>
  <si>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</si>
  <si>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</si>
  <si>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</si>
  <si>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</si>
  <si>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</si>
  <si>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</si>
  <si>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</si>
  <si>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</si>
  <si>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</si>
  <si>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</si>
  <si>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</si>
  <si>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</si>
  <si>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</si>
  <si>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</si>
  <si>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</si>
  <si>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</si>
  <si>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</si>
  <si>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</si>
  <si>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</si>
  <si>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</si>
  <si>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</si>
  <si>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</si>
  <si>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</si>
  <si>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</si>
  <si>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</si>
  <si>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</si>
  <si>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</si>
  <si>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</si>
  <si>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</si>
  <si>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</si>
  <si>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</si>
  <si>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</si>
  <si>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</si>
  <si>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</si>
  <si>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</si>
  <si>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</si>
  <si>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</si>
  <si>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</si>
  <si>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</si>
  <si>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</si>
  <si>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</si>
  <si>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</si>
  <si>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</si>
  <si>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</si>
  <si>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</si>
  <si>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</si>
  <si>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</si>
  <si>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</si>
  <si>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</si>
  <si>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</si>
  <si>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</si>
  <si>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</si>
  <si>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</si>
  <si>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</si>
  <si>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</si>
  <si>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</si>
  <si>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</si>
  <si>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</si>
  <si>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</si>
  <si>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</si>
  <si>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</si>
  <si>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</si>
  <si>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</si>
  <si>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</si>
  <si>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</si>
  <si>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</si>
  <si>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</si>
  <si>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</si>
  <si>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</si>
  <si>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</si>
  <si>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</si>
  <si>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</si>
  <si>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</si>
  <si>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</si>
  <si>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</si>
  <si>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</si>
  <si>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</si>
  <si>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</si>
  <si>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</si>
  <si>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</si>
  <si>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</si>
  <si>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</si>
  <si>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</si>
  <si>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</si>
  <si>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</si>
  <si>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</si>
  <si>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</si>
  <si>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</si>
  <si>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</si>
  <si>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</si>
  <si>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</si>
  <si>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</si>
  <si>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</si>
  <si>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</si>
  <si>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</si>
  <si>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</si>
  <si>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</si>
  <si>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</si>
  <si>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</si>
  <si>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</si>
  <si>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</si>
  <si>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</si>
  <si>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</si>
  <si>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</si>
  <si>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</si>
  <si>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</si>
  <si>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</si>
  <si>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</si>
  <si>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</si>
  <si>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</si>
  <si>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</si>
  <si>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</si>
  <si>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</si>
  <si>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</si>
  <si>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</si>
  <si>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</si>
  <si>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</si>
  <si>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</si>
  <si>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</si>
  <si>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</si>
  <si>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</si>
  <si>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</si>
  <si>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</si>
  <si>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</si>
  <si>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</si>
  <si>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</si>
  <si>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</si>
  <si>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</si>
  <si>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</si>
  <si>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</si>
  <si>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</si>
  <si>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</si>
  <si>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</si>
  <si>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</si>
  <si>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</si>
  <si>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</si>
  <si>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</si>
  <si>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</si>
  <si>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</si>
  <si>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</si>
  <si>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</si>
  <si>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</si>
  <si>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</si>
  <si>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</si>
  <si>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</si>
  <si>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</si>
  <si>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</si>
  <si>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</si>
  <si>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</si>
  <si>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</si>
  <si>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</si>
  <si>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</si>
  <si>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</si>
  <si>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</si>
  <si>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</si>
  <si>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</si>
  <si>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</si>
  <si>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</si>
  <si>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</si>
  <si>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</si>
  <si>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</si>
  <si>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</si>
  <si>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</si>
  <si>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</si>
  <si>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</si>
  <si>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</si>
  <si>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</si>
  <si>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</si>
  <si>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</si>
  <si>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</si>
  <si>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</si>
  <si>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</si>
  <si>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</si>
  <si>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</si>
  <si>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</si>
  <si>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</si>
  <si>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</si>
  <si>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</si>
  <si>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</si>
  <si>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</si>
  <si>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</si>
  <si>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</si>
  <si>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</si>
  <si>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</si>
  <si>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</si>
  <si>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</si>
  <si>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</si>
  <si>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</si>
  <si>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</si>
  <si>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</si>
  <si>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</si>
  <si>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</si>
  <si>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</si>
  <si>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</si>
  <si>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</si>
  <si>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</si>
  <si>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</si>
  <si>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</si>
  <si>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</si>
  <si>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</si>
  <si>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</si>
  <si>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</si>
  <si>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</si>
  <si>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</si>
  <si>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</si>
  <si>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</si>
  <si>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</si>
  <si>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</si>
  <si>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</si>
  <si>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</si>
  <si>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</si>
  <si>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</si>
  <si>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</si>
  <si>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</si>
  <si>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</si>
  <si>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</si>
  <si>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</si>
  <si>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</si>
  <si>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</si>
  <si>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</si>
  <si>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</si>
  <si>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</si>
  <si>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</si>
  <si>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</si>
  <si>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</si>
  <si>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</si>
  <si>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</si>
  <si>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</si>
  <si>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</si>
  <si>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</si>
  <si>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</si>
  <si>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</si>
  <si>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</si>
  <si>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</si>
  <si>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</si>
  <si>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</si>
  <si>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</si>
  <si>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</si>
  <si>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</si>
  <si>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</si>
  <si>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</si>
  <si>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</si>
  <si>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</si>
  <si>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</si>
  <si>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</si>
  <si>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</si>
  <si>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</si>
  <si>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</si>
  <si>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</si>
  <si>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</si>
  <si>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</si>
  <si>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</si>
  <si>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</si>
  <si>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</si>
  <si>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</si>
  <si>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</si>
  <si>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</si>
  <si>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</si>
  <si>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</si>
  <si>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</si>
  <si>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</si>
  <si>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</si>
  <si>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</si>
  <si>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</si>
  <si>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</si>
  <si>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</si>
  <si>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</si>
  <si>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</si>
  <si>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</si>
  <si>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</si>
  <si>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</si>
  <si>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</si>
  <si>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</si>
  <si>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</si>
  <si>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</si>
  <si>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</si>
  <si>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</si>
  <si>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</si>
  <si>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</si>
  <si>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</si>
  <si>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</si>
  <si>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</si>
  <si>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</si>
  <si>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</si>
  <si>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</si>
  <si>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</si>
  <si>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</si>
  <si>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</si>
  <si>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</si>
  <si>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</si>
  <si>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</si>
  <si>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</si>
  <si>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</si>
  <si>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</si>
  <si>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</si>
  <si>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</si>
  <si>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</si>
  <si>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</si>
  <si>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</si>
  <si>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</si>
  <si>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</si>
  <si>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</si>
  <si>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</si>
  <si>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</si>
  <si>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</si>
  <si>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</si>
  <si>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</si>
  <si>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</si>
  <si>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</si>
  <si>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</si>
  <si>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</si>
  <si>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</si>
  <si>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</si>
  <si>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</si>
  <si>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</si>
  <si>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</si>
  <si>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</si>
  <si>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</si>
  <si>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</si>
  <si>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</si>
  <si>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</si>
  <si>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</si>
  <si>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</si>
  <si>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</si>
  <si>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</si>
  <si>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</si>
  <si>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</si>
  <si>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</si>
  <si>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</si>
  <si>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</si>
  <si>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</si>
  <si>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</si>
  <si>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</si>
  <si>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</si>
  <si>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</si>
  <si>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</si>
  <si>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</si>
  <si>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</si>
  <si>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</si>
  <si>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</si>
  <si>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</si>
  <si>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</si>
  <si>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</si>
  <si>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</si>
  <si>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</si>
  <si>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</si>
  <si>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</si>
  <si>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</si>
  <si>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</si>
  <si>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</si>
  <si>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</si>
  <si>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</si>
  <si>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</si>
  <si>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</si>
  <si>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</si>
  <si>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</si>
  <si>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</si>
  <si>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</si>
  <si>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</si>
  <si>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</si>
  <si>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</si>
  <si>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</si>
  <si>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</si>
  <si>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</si>
  <si>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</si>
  <si>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</si>
  <si>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</si>
  <si>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</si>
  <si>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</si>
  <si>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</si>
  <si>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</si>
  <si>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</si>
  <si>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</si>
  <si>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</si>
  <si>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</si>
  <si>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</si>
  <si>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</si>
  <si>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</si>
  <si>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</si>
  <si>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</si>
  <si>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</si>
  <si>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</si>
  <si>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</si>
  <si>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</si>
  <si>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</si>
  <si>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</si>
  <si>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</si>
  <si>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</si>
  <si>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</si>
  <si>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</si>
  <si>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</si>
  <si>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</si>
  <si>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</si>
  <si>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</si>
  <si>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</si>
  <si>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</si>
  <si>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</si>
  <si>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</si>
  <si>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</si>
  <si>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</si>
  <si>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</si>
  <si>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</si>
  <si>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</si>
  <si>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</si>
  <si>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</si>
  <si>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</si>
  <si>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</si>
  <si>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</si>
  <si>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</si>
  <si>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</si>
  <si>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</si>
  <si>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</si>
  <si>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</si>
  <si>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</si>
  <si>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</si>
  <si>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</si>
  <si>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</si>
  <si>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</si>
  <si>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</si>
  <si>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</si>
  <si>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</si>
  <si>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</si>
  <si>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</si>
  <si>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</si>
  <si>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</si>
  <si>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</si>
  <si>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</si>
  <si>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</si>
  <si>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</si>
  <si>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</si>
  <si>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</si>
  <si>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</si>
  <si>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</si>
  <si>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</si>
  <si>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</si>
  <si>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</si>
  <si>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</si>
  <si>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</si>
  <si>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</si>
  <si>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</si>
  <si>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</si>
  <si>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</si>
  <si>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</si>
  <si>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</si>
  <si>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</si>
  <si>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</si>
  <si>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</si>
  <si>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</si>
  <si>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</si>
  <si>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</si>
  <si>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</si>
  <si>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</si>
  <si>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</si>
  <si>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</si>
  <si>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</si>
  <si>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</si>
  <si>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</si>
  <si>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</si>
  <si>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</si>
  <si>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</si>
  <si>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</si>
  <si>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</si>
  <si>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</si>
  <si>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</si>
  <si>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</si>
  <si>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</si>
  <si>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</si>
  <si>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</si>
  <si>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</si>
  <si>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</si>
  <si>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</si>
  <si>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</si>
  <si>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</si>
  <si>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</si>
  <si>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</si>
  <si>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</si>
  <si>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</si>
  <si>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</si>
  <si>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</si>
  <si>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</si>
  <si>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</si>
  <si>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</si>
  <si>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</si>
  <si>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</si>
  <si>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</si>
  <si>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</si>
  <si>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</si>
  <si>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</si>
  <si>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</si>
  <si>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</si>
  <si>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</si>
  <si>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</si>
  <si>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</si>
  <si>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</si>
  <si>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</si>
  <si>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</si>
  <si>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</si>
  <si>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</si>
  <si>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</si>
  <si>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</si>
  <si>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</si>
  <si>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</si>
  <si>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</si>
  <si>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</si>
  <si>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</si>
  <si>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</si>
  <si>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</si>
  <si>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</si>
  <si>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</si>
  <si>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</si>
  <si>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</si>
  <si>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</si>
  <si>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</si>
  <si>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</si>
  <si>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</si>
  <si>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</si>
  <si>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</si>
  <si>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</si>
  <si>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</si>
  <si>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</si>
  <si>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</si>
  <si>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</si>
  <si>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</si>
  <si>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</si>
  <si>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</si>
  <si>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</si>
  <si>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</si>
  <si>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</si>
  <si>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</si>
  <si>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</si>
  <si>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</si>
  <si>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</si>
  <si>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</si>
  <si>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</si>
  <si>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</si>
  <si>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</si>
  <si>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</si>
  <si>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</si>
  <si>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</si>
  <si>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</si>
  <si>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</si>
  <si>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</si>
  <si>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</si>
  <si>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</si>
  <si>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</si>
  <si>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</si>
  <si>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</si>
  <si>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</si>
  <si>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</si>
  <si>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</si>
  <si>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</si>
  <si>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</si>
  <si>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</si>
  <si>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</si>
  <si>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</si>
  <si>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</si>
  <si>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</si>
  <si>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</si>
  <si>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</si>
  <si>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</si>
  <si>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</si>
  <si>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</si>
  <si>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</si>
  <si>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</si>
  <si>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</si>
  <si>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</si>
  <si>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</si>
  <si>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</si>
  <si>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</si>
  <si>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</si>
  <si>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</si>
  <si>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</si>
  <si>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</si>
  <si>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</si>
  <si>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</si>
  <si>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</si>
  <si>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</si>
  <si>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</si>
  <si>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</si>
  <si>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</si>
  <si>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</si>
  <si>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</si>
  <si>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</si>
  <si>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</si>
  <si>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</si>
  <si>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</si>
  <si>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</si>
  <si>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</si>
  <si>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</si>
  <si>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</si>
  <si>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</si>
  <si>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</si>
  <si>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</si>
  <si>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</si>
  <si>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</si>
  <si>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</si>
  <si>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</si>
  <si>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</si>
  <si>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</si>
  <si>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</si>
  <si>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</si>
  <si>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</si>
  <si>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</si>
  <si>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</si>
  <si>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</si>
  <si>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</si>
  <si>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</si>
  <si>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</si>
  <si>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</si>
  <si>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</si>
  <si>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</si>
  <si>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</si>
  <si>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</si>
  <si>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</si>
  <si>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</si>
  <si>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</si>
  <si>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</si>
  <si>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</si>
  <si>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</si>
  <si>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</si>
  <si>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</si>
  <si>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</si>
  <si>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</si>
  <si>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</si>
  <si>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</si>
  <si>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</si>
  <si>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</si>
  <si>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</si>
  <si>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</si>
  <si>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</si>
  <si>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</si>
  <si>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</si>
  <si>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</si>
  <si>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</si>
  <si>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</si>
  <si>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</si>
  <si>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</si>
  <si>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</si>
  <si>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</si>
  <si>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</si>
  <si>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</si>
  <si>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</si>
  <si>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</si>
  <si>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</si>
  <si>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</si>
  <si>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</si>
  <si>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</si>
  <si>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</si>
  <si>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</si>
  <si>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</si>
  <si>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</si>
  <si>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</si>
  <si>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</si>
  <si>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</si>
  <si>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</si>
  <si>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</si>
  <si>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</si>
  <si>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</si>
  <si>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</si>
  <si>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</si>
  <si>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</si>
  <si>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</si>
  <si>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</si>
  <si>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</si>
  <si>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</si>
  <si>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</si>
  <si>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</si>
  <si>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</si>
  <si>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</si>
  <si>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</si>
  <si>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</si>
  <si>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</si>
  <si>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</si>
  <si>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</si>
  <si>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</si>
  <si>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</si>
  <si>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</si>
  <si>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</si>
  <si>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</si>
  <si>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</si>
  <si>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</si>
  <si>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</si>
  <si>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</si>
  <si>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</si>
  <si>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</si>
  <si>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</si>
  <si>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</si>
  <si>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</si>
  <si>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</si>
  <si>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</si>
  <si>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</si>
  <si>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</si>
  <si>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</si>
  <si>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</si>
  <si>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</si>
  <si>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</si>
  <si>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</si>
  <si>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</si>
  <si>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</si>
  <si>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</si>
  <si>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</si>
  <si>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</si>
  <si>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</si>
  <si>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</si>
  <si>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</si>
  <si>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</si>
  <si>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</si>
  <si>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</si>
  <si>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</si>
  <si>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</si>
  <si>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</si>
  <si>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</si>
  <si>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</si>
  <si>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</si>
  <si>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</si>
  <si>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</si>
  <si>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</si>
  <si>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</si>
  <si>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</si>
  <si>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</si>
  <si>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</si>
  <si>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</si>
  <si>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</si>
  <si>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</si>
  <si>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</si>
  <si>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</si>
  <si>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</si>
  <si>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</si>
  <si>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</si>
  <si>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</si>
  <si>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</si>
  <si>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</si>
  <si>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</si>
  <si>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</si>
  <si>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</si>
  <si>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</si>
  <si>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</si>
  <si>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</si>
  <si>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</si>
  <si>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</si>
  <si>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</si>
  <si>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</si>
  <si>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</si>
  <si>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</si>
  <si>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</si>
  <si>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</si>
  <si>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</si>
  <si>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</si>
  <si>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</si>
  <si>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</si>
  <si>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</si>
  <si>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</si>
  <si>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</si>
  <si>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</si>
  <si>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</si>
  <si>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</si>
  <si>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</si>
  <si>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</si>
  <si>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</si>
  <si>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</si>
  <si>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</si>
  <si>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</si>
  <si>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</si>
  <si>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</si>
  <si>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</si>
  <si>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</si>
  <si>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</si>
  <si>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</si>
  <si>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</si>
  <si>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</si>
  <si>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</si>
  <si>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</si>
  <si>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</si>
  <si>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</si>
  <si>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</si>
  <si>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</si>
  <si>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</si>
  <si>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</si>
  <si>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</si>
  <si>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</si>
  <si>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</si>
  <si>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</si>
  <si>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</si>
  <si>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</si>
  <si>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</si>
  <si>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</si>
  <si>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</si>
  <si>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</si>
  <si>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</si>
  <si>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</si>
  <si>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</si>
  <si>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</si>
  <si>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</si>
  <si>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</si>
  <si>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</si>
  <si>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</si>
  <si>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</si>
  <si>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</si>
  <si>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</si>
  <si>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</si>
  <si>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</si>
  <si>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</si>
  <si>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</si>
  <si>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</si>
  <si>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</si>
  <si>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</si>
  <si>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</si>
  <si>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</si>
  <si>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</si>
  <si>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</si>
  <si>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</si>
  <si>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</si>
  <si>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</si>
  <si>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</si>
  <si>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</si>
  <si>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</si>
  <si>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</si>
  <si>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</si>
  <si>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</si>
  <si>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</si>
  <si>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</si>
  <si>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</si>
  <si>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</si>
  <si>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</si>
  <si>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</si>
  <si>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</si>
  <si>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</si>
  <si>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</si>
  <si>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</si>
  <si>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</si>
  <si>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</si>
  <si>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</si>
  <si>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</si>
  <si>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</si>
  <si>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</si>
  <si>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</si>
  <si>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</si>
  <si>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</si>
  <si>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</si>
  <si>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</si>
  <si>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</si>
  <si>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</si>
  <si>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</si>
  <si>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</si>
  <si>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</si>
  <si>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</si>
  <si>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</si>
  <si>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</si>
  <si>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</si>
  <si>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</si>
  <si>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</si>
  <si>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</si>
  <si>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</si>
  <si>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</si>
  <si>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</si>
  <si>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</si>
  <si>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</si>
  <si>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</si>
  <si>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</si>
  <si>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</si>
  <si>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</si>
  <si>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</si>
  <si>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</si>
  <si>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</si>
  <si>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</si>
  <si>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</si>
  <si>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</si>
  <si>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</si>
  <si>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</si>
  <si>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</si>
  <si>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</si>
  <si>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</si>
  <si>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</si>
  <si>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</si>
  <si>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</si>
  <si>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</si>
  <si>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</si>
  <si>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</si>
  <si>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</si>
  <si>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</si>
  <si>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</si>
  <si>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</si>
  <si>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</si>
  <si>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</si>
  <si>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</si>
  <si>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</si>
  <si>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</si>
  <si>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</si>
  <si>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</si>
  <si>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</si>
  <si>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</si>
  <si>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</si>
  <si>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</si>
  <si>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</si>
  <si>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</si>
  <si>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</si>
  <si>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</si>
  <si>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</si>
  <si>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</si>
  <si>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</si>
  <si>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</si>
  <si>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</si>
  <si>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</si>
  <si>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</si>
  <si>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</si>
  <si>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</si>
  <si>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</si>
  <si>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</si>
  <si>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</si>
  <si>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</si>
  <si>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</si>
  <si>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</si>
  <si>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</si>
  <si>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</si>
  <si>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</si>
  <si>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</si>
  <si>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</si>
  <si>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</si>
  <si>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</si>
  <si>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</si>
  <si>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</si>
  <si>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</si>
  <si>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</si>
  <si>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</si>
  <si>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</si>
  <si>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</si>
  <si>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</si>
  <si>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</si>
  <si>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</si>
  <si>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</si>
  <si>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</si>
  <si>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</si>
  <si>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</si>
  <si>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</si>
  <si>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</si>
  <si>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</si>
  <si>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</si>
  <si>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</si>
  <si>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</si>
  <si>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</si>
  <si>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</si>
  <si>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</si>
  <si>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</si>
  <si>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</si>
  <si>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</si>
  <si>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</si>
  <si>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</si>
  <si>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</si>
  <si>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</si>
  <si>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</si>
  <si>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</si>
  <si>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</si>
  <si>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</si>
  <si>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</si>
  <si>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</si>
  <si>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</si>
  <si>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</si>
  <si>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</si>
  <si>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</si>
  <si>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</si>
  <si>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</si>
  <si>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</si>
  <si>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</si>
  <si>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</si>
  <si>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</si>
  <si>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</si>
  <si>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</si>
  <si>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</si>
  <si>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</si>
  <si>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</si>
  <si>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</si>
  <si>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</si>
  <si>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</si>
  <si>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</si>
  <si>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</si>
  <si>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</si>
  <si>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</si>
  <si>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</si>
  <si>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</si>
  <si>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</si>
  <si>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</si>
  <si>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</si>
  <si>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</si>
  <si>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</si>
  <si>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</si>
  <si>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</si>
  <si>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</si>
  <si>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</si>
  <si>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</si>
  <si>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</si>
  <si>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</si>
  <si>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</si>
  <si>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</si>
  <si>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</si>
  <si>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</si>
  <si>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</si>
  <si>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</si>
  <si>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</si>
  <si>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</si>
  <si>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</si>
  <si>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</si>
  <si>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</si>
  <si>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</si>
  <si>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</si>
  <si>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</si>
  <si>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</si>
  <si>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</si>
  <si>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</si>
  <si>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</si>
  <si>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</si>
  <si>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</si>
  <si>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</si>
  <si>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</si>
  <si>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</si>
  <si>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</si>
  <si>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</si>
  <si>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</si>
  <si>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</si>
  <si>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</si>
  <si>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</si>
  <si>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</si>
  <si>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</si>
  <si>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</si>
  <si>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</si>
  <si>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</si>
  <si>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</si>
  <si>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</si>
  <si>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</si>
  <si>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</si>
  <si>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</si>
  <si>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</si>
  <si>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</si>
  <si>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</si>
  <si>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</si>
  <si>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</si>
  <si>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</si>
  <si>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</si>
  <si>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</si>
  <si>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</si>
  <si>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</si>
  <si>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</si>
  <si>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</si>
  <si>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</si>
  <si>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</si>
  <si>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</si>
  <si>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</si>
  <si>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</si>
  <si>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</si>
  <si>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</si>
  <si>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</si>
  <si>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</si>
  <si>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</si>
  <si>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</si>
  <si>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</si>
  <si>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</si>
  <si>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</si>
  <si>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</si>
  <si>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</si>
  <si>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</si>
  <si>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</si>
  <si>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</si>
  <si>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</si>
  <si>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</si>
  <si>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</si>
  <si>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</si>
  <si>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</si>
  <si>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</si>
  <si>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</si>
  <si>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</si>
  <si>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</si>
  <si>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</si>
  <si>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</si>
  <si>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</si>
  <si>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</si>
  <si>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</si>
  <si>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</si>
  <si>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</si>
  <si>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</si>
  <si>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</si>
  <si>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</si>
  <si>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</si>
  <si>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</si>
  <si>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</si>
  <si>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</si>
  <si>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</si>
  <si>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</si>
  <si>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</si>
  <si>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</si>
  <si>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</si>
  <si>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</si>
  <si>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</si>
  <si>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</si>
  <si>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</si>
  <si>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</si>
  <si>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</si>
  <si>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</si>
  <si>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</si>
  <si>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</si>
  <si>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</si>
  <si>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</si>
  <si>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</si>
  <si>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</si>
  <si>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</si>
  <si>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</si>
  <si>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</si>
  <si>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</si>
  <si>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</si>
  <si>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</si>
  <si>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</si>
  <si>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</si>
  <si>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</si>
  <si>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</si>
  <si>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</si>
  <si>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</si>
  <si>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</si>
  <si>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</si>
  <si>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</si>
  <si>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</si>
  <si>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</si>
  <si>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</si>
  <si>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</si>
  <si>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</si>
  <si>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</si>
  <si>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</si>
  <si>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</si>
  <si>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</si>
  <si>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</si>
  <si>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</si>
  <si>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</si>
  <si>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</si>
  <si>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</si>
  <si>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</si>
  <si>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</si>
  <si>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</si>
  <si>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</si>
  <si>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</si>
  <si>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</si>
  <si>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</si>
  <si>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</si>
  <si>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</si>
  <si>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</si>
  <si>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</si>
  <si>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</si>
  <si>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</si>
  <si>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</si>
  <si>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</si>
  <si>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</si>
  <si>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</si>
  <si>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</si>
  <si>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</si>
  <si>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</si>
  <si>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</si>
  <si>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</si>
  <si>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</si>
  <si>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</si>
  <si>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</si>
  <si>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</si>
  <si>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</si>
  <si>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</si>
  <si>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</si>
  <si>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</si>
  <si>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</si>
  <si>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</si>
  <si>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</si>
  <si>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</si>
  <si>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</si>
  <si>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</si>
  <si>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</si>
  <si>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</si>
  <si>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</si>
  <si>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</si>
  <si>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</si>
  <si>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</si>
  <si>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</si>
  <si>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</si>
  <si>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</si>
  <si>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</si>
  <si>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</si>
  <si>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</si>
  <si>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</si>
  <si>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</si>
  <si>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</si>
  <si>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</si>
  <si>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</si>
  <si>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</si>
  <si>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</si>
  <si>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</si>
  <si>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</si>
  <si>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</si>
  <si>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</si>
  <si>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</si>
  <si>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</si>
  <si>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</si>
  <si>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</si>
  <si>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</si>
  <si>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</si>
  <si>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</si>
  <si>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</si>
  <si>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</si>
  <si>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</si>
  <si>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</si>
  <si>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</si>
  <si>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</si>
  <si>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</si>
  <si>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</si>
  <si>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</si>
  <si>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</si>
  <si>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</si>
  <si>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</si>
  <si>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</si>
  <si>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</si>
  <si>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</si>
  <si>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</si>
  <si>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</si>
  <si>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</si>
  <si>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</si>
  <si>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</si>
  <si>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</si>
  <si>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</si>
  <si>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</si>
  <si>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</si>
  <si>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</si>
  <si>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</si>
  <si>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</si>
  <si>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</si>
  <si>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</si>
  <si>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</si>
  <si>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</si>
  <si>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</si>
  <si>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</si>
  <si>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</si>
  <si>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</si>
  <si>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</si>
  <si>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</si>
  <si>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</si>
  <si>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</si>
  <si>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</si>
  <si>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</si>
  <si>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</si>
  <si>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</si>
  <si>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</si>
  <si>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</si>
  <si>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</si>
  <si>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</si>
  <si>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</si>
  <si>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</si>
  <si>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</si>
  <si>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</si>
  <si>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</si>
  <si>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</si>
  <si>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</si>
  <si>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</si>
  <si>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</si>
  <si>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</si>
  <si>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</si>
  <si>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</si>
  <si>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</si>
  <si>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</si>
  <si>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</si>
  <si>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</si>
  <si>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</si>
  <si>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</si>
  <si>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</si>
  <si>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</si>
  <si>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</si>
  <si>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</si>
  <si>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</si>
  <si>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</si>
  <si>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</si>
  <si>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</si>
  <si>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</si>
  <si>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</si>
  <si>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</si>
  <si>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</si>
  <si>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</si>
  <si>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</si>
  <si>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</si>
  <si>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</si>
  <si>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</si>
  <si>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</si>
  <si>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</si>
  <si>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</si>
  <si>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</si>
  <si>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</si>
  <si>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</si>
  <si>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</si>
  <si>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</si>
  <si>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</si>
  <si>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</si>
  <si>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</si>
  <si>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</si>
  <si>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</si>
  <si>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</si>
  <si>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</si>
  <si>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</si>
  <si>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</si>
  <si>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</si>
  <si>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</si>
  <si>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</si>
  <si>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</si>
  <si>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</si>
  <si>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</si>
  <si>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</si>
  <si>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</si>
  <si>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</si>
  <si>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</si>
  <si>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</si>
  <si>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</si>
  <si>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</si>
  <si>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</si>
  <si>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</si>
  <si>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</si>
  <si>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</si>
  <si>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</si>
  <si>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</si>
  <si>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</si>
  <si>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</si>
  <si>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</si>
  <si>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</si>
  <si>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</si>
  <si>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</si>
  <si>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</si>
  <si>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</si>
  <si>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</si>
  <si>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</si>
  <si>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</si>
  <si>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</si>
  <si>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</si>
  <si>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</si>
  <si>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</si>
  <si>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</si>
  <si>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</si>
  <si>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</si>
  <si>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</si>
  <si>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</si>
  <si>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</si>
  <si>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</si>
  <si>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</si>
  <si>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</si>
  <si>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</si>
  <si>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</si>
  <si>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</si>
  <si>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</si>
  <si>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</si>
  <si>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</si>
  <si>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</si>
  <si>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</si>
  <si>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</si>
  <si>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</si>
  <si>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</si>
  <si>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</si>
  <si>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</si>
  <si>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</si>
  <si>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</si>
  <si>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</si>
  <si>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</si>
  <si>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</si>
  <si>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</si>
  <si>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</si>
  <si>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</si>
  <si>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</si>
  <si>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</si>
  <si>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</si>
  <si>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</si>
  <si>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</si>
  <si>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</si>
  <si>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</si>
  <si>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</si>
  <si>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</si>
  <si>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</si>
  <si>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</si>
  <si>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</si>
  <si>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</si>
  <si>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</si>
  <si>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</si>
  <si>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335814510</t>
  </si>
  <si>
    <t>335814508</t>
  </si>
  <si>
    <t>335815240</t>
  </si>
  <si>
    <t>Unidad de Monitoreo</t>
  </si>
  <si>
    <t>Alvarez Eusebio, Wascar Antonio</t>
  </si>
  <si>
    <t>ReservaC Norte</t>
  </si>
  <si>
    <t xml:space="preserve">Brioso Luciano, Cristino </t>
  </si>
  <si>
    <t>335816633</t>
  </si>
  <si>
    <t>335816634</t>
  </si>
  <si>
    <t>335816647</t>
  </si>
  <si>
    <t xml:space="preserve">GAVETAS VACIAS + GAVETAS FALLANDO </t>
  </si>
  <si>
    <t>335814927</t>
  </si>
  <si>
    <t>335817766</t>
  </si>
  <si>
    <t>335817755</t>
  </si>
  <si>
    <t>335817702</t>
  </si>
  <si>
    <t>335817701</t>
  </si>
  <si>
    <t>335817693</t>
  </si>
  <si>
    <t>335817650</t>
  </si>
  <si>
    <t>335817555</t>
  </si>
  <si>
    <t>335817412</t>
  </si>
  <si>
    <t>335817339</t>
  </si>
  <si>
    <t>335817331</t>
  </si>
  <si>
    <t>335817327</t>
  </si>
  <si>
    <t>335817310</t>
  </si>
  <si>
    <t>335818032</t>
  </si>
  <si>
    <t>335818031</t>
  </si>
  <si>
    <t>335818029</t>
  </si>
  <si>
    <t>335817987</t>
  </si>
  <si>
    <t>335817986</t>
  </si>
  <si>
    <t>335817935</t>
  </si>
  <si>
    <t>335817924</t>
  </si>
  <si>
    <t>335817857</t>
  </si>
  <si>
    <t>335817851</t>
  </si>
  <si>
    <t>335817797</t>
  </si>
  <si>
    <t>335818064</t>
  </si>
  <si>
    <t>335818060</t>
  </si>
  <si>
    <t>335818059</t>
  </si>
  <si>
    <t>335818058</t>
  </si>
  <si>
    <t>S/M Bravo Churchill</t>
  </si>
  <si>
    <t>11 Marzo de 2021</t>
  </si>
  <si>
    <t>335818085</t>
  </si>
  <si>
    <t>335818084</t>
  </si>
  <si>
    <t>335818083</t>
  </si>
  <si>
    <t>335818082</t>
  </si>
  <si>
    <t>335818081</t>
  </si>
  <si>
    <t>335818080</t>
  </si>
  <si>
    <t>335818079</t>
  </si>
  <si>
    <t>335818078</t>
  </si>
  <si>
    <t>335818077</t>
  </si>
  <si>
    <t>335818076</t>
  </si>
  <si>
    <t>335818075</t>
  </si>
  <si>
    <t>335818074</t>
  </si>
  <si>
    <t>335818073</t>
  </si>
  <si>
    <t>335818072</t>
  </si>
  <si>
    <t>335818071</t>
  </si>
  <si>
    <t>335818070</t>
  </si>
  <si>
    <t>335818069</t>
  </si>
  <si>
    <t>335818068</t>
  </si>
  <si>
    <t>ACCION</t>
  </si>
  <si>
    <t>2 Gavetas Vacías y 1 Fallando</t>
  </si>
  <si>
    <t>335818192</t>
  </si>
  <si>
    <t>335818163</t>
  </si>
  <si>
    <t>335818159</t>
  </si>
  <si>
    <t>335818144</t>
  </si>
  <si>
    <t>335818088</t>
  </si>
  <si>
    <t>335818087</t>
  </si>
  <si>
    <t>335818086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</si>
</sst>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62"/>
  <sheetViews>
    <sheetView tabSelected="1" topLeftCell="E1" zoomScale="85" zoomScaleNormal="85" workbookViewId="0">
      <pane ySplit="4" topLeftCell="A38" activePane="bottomLeft" state="frozen"/>
      <selection pane="bottomLeft" activeCell="D18" sqref="D18"/>
    </sheetView>
  </sheetViews>
  <sheetFormatPr baseColWidth="10" defaultColWidth="25.7109375" defaultRowHeight="15" x14ac:dyDescent="0.25"/>
  <cols>
    <col min="1" max="1" width="25.28515625" style="94" bestFit="1" customWidth="1"/>
    <col min="2" max="2" width="18.7109375" style="91" bestFit="1" customWidth="1"/>
    <col min="3" max="3" width="17.7109375" style="47" bestFit="1" customWidth="1"/>
    <col min="4" max="4" width="27.28515625" style="94" bestFit="1" customWidth="1"/>
    <col min="5" max="5" width="11" style="90" bestFit="1" customWidth="1"/>
    <col min="6" max="6" width="11.28515625" style="48" bestFit="1" customWidth="1"/>
    <col min="7" max="7" width="48.42578125" style="48" bestFit="1" customWidth="1"/>
    <col min="8" max="11" width="5.28515625" style="48" bestFit="1" customWidth="1"/>
    <col min="12" max="12" width="51.85546875" style="48" bestFit="1" customWidth="1"/>
    <col min="13" max="13" width="20" style="94" bestFit="1" customWidth="1"/>
    <col min="14" max="14" width="16.28515625" style="94" bestFit="1" customWidth="1"/>
    <col min="15" max="15" width="39.85546875" style="94" bestFit="1" customWidth="1"/>
    <col min="16" max="16" width="16.42578125" style="74" bestFit="1" customWidth="1"/>
    <col min="17" max="17" width="52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2540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2559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 t="s">
        <v>2502</v>
      </c>
      <c r="C5" s="97">
        <v>44263.495428240742</v>
      </c>
      <c r="D5" s="96" t="s">
        <v>2189</v>
      </c>
      <c r="E5" s="106">
        <v>908</v>
      </c>
      <c r="F5" s="96" t="str">
        <f>VLOOKUP(E5,VIP!$A$2:$O11759,2,0)</f>
        <v>DRBR16D</v>
      </c>
      <c r="G5" s="96" t="str">
        <f>VLOOKUP(E5,'LISTADO ATM'!$A$2:$B$900,2,0)</f>
        <v xml:space="preserve">ATM Oficina Plaza Botánika </v>
      </c>
      <c r="H5" s="96" t="str">
        <f>VLOOKUP(E5,VIP!$A$2:$O16680,7,FALSE)</f>
        <v>Si</v>
      </c>
      <c r="I5" s="96" t="str">
        <f>VLOOKUP(E5,VIP!$A$2:$O8645,8,FALSE)</f>
        <v>Si</v>
      </c>
      <c r="J5" s="96" t="str">
        <f>VLOOKUP(E5,VIP!$A$2:$O8595,8,FALSE)</f>
        <v>Si</v>
      </c>
      <c r="K5" s="96" t="str">
        <f>VLOOKUP(E5,VIP!$A$2:$O12169,6,0)</f>
        <v>NO</v>
      </c>
      <c r="L5" s="98" t="s">
        <v>2228</v>
      </c>
      <c r="M5" s="99" t="s">
        <v>2469</v>
      </c>
      <c r="N5" s="99" t="s">
        <v>2500</v>
      </c>
      <c r="O5" s="96" t="s">
        <v>2478</v>
      </c>
      <c r="P5" s="101"/>
      <c r="Q5" s="100" t="s">
        <v>2228</v>
      </c>
    </row>
    <row r="6" spans="1:18" s="102" customFormat="1" ht="18" x14ac:dyDescent="0.25">
      <c r="A6" s="96" t="str">
        <f>VLOOKUP(E6,'LISTADO ATM'!$A$2:$C$901,3,0)</f>
        <v>DISTRITO NACIONAL</v>
      </c>
      <c r="B6" s="113" t="s">
        <v>2501</v>
      </c>
      <c r="C6" s="97">
        <v>44263.496076388888</v>
      </c>
      <c r="D6" s="96" t="s">
        <v>2189</v>
      </c>
      <c r="E6" s="106">
        <v>800</v>
      </c>
      <c r="F6" s="96" t="str">
        <f>VLOOKUP(E6,VIP!$A$2:$O11758,2,0)</f>
        <v>DRBR800</v>
      </c>
      <c r="G6" s="96" t="str">
        <f>VLOOKUP(E6,'LISTADO ATM'!$A$2:$B$900,2,0)</f>
        <v xml:space="preserve">ATM Estación Next Dipsa Pedro Livio Cedeño </v>
      </c>
      <c r="H6" s="96" t="str">
        <f>VLOOKUP(E6,VIP!$A$2:$O16679,7,FALSE)</f>
        <v>Si</v>
      </c>
      <c r="I6" s="96" t="str">
        <f>VLOOKUP(E6,VIP!$A$2:$O8644,8,FALSE)</f>
        <v>Si</v>
      </c>
      <c r="J6" s="96" t="str">
        <f>VLOOKUP(E6,VIP!$A$2:$O8594,8,FALSE)</f>
        <v>Si</v>
      </c>
      <c r="K6" s="96" t="str">
        <f>VLOOKUP(E6,VIP!$A$2:$O12168,6,0)</f>
        <v>NO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01"/>
      <c r="Q6" s="100" t="s">
        <v>2228</v>
      </c>
    </row>
    <row r="7" spans="1:18" s="102" customFormat="1" ht="18" x14ac:dyDescent="0.25">
      <c r="A7" s="96" t="str">
        <f>VLOOKUP(E7,'LISTADO ATM'!$A$2:$C$901,3,0)</f>
        <v>DISTRITO NACIONAL</v>
      </c>
      <c r="B7" s="113" t="s">
        <v>2510</v>
      </c>
      <c r="C7" s="97">
        <v>44264.918171296296</v>
      </c>
      <c r="D7" s="96" t="s">
        <v>2189</v>
      </c>
      <c r="E7" s="106">
        <v>900</v>
      </c>
      <c r="F7" s="96" t="str">
        <f>VLOOKUP(E7,VIP!$A$2:$O11790,2,0)</f>
        <v>DRBR900</v>
      </c>
      <c r="G7" s="96" t="str">
        <f>VLOOKUP(E7,'LISTADO ATM'!$A$2:$B$900,2,0)</f>
        <v xml:space="preserve">ATM UNP Merca Santo Domingo </v>
      </c>
      <c r="H7" s="96" t="str">
        <f>VLOOKUP(E7,VIP!$A$2:$O16711,7,FALSE)</f>
        <v>Si</v>
      </c>
      <c r="I7" s="96" t="str">
        <f>VLOOKUP(E7,VIP!$A$2:$O8676,8,FALSE)</f>
        <v>Si</v>
      </c>
      <c r="J7" s="96" t="str">
        <f>VLOOKUP(E7,VIP!$A$2:$O8626,8,FALSE)</f>
        <v>Si</v>
      </c>
      <c r="K7" s="96" t="str">
        <f>VLOOKUP(E7,VIP!$A$2:$O12200,6,0)</f>
        <v>NO</v>
      </c>
      <c r="L7" s="98" t="s">
        <v>2228</v>
      </c>
      <c r="M7" s="99" t="s">
        <v>2469</v>
      </c>
      <c r="N7" s="99" t="s">
        <v>2476</v>
      </c>
      <c r="O7" s="96" t="s">
        <v>2478</v>
      </c>
      <c r="P7" s="128"/>
      <c r="Q7" s="100" t="s">
        <v>2228</v>
      </c>
    </row>
    <row r="8" spans="1:18" s="102" customFormat="1" ht="18" x14ac:dyDescent="0.25">
      <c r="A8" s="96" t="str">
        <f>VLOOKUP(E8,'LISTADO ATM'!$A$2:$C$901,3,0)</f>
        <v>DISTRITO NACIONAL</v>
      </c>
      <c r="B8" s="113" t="s">
        <v>2523</v>
      </c>
      <c r="C8" s="97">
        <v>44265.461238425924</v>
      </c>
      <c r="D8" s="96" t="s">
        <v>2189</v>
      </c>
      <c r="E8" s="106">
        <v>879</v>
      </c>
      <c r="F8" s="96" t="str">
        <f>VLOOKUP(E8,VIP!$A$2:$O11828,2,0)</f>
        <v>DRBR879</v>
      </c>
      <c r="G8" s="96" t="str">
        <f>VLOOKUP(E8,'LISTADO ATM'!$A$2:$B$900,2,0)</f>
        <v xml:space="preserve">ATM Plaza Metropolitana </v>
      </c>
      <c r="H8" s="96" t="str">
        <f>VLOOKUP(E8,VIP!$A$2:$O16749,7,FALSE)</f>
        <v>Si</v>
      </c>
      <c r="I8" s="96" t="str">
        <f>VLOOKUP(E8,VIP!$A$2:$O8714,8,FALSE)</f>
        <v>Si</v>
      </c>
      <c r="J8" s="96" t="str">
        <f>VLOOKUP(E8,VIP!$A$2:$O8664,8,FALSE)</f>
        <v>Si</v>
      </c>
      <c r="K8" s="96" t="str">
        <f>VLOOKUP(E8,VIP!$A$2:$O12238,6,0)</f>
        <v>NO</v>
      </c>
      <c r="L8" s="98" t="s">
        <v>2228</v>
      </c>
      <c r="M8" s="99" t="s">
        <v>2469</v>
      </c>
      <c r="N8" s="99" t="s">
        <v>2500</v>
      </c>
      <c r="O8" s="96" t="s">
        <v>2478</v>
      </c>
      <c r="P8" s="128"/>
      <c r="Q8" s="100" t="s">
        <v>2228</v>
      </c>
    </row>
    <row r="9" spans="1:18" s="102" customFormat="1" ht="18" x14ac:dyDescent="0.25">
      <c r="A9" s="96" t="str">
        <f>VLOOKUP(E9,'LISTADO ATM'!$A$2:$C$901,3,0)</f>
        <v>DISTRITO NACIONAL</v>
      </c>
      <c r="B9" s="113" t="s">
        <v>2522</v>
      </c>
      <c r="C9" s="97">
        <v>44265.462118055555</v>
      </c>
      <c r="D9" s="96" t="s">
        <v>2189</v>
      </c>
      <c r="E9" s="106">
        <v>688</v>
      </c>
      <c r="F9" s="96" t="str">
        <f>VLOOKUP(E9,VIP!$A$2:$O11827,2,0)</f>
        <v>DRBR688</v>
      </c>
      <c r="G9" s="96" t="str">
        <f>VLOOKUP(E9,'LISTADO ATM'!$A$2:$B$900,2,0)</f>
        <v>ATM Innova Centro Ave. Kennedy</v>
      </c>
      <c r="H9" s="96" t="str">
        <f>VLOOKUP(E9,VIP!$A$2:$O16748,7,FALSE)</f>
        <v>Si</v>
      </c>
      <c r="I9" s="96" t="str">
        <f>VLOOKUP(E9,VIP!$A$2:$O8713,8,FALSE)</f>
        <v>Si</v>
      </c>
      <c r="J9" s="96" t="str">
        <f>VLOOKUP(E9,VIP!$A$2:$O8663,8,FALSE)</f>
        <v>Si</v>
      </c>
      <c r="K9" s="96" t="str">
        <f>VLOOKUP(E9,VIP!$A$2:$O12237,6,0)</f>
        <v>NO</v>
      </c>
      <c r="L9" s="98" t="s">
        <v>2228</v>
      </c>
      <c r="M9" s="99" t="s">
        <v>2469</v>
      </c>
      <c r="N9" s="99" t="s">
        <v>2500</v>
      </c>
      <c r="O9" s="96" t="s">
        <v>2478</v>
      </c>
      <c r="P9" s="128"/>
      <c r="Q9" s="100" t="s">
        <v>2228</v>
      </c>
    </row>
    <row r="10" spans="1:18" s="102" customFormat="1" ht="18" x14ac:dyDescent="0.25">
      <c r="A10" s="96" t="str">
        <f>VLOOKUP(E10,'LISTADO ATM'!$A$2:$C$901,3,0)</f>
        <v>DISTRITO NACIONAL</v>
      </c>
      <c r="B10" s="113" t="s">
        <v>2519</v>
      </c>
      <c r="C10" s="97">
        <v>44265.532488425924</v>
      </c>
      <c r="D10" s="96" t="s">
        <v>2189</v>
      </c>
      <c r="E10" s="106">
        <v>552</v>
      </c>
      <c r="F10" s="96" t="str">
        <f>VLOOKUP(E10,VIP!$A$2:$O11815,2,0)</f>
        <v>DRBR323</v>
      </c>
      <c r="G10" s="96" t="str">
        <f>VLOOKUP(E10,'LISTADO ATM'!$A$2:$B$900,2,0)</f>
        <v xml:space="preserve">ATM Suprema Corte de Justicia </v>
      </c>
      <c r="H10" s="96" t="str">
        <f>VLOOKUP(E10,VIP!$A$2:$O16736,7,FALSE)</f>
        <v>Si</v>
      </c>
      <c r="I10" s="96" t="str">
        <f>VLOOKUP(E10,VIP!$A$2:$O8701,8,FALSE)</f>
        <v>Si</v>
      </c>
      <c r="J10" s="96" t="str">
        <f>VLOOKUP(E10,VIP!$A$2:$O8651,8,FALSE)</f>
        <v>Si</v>
      </c>
      <c r="K10" s="96" t="str">
        <f>VLOOKUP(E10,VIP!$A$2:$O12225,6,0)</f>
        <v>NO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28"/>
      <c r="Q10" s="100" t="s">
        <v>2228</v>
      </c>
    </row>
    <row r="11" spans="1:18" s="102" customFormat="1" ht="18" x14ac:dyDescent="0.25">
      <c r="A11" s="96" t="str">
        <f>VLOOKUP(E11,'LISTADO ATM'!$A$2:$C$901,3,0)</f>
        <v>DISTRITO NACIONAL</v>
      </c>
      <c r="B11" s="113" t="s">
        <v>2516</v>
      </c>
      <c r="C11" s="97">
        <v>44265.600787037038</v>
      </c>
      <c r="D11" s="96" t="s">
        <v>2189</v>
      </c>
      <c r="E11" s="106">
        <v>264</v>
      </c>
      <c r="F11" s="96" t="str">
        <f>VLOOKUP(E11,VIP!$A$2:$O11811,2,0)</f>
        <v>DRBR264</v>
      </c>
      <c r="G11" s="96" t="str">
        <f>VLOOKUP(E11,'LISTADO ATM'!$A$2:$B$900,2,0)</f>
        <v xml:space="preserve">ATM S/M Nacional Independencia </v>
      </c>
      <c r="H11" s="96" t="str">
        <f>VLOOKUP(E11,VIP!$A$2:$O16732,7,FALSE)</f>
        <v>Si</v>
      </c>
      <c r="I11" s="96" t="str">
        <f>VLOOKUP(E11,VIP!$A$2:$O8697,8,FALSE)</f>
        <v>Si</v>
      </c>
      <c r="J11" s="96" t="str">
        <f>VLOOKUP(E11,VIP!$A$2:$O8647,8,FALSE)</f>
        <v>Si</v>
      </c>
      <c r="K11" s="96" t="str">
        <f>VLOOKUP(E11,VIP!$A$2:$O12221,6,0)</f>
        <v>SI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28"/>
      <c r="Q11" s="100" t="s">
        <v>2228</v>
      </c>
    </row>
    <row r="12" spans="1:18" s="102" customFormat="1" ht="18" x14ac:dyDescent="0.25">
      <c r="A12" s="96" t="str">
        <f>VLOOKUP(E12,'LISTADO ATM'!$A$2:$C$901,3,0)</f>
        <v>DISTRITO NACIONAL</v>
      </c>
      <c r="B12" s="113" t="s">
        <v>2534</v>
      </c>
      <c r="C12" s="97">
        <v>44265.634722222225</v>
      </c>
      <c r="D12" s="96" t="s">
        <v>2189</v>
      </c>
      <c r="E12" s="106">
        <v>929</v>
      </c>
      <c r="F12" s="96" t="str">
        <f>VLOOKUP(E12,VIP!$A$2:$O11842,2,0)</f>
        <v>DRBR929</v>
      </c>
      <c r="G12" s="96" t="str">
        <f>VLOOKUP(E12,'LISTADO ATM'!$A$2:$B$900,2,0)</f>
        <v>ATM Autoservicio Nacional El Conde</v>
      </c>
      <c r="H12" s="96" t="str">
        <f>VLOOKUP(E12,VIP!$A$2:$O16763,7,FALSE)</f>
        <v>Si</v>
      </c>
      <c r="I12" s="96" t="str">
        <f>VLOOKUP(E12,VIP!$A$2:$O8728,8,FALSE)</f>
        <v>Si</v>
      </c>
      <c r="J12" s="96" t="str">
        <f>VLOOKUP(E12,VIP!$A$2:$O8678,8,FALSE)</f>
        <v>Si</v>
      </c>
      <c r="K12" s="96" t="str">
        <f>VLOOKUP(E12,VIP!$A$2:$O12252,6,0)</f>
        <v>NO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28"/>
      <c r="Q12" s="100" t="s">
        <v>2228</v>
      </c>
    </row>
    <row r="13" spans="1:18" s="102" customFormat="1" ht="18" x14ac:dyDescent="0.25">
      <c r="A13" s="96" t="str">
        <f>VLOOKUP(E13,'LISTADO ATM'!$A$2:$C$901,3,0)</f>
        <v>ESTE</v>
      </c>
      <c r="B13" s="113" t="s">
        <v>2533</v>
      </c>
      <c r="C13" s="97">
        <v>44265.656273148146</v>
      </c>
      <c r="D13" s="96" t="s">
        <v>2189</v>
      </c>
      <c r="E13" s="106">
        <v>217</v>
      </c>
      <c r="F13" s="96" t="str">
        <f>VLOOKUP(E13,VIP!$A$2:$O11840,2,0)</f>
        <v>DRBR217</v>
      </c>
      <c r="G13" s="96" t="str">
        <f>VLOOKUP(E13,'LISTADO ATM'!$A$2:$B$900,2,0)</f>
        <v xml:space="preserve">ATM Oficina Bávaro </v>
      </c>
      <c r="H13" s="96" t="str">
        <f>VLOOKUP(E13,VIP!$A$2:$O16761,7,FALSE)</f>
        <v>Si</v>
      </c>
      <c r="I13" s="96" t="str">
        <f>VLOOKUP(E13,VIP!$A$2:$O8726,8,FALSE)</f>
        <v>Si</v>
      </c>
      <c r="J13" s="96" t="str">
        <f>VLOOKUP(E13,VIP!$A$2:$O8676,8,FALSE)</f>
        <v>Si</v>
      </c>
      <c r="K13" s="96" t="str">
        <f>VLOOKUP(E13,VIP!$A$2:$O12250,6,0)</f>
        <v>NO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28"/>
      <c r="Q13" s="100" t="s">
        <v>2228</v>
      </c>
    </row>
    <row r="14" spans="1:18" s="102" customFormat="1" ht="18" x14ac:dyDescent="0.25">
      <c r="A14" s="96" t="str">
        <f>VLOOKUP(E14,'LISTADO ATM'!$A$2:$C$901,3,0)</f>
        <v>DISTRITO NACIONAL</v>
      </c>
      <c r="B14" s="113" t="s">
        <v>2532</v>
      </c>
      <c r="C14" s="97">
        <v>44265.658703703702</v>
      </c>
      <c r="D14" s="96" t="s">
        <v>2189</v>
      </c>
      <c r="E14" s="106">
        <v>118</v>
      </c>
      <c r="F14" s="96" t="str">
        <f>VLOOKUP(E14,VIP!$A$2:$O11839,2,0)</f>
        <v>DRBR118</v>
      </c>
      <c r="G14" s="96" t="str">
        <f>VLOOKUP(E14,'LISTADO ATM'!$A$2:$B$900,2,0)</f>
        <v>ATM Plaza Torino</v>
      </c>
      <c r="H14" s="96" t="str">
        <f>VLOOKUP(E14,VIP!$A$2:$O16760,7,FALSE)</f>
        <v>N/A</v>
      </c>
      <c r="I14" s="96" t="str">
        <f>VLOOKUP(E14,VIP!$A$2:$O8725,8,FALSE)</f>
        <v>N/A</v>
      </c>
      <c r="J14" s="96" t="str">
        <f>VLOOKUP(E14,VIP!$A$2:$O8675,8,FALSE)</f>
        <v>N/A</v>
      </c>
      <c r="K14" s="96" t="str">
        <f>VLOOKUP(E14,VIP!$A$2:$O12249,6,0)</f>
        <v>N/A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8"/>
      <c r="Q14" s="100" t="s">
        <v>2228</v>
      </c>
    </row>
    <row r="15" spans="1:18" s="102" customFormat="1" ht="18" x14ac:dyDescent="0.25">
      <c r="A15" s="96" t="str">
        <f>VLOOKUP(E15,'LISTADO ATM'!$A$2:$C$901,3,0)</f>
        <v>DISTRITO NACIONAL</v>
      </c>
      <c r="B15" s="113" t="s">
        <v>2537</v>
      </c>
      <c r="C15" s="97">
        <v>44265.86347222222</v>
      </c>
      <c r="D15" s="96" t="s">
        <v>2189</v>
      </c>
      <c r="E15" s="106">
        <v>406</v>
      </c>
      <c r="F15" s="96" t="str">
        <f>VLOOKUP(E15,VIP!$A$2:$O11850,2,0)</f>
        <v>DRBR406</v>
      </c>
      <c r="G15" s="96" t="str">
        <f>VLOOKUP(E15,'LISTADO ATM'!$A$2:$B$900,2,0)</f>
        <v xml:space="preserve">ATM UNP Plaza Lama Máximo Gómez </v>
      </c>
      <c r="H15" s="96" t="str">
        <f>VLOOKUP(E15,VIP!$A$2:$O16771,7,FALSE)</f>
        <v>Si</v>
      </c>
      <c r="I15" s="96" t="str">
        <f>VLOOKUP(E15,VIP!$A$2:$O8736,8,FALSE)</f>
        <v>Si</v>
      </c>
      <c r="J15" s="96" t="str">
        <f>VLOOKUP(E15,VIP!$A$2:$O8686,8,FALSE)</f>
        <v>Si</v>
      </c>
      <c r="K15" s="96" t="str">
        <f>VLOOKUP(E15,VIP!$A$2:$O12260,6,0)</f>
        <v>SI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28"/>
      <c r="Q15" s="100" t="s">
        <v>2228</v>
      </c>
    </row>
    <row r="16" spans="1:18" s="102" customFormat="1" ht="18" x14ac:dyDescent="0.25">
      <c r="A16" s="96" t="str">
        <f>VLOOKUP(E16,'LISTADO ATM'!$A$2:$C$901,3,0)</f>
        <v>DISTRITO NACIONAL</v>
      </c>
      <c r="B16" s="113" t="s">
        <v>2536</v>
      </c>
      <c r="C16" s="97">
        <v>44265.869120370371</v>
      </c>
      <c r="D16" s="96" t="s">
        <v>2189</v>
      </c>
      <c r="E16" s="106">
        <v>160</v>
      </c>
      <c r="F16" s="96" t="str">
        <f>VLOOKUP(E16,VIP!$A$2:$O11849,2,0)</f>
        <v>DRBR160</v>
      </c>
      <c r="G16" s="96" t="str">
        <f>VLOOKUP(E16,'LISTADO ATM'!$A$2:$B$900,2,0)</f>
        <v xml:space="preserve">ATM Oficina Herrera </v>
      </c>
      <c r="H16" s="96" t="str">
        <f>VLOOKUP(E16,VIP!$A$2:$O16770,7,FALSE)</f>
        <v>Si</v>
      </c>
      <c r="I16" s="96" t="str">
        <f>VLOOKUP(E16,VIP!$A$2:$O8735,8,FALSE)</f>
        <v>Si</v>
      </c>
      <c r="J16" s="96" t="str">
        <f>VLOOKUP(E16,VIP!$A$2:$O8685,8,FALSE)</f>
        <v>Si</v>
      </c>
      <c r="K16" s="96" t="str">
        <f>VLOOKUP(E16,VIP!$A$2:$O12259,6,0)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28"/>
      <c r="Q16" s="100" t="s">
        <v>2228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2558</v>
      </c>
      <c r="C17" s="97">
        <v>44265.981053240743</v>
      </c>
      <c r="D17" s="96" t="s">
        <v>2189</v>
      </c>
      <c r="E17" s="106">
        <v>527</v>
      </c>
      <c r="F17" s="96" t="str">
        <f>VLOOKUP(E17,VIP!$A$2:$O11865,2,0)</f>
        <v>DRBR527</v>
      </c>
      <c r="G17" s="96" t="str">
        <f>VLOOKUP(E17,'LISTADO ATM'!$A$2:$B$900,2,0)</f>
        <v>ATM Oficina Zona Oriental II</v>
      </c>
      <c r="H17" s="96" t="str">
        <f>VLOOKUP(E17,VIP!$A$2:$O16786,7,FALSE)</f>
        <v>Si</v>
      </c>
      <c r="I17" s="96" t="str">
        <f>VLOOKUP(E17,VIP!$A$2:$O8751,8,FALSE)</f>
        <v>Si</v>
      </c>
      <c r="J17" s="96" t="str">
        <f>VLOOKUP(E17,VIP!$A$2:$O8701,8,FALSE)</f>
        <v>Si</v>
      </c>
      <c r="K17" s="96" t="str">
        <f>VLOOKUP(E17,VIP!$A$2:$O12275,6,0)</f>
        <v>SI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28"/>
      <c r="Q17" s="99" t="s">
        <v>2228</v>
      </c>
    </row>
    <row r="18" spans="1:17" s="102" customFormat="1" ht="18" x14ac:dyDescent="0.25">
      <c r="A18" s="96" t="str">
        <f>VLOOKUP(E18,'LISTADO ATM'!$A$2:$C$901,3,0)</f>
        <v>ESTE</v>
      </c>
      <c r="B18" s="113" t="s">
        <v>2557</v>
      </c>
      <c r="C18" s="97">
        <v>44265.982974537037</v>
      </c>
      <c r="D18" s="96" t="s">
        <v>2189</v>
      </c>
      <c r="E18" s="106">
        <v>385</v>
      </c>
      <c r="F18" s="96" t="str">
        <f>VLOOKUP(E18,VIP!$A$2:$O11864,2,0)</f>
        <v>DRBR385</v>
      </c>
      <c r="G18" s="96" t="str">
        <f>VLOOKUP(E18,'LISTADO ATM'!$A$2:$B$900,2,0)</f>
        <v xml:space="preserve">ATM Plaza Verón I </v>
      </c>
      <c r="H18" s="96" t="str">
        <f>VLOOKUP(E18,VIP!$A$2:$O16785,7,FALSE)</f>
        <v>Si</v>
      </c>
      <c r="I18" s="96" t="str">
        <f>VLOOKUP(E18,VIP!$A$2:$O8750,8,FALSE)</f>
        <v>Si</v>
      </c>
      <c r="J18" s="96" t="str">
        <f>VLOOKUP(E18,VIP!$A$2:$O8700,8,FALSE)</f>
        <v>Si</v>
      </c>
      <c r="K18" s="96" t="str">
        <f>VLOOKUP(E18,VIP!$A$2:$O12274,6,0)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8"/>
      <c r="Q18" s="99" t="s">
        <v>2228</v>
      </c>
    </row>
    <row r="19" spans="1:17" s="102" customFormat="1" ht="18" x14ac:dyDescent="0.25">
      <c r="A19" s="96" t="str">
        <f>VLOOKUP(E19,'LISTADO ATM'!$A$2:$C$901,3,0)</f>
        <v>ESTE</v>
      </c>
      <c r="B19" s="113" t="s">
        <v>2554</v>
      </c>
      <c r="C19" s="97">
        <v>44265.992627314816</v>
      </c>
      <c r="D19" s="96" t="s">
        <v>2189</v>
      </c>
      <c r="E19" s="106">
        <v>293</v>
      </c>
      <c r="F19" s="96" t="str">
        <f>VLOOKUP(E19,VIP!$A$2:$O11861,2,0)</f>
        <v>DRBR293</v>
      </c>
      <c r="G19" s="96" t="str">
        <f>VLOOKUP(E19,'LISTADO ATM'!$A$2:$B$900,2,0)</f>
        <v xml:space="preserve">ATM S/M Nueva Visión (San Pedro) </v>
      </c>
      <c r="H19" s="96" t="str">
        <f>VLOOKUP(E19,VIP!$A$2:$O16782,7,FALSE)</f>
        <v>Si</v>
      </c>
      <c r="I19" s="96" t="str">
        <f>VLOOKUP(E19,VIP!$A$2:$O8747,8,FALSE)</f>
        <v>Si</v>
      </c>
      <c r="J19" s="96" t="str">
        <f>VLOOKUP(E19,VIP!$A$2:$O8697,8,FALSE)</f>
        <v>Si</v>
      </c>
      <c r="K19" s="96" t="str">
        <f>VLOOKUP(E19,VIP!$A$2:$O12271,6,0)</f>
        <v>NO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28"/>
      <c r="Q19" s="99" t="s">
        <v>2228</v>
      </c>
    </row>
    <row r="20" spans="1:17" s="102" customFormat="1" ht="18" x14ac:dyDescent="0.25">
      <c r="A20" s="96" t="str">
        <f>VLOOKUP(E20,'LISTADO ATM'!$A$2:$C$901,3,0)</f>
        <v>DISTRITO NACIONAL</v>
      </c>
      <c r="B20" s="113" t="s">
        <v>2553</v>
      </c>
      <c r="C20" s="97">
        <v>44265.993067129632</v>
      </c>
      <c r="D20" s="96" t="s">
        <v>2189</v>
      </c>
      <c r="E20" s="106">
        <v>551</v>
      </c>
      <c r="F20" s="96" t="str">
        <f>VLOOKUP(E20,VIP!$A$2:$O11860,2,0)</f>
        <v>DRBR01C</v>
      </c>
      <c r="G20" s="96" t="str">
        <f>VLOOKUP(E20,'LISTADO ATM'!$A$2:$B$900,2,0)</f>
        <v xml:space="preserve">ATM Oficina Padre Castellanos </v>
      </c>
      <c r="H20" s="96" t="str">
        <f>VLOOKUP(E20,VIP!$A$2:$O16781,7,FALSE)</f>
        <v>Si</v>
      </c>
      <c r="I20" s="96" t="str">
        <f>VLOOKUP(E20,VIP!$A$2:$O8746,8,FALSE)</f>
        <v>Si</v>
      </c>
      <c r="J20" s="96" t="str">
        <f>VLOOKUP(E20,VIP!$A$2:$O8696,8,FALSE)</f>
        <v>Si</v>
      </c>
      <c r="K20" s="96" t="str">
        <f>VLOOKUP(E20,VIP!$A$2:$O12270,6,0)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28"/>
      <c r="Q20" s="99" t="s">
        <v>2228</v>
      </c>
    </row>
    <row r="21" spans="1:17" s="102" customFormat="1" ht="18" x14ac:dyDescent="0.25">
      <c r="A21" s="96" t="str">
        <f>VLOOKUP(E21,'LISTADO ATM'!$A$2:$C$901,3,0)</f>
        <v>DISTRITO NACIONAL</v>
      </c>
      <c r="B21" s="113" t="s">
        <v>2552</v>
      </c>
      <c r="C21" s="97">
        <v>44265.996562499997</v>
      </c>
      <c r="D21" s="96" t="s">
        <v>2189</v>
      </c>
      <c r="E21" s="106">
        <v>570</v>
      </c>
      <c r="F21" s="96" t="str">
        <f>VLOOKUP(E21,VIP!$A$2:$O11859,2,0)</f>
        <v>DRBR478</v>
      </c>
      <c r="G21" s="96" t="str">
        <f>VLOOKUP(E21,'LISTADO ATM'!$A$2:$B$900,2,0)</f>
        <v xml:space="preserve">ATM S/M Liverpool Villa Mella </v>
      </c>
      <c r="H21" s="96" t="str">
        <f>VLOOKUP(E21,VIP!$A$2:$O16780,7,FALSE)</f>
        <v>Si</v>
      </c>
      <c r="I21" s="96" t="str">
        <f>VLOOKUP(E21,VIP!$A$2:$O8745,8,FALSE)</f>
        <v>Si</v>
      </c>
      <c r="J21" s="96" t="str">
        <f>VLOOKUP(E21,VIP!$A$2:$O8695,8,FALSE)</f>
        <v>Si</v>
      </c>
      <c r="K21" s="96" t="str">
        <f>VLOOKUP(E21,VIP!$A$2:$O12269,6,0)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28"/>
      <c r="Q21" s="99" t="s">
        <v>2228</v>
      </c>
    </row>
    <row r="22" spans="1:17" s="102" customFormat="1" ht="18" x14ac:dyDescent="0.25">
      <c r="A22" s="96" t="str">
        <f>VLOOKUP(E22,'LISTADO ATM'!$A$2:$C$901,3,0)</f>
        <v>DISTRITO NACIONAL</v>
      </c>
      <c r="B22" s="113" t="s">
        <v>2551</v>
      </c>
      <c r="C22" s="97">
        <v>44265.998807870368</v>
      </c>
      <c r="D22" s="96" t="s">
        <v>2189</v>
      </c>
      <c r="E22" s="106">
        <v>787</v>
      </c>
      <c r="F22" s="96" t="str">
        <f>VLOOKUP(E22,VIP!$A$2:$O11858,2,0)</f>
        <v>DRBR278</v>
      </c>
      <c r="G22" s="96" t="str">
        <f>VLOOKUP(E22,'LISTADO ATM'!$A$2:$B$900,2,0)</f>
        <v xml:space="preserve">ATM Cafetería CTB II </v>
      </c>
      <c r="H22" s="96" t="str">
        <f>VLOOKUP(E22,VIP!$A$2:$O16779,7,FALSE)</f>
        <v>Si</v>
      </c>
      <c r="I22" s="96" t="str">
        <f>VLOOKUP(E22,VIP!$A$2:$O8744,8,FALSE)</f>
        <v>Si</v>
      </c>
      <c r="J22" s="96" t="str">
        <f>VLOOKUP(E22,VIP!$A$2:$O8694,8,FALSE)</f>
        <v>Si</v>
      </c>
      <c r="K22" s="96" t="str">
        <f>VLOOKUP(E22,VIP!$A$2:$O12268,6,0)</f>
        <v>NO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28"/>
      <c r="Q22" s="99" t="s">
        <v>2228</v>
      </c>
    </row>
    <row r="23" spans="1:17" ht="18" x14ac:dyDescent="0.25">
      <c r="A23" s="96" t="str">
        <f>VLOOKUP(E23,'LISTADO ATM'!$A$2:$C$901,3,0)</f>
        <v>DISTRITO NACIONAL</v>
      </c>
      <c r="B23" s="113" t="s">
        <v>2550</v>
      </c>
      <c r="C23" s="97">
        <v>44265.999293981484</v>
      </c>
      <c r="D23" s="96" t="s">
        <v>2189</v>
      </c>
      <c r="E23" s="106">
        <v>821</v>
      </c>
      <c r="F23" s="96" t="str">
        <f>VLOOKUP(E23,VIP!$A$2:$O11857,2,0)</f>
        <v>DRBR821</v>
      </c>
      <c r="G23" s="96" t="str">
        <f>VLOOKUP(E23,'LISTADO ATM'!$A$2:$B$900,2,0)</f>
        <v xml:space="preserve">ATM S/M Bravo Churchill </v>
      </c>
      <c r="H23" s="96" t="str">
        <f>VLOOKUP(E23,VIP!$A$2:$O16778,7,FALSE)</f>
        <v>Si</v>
      </c>
      <c r="I23" s="96" t="str">
        <f>VLOOKUP(E23,VIP!$A$2:$O8743,8,FALSE)</f>
        <v>No</v>
      </c>
      <c r="J23" s="96" t="str">
        <f>VLOOKUP(E23,VIP!$A$2:$O8693,8,FALSE)</f>
        <v>No</v>
      </c>
      <c r="K23" s="96" t="str">
        <f>VLOOKUP(E23,VIP!$A$2:$O12267,6,0)</f>
        <v>SI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28"/>
      <c r="Q23" s="99" t="s">
        <v>2228</v>
      </c>
    </row>
    <row r="24" spans="1:17" ht="18" x14ac:dyDescent="0.25">
      <c r="A24" s="96" t="str">
        <f>VLOOKUP(E24,'LISTADO ATM'!$A$2:$C$901,3,0)</f>
        <v>SUR</v>
      </c>
      <c r="B24" s="113" t="s">
        <v>2549</v>
      </c>
      <c r="C24" s="97">
        <v>44266.002141203702</v>
      </c>
      <c r="D24" s="96" t="s">
        <v>2189</v>
      </c>
      <c r="E24" s="106">
        <v>131</v>
      </c>
      <c r="F24" s="96" t="str">
        <f>VLOOKUP(E24,VIP!$A$2:$O11856,2,0)</f>
        <v>DRBR131</v>
      </c>
      <c r="G24" s="96" t="str">
        <f>VLOOKUP(E24,'LISTADO ATM'!$A$2:$B$900,2,0)</f>
        <v xml:space="preserve">ATM Oficina Baní I </v>
      </c>
      <c r="H24" s="96" t="str">
        <f>VLOOKUP(E24,VIP!$A$2:$O16777,7,FALSE)</f>
        <v>Si</v>
      </c>
      <c r="I24" s="96" t="str">
        <f>VLOOKUP(E24,VIP!$A$2:$O8742,8,FALSE)</f>
        <v>Si</v>
      </c>
      <c r="J24" s="96" t="str">
        <f>VLOOKUP(E24,VIP!$A$2:$O8692,8,FALSE)</f>
        <v>Si</v>
      </c>
      <c r="K24" s="96" t="str">
        <f>VLOOKUP(E24,VIP!$A$2:$O12266,6,0)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8"/>
      <c r="Q24" s="99" t="s">
        <v>2228</v>
      </c>
    </row>
    <row r="25" spans="1:17" ht="18" x14ac:dyDescent="0.25">
      <c r="A25" s="96" t="str">
        <f>VLOOKUP(E25,'LISTADO ATM'!$A$2:$C$901,3,0)</f>
        <v>DISTRITO NACIONAL</v>
      </c>
      <c r="B25" s="113" t="s">
        <v>2548</v>
      </c>
      <c r="C25" s="97">
        <v>44266.002708333333</v>
      </c>
      <c r="D25" s="96" t="s">
        <v>2189</v>
      </c>
      <c r="E25" s="106">
        <v>237</v>
      </c>
      <c r="F25" s="96" t="str">
        <f>VLOOKUP(E25,VIP!$A$2:$O11855,2,0)</f>
        <v>DRBR237</v>
      </c>
      <c r="G25" s="96" t="str">
        <f>VLOOKUP(E25,'LISTADO ATM'!$A$2:$B$900,2,0)</f>
        <v xml:space="preserve">ATM UNP Plaza Vásquez </v>
      </c>
      <c r="H25" s="96" t="str">
        <f>VLOOKUP(E25,VIP!$A$2:$O16776,7,FALSE)</f>
        <v>Si</v>
      </c>
      <c r="I25" s="96" t="str">
        <f>VLOOKUP(E25,VIP!$A$2:$O8741,8,FALSE)</f>
        <v>Si</v>
      </c>
      <c r="J25" s="96" t="str">
        <f>VLOOKUP(E25,VIP!$A$2:$O8691,8,FALSE)</f>
        <v>Si</v>
      </c>
      <c r="K25" s="96" t="str">
        <f>VLOOKUP(E25,VIP!$A$2:$O12265,6,0)</f>
        <v>SI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8"/>
      <c r="Q25" s="99" t="s">
        <v>2228</v>
      </c>
    </row>
    <row r="26" spans="1:17" ht="18" x14ac:dyDescent="0.25">
      <c r="A26" s="96" t="str">
        <f>VLOOKUP(E26,'LISTADO ATM'!$A$2:$C$901,3,0)</f>
        <v>DISTRITO NACIONAL</v>
      </c>
      <c r="B26" s="113" t="s">
        <v>2547</v>
      </c>
      <c r="C26" s="97">
        <v>44266.003738425927</v>
      </c>
      <c r="D26" s="96" t="s">
        <v>2189</v>
      </c>
      <c r="E26" s="106">
        <v>57</v>
      </c>
      <c r="F26" s="96" t="str">
        <f>VLOOKUP(E26,VIP!$A$2:$O11854,2,0)</f>
        <v>DRBR057</v>
      </c>
      <c r="G26" s="96" t="str">
        <f>VLOOKUP(E26,'LISTADO ATM'!$A$2:$B$900,2,0)</f>
        <v xml:space="preserve">ATM Oficina Malecon Center </v>
      </c>
      <c r="H26" s="96" t="str">
        <f>VLOOKUP(E26,VIP!$A$2:$O16775,7,FALSE)</f>
        <v>Si</v>
      </c>
      <c r="I26" s="96" t="str">
        <f>VLOOKUP(E26,VIP!$A$2:$O8740,8,FALSE)</f>
        <v>Si</v>
      </c>
      <c r="J26" s="96" t="str">
        <f>VLOOKUP(E26,VIP!$A$2:$O8690,8,FALSE)</f>
        <v>Si</v>
      </c>
      <c r="K26" s="96" t="str">
        <f>VLOOKUP(E26,VIP!$A$2:$O12264,6,0)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8"/>
      <c r="Q26" s="99" t="s">
        <v>2228</v>
      </c>
    </row>
    <row r="27" spans="1:17" ht="18" x14ac:dyDescent="0.25">
      <c r="A27" s="96" t="str">
        <f>VLOOKUP(E27,'LISTADO ATM'!$A$2:$C$901,3,0)</f>
        <v>DISTRITO NACIONAL</v>
      </c>
      <c r="B27" s="113" t="s">
        <v>2546</v>
      </c>
      <c r="C27" s="97">
        <v>44266.004143518519</v>
      </c>
      <c r="D27" s="96" t="s">
        <v>2189</v>
      </c>
      <c r="E27" s="106">
        <v>115</v>
      </c>
      <c r="F27" s="96" t="str">
        <f>VLOOKUP(E27,VIP!$A$2:$O11853,2,0)</f>
        <v>DRBR115</v>
      </c>
      <c r="G27" s="96" t="str">
        <f>VLOOKUP(E27,'LISTADO ATM'!$A$2:$B$900,2,0)</f>
        <v xml:space="preserve">ATM Oficina Megacentro I </v>
      </c>
      <c r="H27" s="96" t="str">
        <f>VLOOKUP(E27,VIP!$A$2:$O16774,7,FALSE)</f>
        <v>Si</v>
      </c>
      <c r="I27" s="96" t="str">
        <f>VLOOKUP(E27,VIP!$A$2:$O8739,8,FALSE)</f>
        <v>Si</v>
      </c>
      <c r="J27" s="96" t="str">
        <f>VLOOKUP(E27,VIP!$A$2:$O8689,8,FALSE)</f>
        <v>Si</v>
      </c>
      <c r="K27" s="96" t="str">
        <f>VLOOKUP(E27,VIP!$A$2:$O12263,6,0)</f>
        <v>SI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28"/>
      <c r="Q27" s="99" t="s">
        <v>2228</v>
      </c>
    </row>
    <row r="28" spans="1:17" ht="18" x14ac:dyDescent="0.25">
      <c r="A28" s="96" t="str">
        <f>VLOOKUP(E28,'LISTADO ATM'!$A$2:$C$901,3,0)</f>
        <v>NORTE</v>
      </c>
      <c r="B28" s="113" t="s">
        <v>2545</v>
      </c>
      <c r="C28" s="97">
        <v>44266.004953703705</v>
      </c>
      <c r="D28" s="96" t="s">
        <v>2190</v>
      </c>
      <c r="E28" s="106">
        <v>172</v>
      </c>
      <c r="F28" s="96" t="str">
        <f>VLOOKUP(E28,VIP!$A$2:$O11852,2,0)</f>
        <v>DRBR172</v>
      </c>
      <c r="G28" s="96" t="str">
        <f>VLOOKUP(E28,'LISTADO ATM'!$A$2:$B$900,2,0)</f>
        <v xml:space="preserve">ATM UNP Guaucí </v>
      </c>
      <c r="H28" s="96" t="str">
        <f>VLOOKUP(E28,VIP!$A$2:$O16773,7,FALSE)</f>
        <v>Si</v>
      </c>
      <c r="I28" s="96" t="str">
        <f>VLOOKUP(E28,VIP!$A$2:$O8738,8,FALSE)</f>
        <v>Si</v>
      </c>
      <c r="J28" s="96" t="str">
        <f>VLOOKUP(E28,VIP!$A$2:$O8688,8,FALSE)</f>
        <v>Si</v>
      </c>
      <c r="K28" s="96" t="str">
        <f>VLOOKUP(E28,VIP!$A$2:$O12262,6,0)</f>
        <v>NO</v>
      </c>
      <c r="L28" s="98" t="s">
        <v>2228</v>
      </c>
      <c r="M28" s="99" t="s">
        <v>2469</v>
      </c>
      <c r="N28" s="99" t="s">
        <v>2476</v>
      </c>
      <c r="O28" s="96" t="s">
        <v>2493</v>
      </c>
      <c r="P28" s="128"/>
      <c r="Q28" s="99" t="s">
        <v>2228</v>
      </c>
    </row>
    <row r="29" spans="1:17" ht="18" x14ac:dyDescent="0.25">
      <c r="A29" s="96" t="str">
        <f>VLOOKUP(E29,'LISTADO ATM'!$A$2:$C$901,3,0)</f>
        <v>DISTRITO NACIONAL</v>
      </c>
      <c r="B29" s="113" t="s">
        <v>2544</v>
      </c>
      <c r="C29" s="97">
        <v>44266.006620370368</v>
      </c>
      <c r="D29" s="96" t="s">
        <v>2189</v>
      </c>
      <c r="E29" s="106">
        <v>517</v>
      </c>
      <c r="F29" s="96" t="str">
        <f>VLOOKUP(E29,VIP!$A$2:$O11851,2,0)</f>
        <v>DRBR517</v>
      </c>
      <c r="G29" s="96" t="str">
        <f>VLOOKUP(E29,'LISTADO ATM'!$A$2:$B$900,2,0)</f>
        <v xml:space="preserve">ATM Autobanco Oficina Sans Soucí </v>
      </c>
      <c r="H29" s="96" t="str">
        <f>VLOOKUP(E29,VIP!$A$2:$O16772,7,FALSE)</f>
        <v>Si</v>
      </c>
      <c r="I29" s="96" t="str">
        <f>VLOOKUP(E29,VIP!$A$2:$O8737,8,FALSE)</f>
        <v>Si</v>
      </c>
      <c r="J29" s="96" t="str">
        <f>VLOOKUP(E29,VIP!$A$2:$O8687,8,FALSE)</f>
        <v>Si</v>
      </c>
      <c r="K29" s="96" t="str">
        <f>VLOOKUP(E29,VIP!$A$2:$O12261,6,0)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28"/>
      <c r="Q29" s="99" t="s">
        <v>2228</v>
      </c>
    </row>
    <row r="30" spans="1:17" ht="18" x14ac:dyDescent="0.25">
      <c r="A30" s="96" t="str">
        <f>VLOOKUP(E30,'LISTADO ATM'!$A$2:$C$901,3,0)</f>
        <v>DISTRITO NACIONAL</v>
      </c>
      <c r="B30" s="113" t="s">
        <v>2565</v>
      </c>
      <c r="C30" s="97">
        <v>44266.267488425925</v>
      </c>
      <c r="D30" s="96" t="s">
        <v>2189</v>
      </c>
      <c r="E30" s="106">
        <v>559</v>
      </c>
      <c r="F30" s="96" t="str">
        <f>VLOOKUP(E30,VIP!$A$2:$O11853,2,0)</f>
        <v>DRBR559</v>
      </c>
      <c r="G30" s="96" t="str">
        <f>VLOOKUP(E30,'LISTADO ATM'!$A$2:$B$900,2,0)</f>
        <v xml:space="preserve">ATM UNP Metro I </v>
      </c>
      <c r="H30" s="96" t="str">
        <f>VLOOKUP(E30,VIP!$A$2:$O16774,7,FALSE)</f>
        <v>Si</v>
      </c>
      <c r="I30" s="96" t="str">
        <f>VLOOKUP(E30,VIP!$A$2:$O8739,8,FALSE)</f>
        <v>Si</v>
      </c>
      <c r="J30" s="96" t="str">
        <f>VLOOKUP(E30,VIP!$A$2:$O8689,8,FALSE)</f>
        <v>Si</v>
      </c>
      <c r="K30" s="96" t="str">
        <f>VLOOKUP(E30,VIP!$A$2:$O12263,6,0)</f>
        <v>SI</v>
      </c>
      <c r="L30" s="98" t="s">
        <v>2228</v>
      </c>
      <c r="M30" s="99" t="s">
        <v>2469</v>
      </c>
      <c r="N30" s="99" t="s">
        <v>2500</v>
      </c>
      <c r="O30" s="96" t="s">
        <v>2478</v>
      </c>
      <c r="P30" s="128"/>
      <c r="Q30" s="99" t="s">
        <v>2228</v>
      </c>
    </row>
    <row r="31" spans="1:17" ht="18" x14ac:dyDescent="0.25">
      <c r="A31" s="96" t="str">
        <f>VLOOKUP(E31,'LISTADO ATM'!$A$2:$C$901,3,0)</f>
        <v>NORTE</v>
      </c>
      <c r="B31" s="113" t="s">
        <v>2566</v>
      </c>
      <c r="C31" s="97">
        <v>44266.267129629632</v>
      </c>
      <c r="D31" s="96" t="s">
        <v>2190</v>
      </c>
      <c r="E31" s="106">
        <v>874</v>
      </c>
      <c r="F31" s="96" t="str">
        <f>VLOOKUP(E31,VIP!$A$2:$O11854,2,0)</f>
        <v>DRBR874</v>
      </c>
      <c r="G31" s="96" t="str">
        <f>VLOOKUP(E31,'LISTADO ATM'!$A$2:$B$900,2,0)</f>
        <v xml:space="preserve">ATM Zona Franca Esperanza II (Mao) </v>
      </c>
      <c r="H31" s="96" t="str">
        <f>VLOOKUP(E31,VIP!$A$2:$O16775,7,FALSE)</f>
        <v>Si</v>
      </c>
      <c r="I31" s="96" t="str">
        <f>VLOOKUP(E31,VIP!$A$2:$O8740,8,FALSE)</f>
        <v>Si</v>
      </c>
      <c r="J31" s="96" t="str">
        <f>VLOOKUP(E31,VIP!$A$2:$O8690,8,FALSE)</f>
        <v>Si</v>
      </c>
      <c r="K31" s="96" t="str">
        <f>VLOOKUP(E31,VIP!$A$2:$O12264,6,0)</f>
        <v>NO</v>
      </c>
      <c r="L31" s="98" t="s">
        <v>2228</v>
      </c>
      <c r="M31" s="99" t="s">
        <v>2469</v>
      </c>
      <c r="N31" s="99" t="s">
        <v>2476</v>
      </c>
      <c r="O31" s="96" t="s">
        <v>2493</v>
      </c>
      <c r="P31" s="128"/>
      <c r="Q31" s="99" t="s">
        <v>2228</v>
      </c>
    </row>
    <row r="32" spans="1:17" ht="18" x14ac:dyDescent="0.25">
      <c r="A32" s="96" t="str">
        <f>VLOOKUP(E32,'LISTADO ATM'!$A$2:$C$901,3,0)</f>
        <v>NORTE</v>
      </c>
      <c r="B32" s="113" t="s">
        <v>2567</v>
      </c>
      <c r="C32" s="97">
        <v>44266.053796296299</v>
      </c>
      <c r="D32" s="96" t="s">
        <v>2190</v>
      </c>
      <c r="E32" s="106">
        <v>854</v>
      </c>
      <c r="F32" s="96" t="str">
        <f>VLOOKUP(E32,VIP!$A$2:$O11855,2,0)</f>
        <v>DRBR854</v>
      </c>
      <c r="G32" s="96" t="str">
        <f>VLOOKUP(E32,'LISTADO ATM'!$A$2:$B$900,2,0)</f>
        <v xml:space="preserve">ATM Centro Comercial Blanco Batista </v>
      </c>
      <c r="H32" s="96" t="str">
        <f>VLOOKUP(E32,VIP!$A$2:$O16776,7,FALSE)</f>
        <v>Si</v>
      </c>
      <c r="I32" s="96" t="str">
        <f>VLOOKUP(E32,VIP!$A$2:$O8741,8,FALSE)</f>
        <v>Si</v>
      </c>
      <c r="J32" s="96" t="str">
        <f>VLOOKUP(E32,VIP!$A$2:$O8691,8,FALSE)</f>
        <v>Si</v>
      </c>
      <c r="K32" s="96" t="str">
        <f>VLOOKUP(E32,VIP!$A$2:$O12265,6,0)</f>
        <v>NO</v>
      </c>
      <c r="L32" s="98" t="s">
        <v>2228</v>
      </c>
      <c r="M32" s="99" t="s">
        <v>2469</v>
      </c>
      <c r="N32" s="99" t="s">
        <v>2476</v>
      </c>
      <c r="O32" s="96" t="s">
        <v>2493</v>
      </c>
      <c r="P32" s="128"/>
      <c r="Q32" s="99" t="s">
        <v>2228</v>
      </c>
    </row>
    <row r="33" spans="1:17" ht="18" x14ac:dyDescent="0.25">
      <c r="A33" s="96" t="str">
        <f>VLOOKUP(E33,'LISTADO ATM'!$A$2:$C$901,3,0)</f>
        <v>ESTE</v>
      </c>
      <c r="B33" s="113" t="s">
        <v>2503</v>
      </c>
      <c r="C33" s="97">
        <v>44264.038680555554</v>
      </c>
      <c r="D33" s="96" t="s">
        <v>2189</v>
      </c>
      <c r="E33" s="106">
        <v>859</v>
      </c>
      <c r="F33" s="96" t="str">
        <f>VLOOKUP(E33,VIP!$A$2:$O11759,2,0)</f>
        <v>DRBR859</v>
      </c>
      <c r="G33" s="96" t="str">
        <f>VLOOKUP(E33,'LISTADO ATM'!$A$2:$B$900,2,0)</f>
        <v xml:space="preserve">ATM Hotel Vista Sol (Punta Cana) </v>
      </c>
      <c r="H33" s="96" t="str">
        <f>VLOOKUP(E33,VIP!$A$2:$O16680,7,FALSE)</f>
        <v>Si</v>
      </c>
      <c r="I33" s="96" t="str">
        <f>VLOOKUP(E33,VIP!$A$2:$O8645,8,FALSE)</f>
        <v>Si</v>
      </c>
      <c r="J33" s="96" t="str">
        <f>VLOOKUP(E33,VIP!$A$2:$O8595,8,FALSE)</f>
        <v>Si</v>
      </c>
      <c r="K33" s="96" t="str">
        <f>VLOOKUP(E33,VIP!$A$2:$O12169,6,0)</f>
        <v>NO</v>
      </c>
      <c r="L33" s="98" t="s">
        <v>2254</v>
      </c>
      <c r="M33" s="99" t="s">
        <v>2469</v>
      </c>
      <c r="N33" s="99" t="s">
        <v>2476</v>
      </c>
      <c r="O33" s="96" t="s">
        <v>2478</v>
      </c>
      <c r="P33" s="101"/>
      <c r="Q33" s="100" t="s">
        <v>2254</v>
      </c>
    </row>
    <row r="34" spans="1:17" ht="18" x14ac:dyDescent="0.25">
      <c r="A34" s="96" t="str">
        <f>VLOOKUP(E34,'LISTADO ATM'!$A$2:$C$901,3,0)</f>
        <v>DISTRITO NACIONAL</v>
      </c>
      <c r="B34" s="113" t="s">
        <v>2508</v>
      </c>
      <c r="C34" s="97">
        <v>44264.857881944445</v>
      </c>
      <c r="D34" s="96" t="s">
        <v>2189</v>
      </c>
      <c r="E34" s="106">
        <v>476</v>
      </c>
      <c r="F34" s="96" t="str">
        <f>VLOOKUP(E34,VIP!$A$2:$O11776,2,0)</f>
        <v>DRBR476</v>
      </c>
      <c r="G34" s="96" t="str">
        <f>VLOOKUP(E34,'LISTADO ATM'!$A$2:$B$900,2,0)</f>
        <v xml:space="preserve">ATM Multicentro La Sirena Las Caobas </v>
      </c>
      <c r="H34" s="96" t="str">
        <f>VLOOKUP(E34,VIP!$A$2:$O16697,7,FALSE)</f>
        <v>Si</v>
      </c>
      <c r="I34" s="96" t="str">
        <f>VLOOKUP(E34,VIP!$A$2:$O8662,8,FALSE)</f>
        <v>Si</v>
      </c>
      <c r="J34" s="96" t="str">
        <f>VLOOKUP(E34,VIP!$A$2:$O8612,8,FALSE)</f>
        <v>Si</v>
      </c>
      <c r="K34" s="96" t="str">
        <f>VLOOKUP(E34,VIP!$A$2:$O12186,6,0)</f>
        <v>SI</v>
      </c>
      <c r="L34" s="98" t="s">
        <v>2254</v>
      </c>
      <c r="M34" s="99" t="s">
        <v>2469</v>
      </c>
      <c r="N34" s="99" t="s">
        <v>2476</v>
      </c>
      <c r="O34" s="96" t="s">
        <v>2478</v>
      </c>
      <c r="P34" s="128"/>
      <c r="Q34" s="100" t="s">
        <v>2254</v>
      </c>
    </row>
    <row r="35" spans="1:17" ht="18" x14ac:dyDescent="0.25">
      <c r="A35" s="96" t="str">
        <f>VLOOKUP(E35,'LISTADO ATM'!$A$2:$C$901,3,0)</f>
        <v>DISTRITO NACIONAL</v>
      </c>
      <c r="B35" s="113" t="s">
        <v>2509</v>
      </c>
      <c r="C35" s="97">
        <v>44264.865543981483</v>
      </c>
      <c r="D35" s="96" t="s">
        <v>2189</v>
      </c>
      <c r="E35" s="106">
        <v>558</v>
      </c>
      <c r="F35" s="96" t="str">
        <f>VLOOKUP(E35,VIP!$A$2:$O11777,2,0)</f>
        <v>DRBR106</v>
      </c>
      <c r="G35" s="96" t="str">
        <f>VLOOKUP(E35,'LISTADO ATM'!$A$2:$B$900,2,0)</f>
        <v xml:space="preserve">ATM Base Naval 27 de Febrero (Sans Soucí) </v>
      </c>
      <c r="H35" s="96" t="str">
        <f>VLOOKUP(E35,VIP!$A$2:$O16698,7,FALSE)</f>
        <v>Si</v>
      </c>
      <c r="I35" s="96" t="str">
        <f>VLOOKUP(E35,VIP!$A$2:$O8663,8,FALSE)</f>
        <v>Si</v>
      </c>
      <c r="J35" s="96" t="str">
        <f>VLOOKUP(E35,VIP!$A$2:$O8613,8,FALSE)</f>
        <v>Si</v>
      </c>
      <c r="K35" s="96" t="str">
        <f>VLOOKUP(E35,VIP!$A$2:$O12187,6,0)</f>
        <v>NO</v>
      </c>
      <c r="L35" s="98" t="s">
        <v>2254</v>
      </c>
      <c r="M35" s="99" t="s">
        <v>2469</v>
      </c>
      <c r="N35" s="99" t="s">
        <v>2476</v>
      </c>
      <c r="O35" s="96" t="s">
        <v>2478</v>
      </c>
      <c r="P35" s="128"/>
      <c r="Q35" s="100" t="s">
        <v>2254</v>
      </c>
    </row>
    <row r="36" spans="1:17" ht="18" x14ac:dyDescent="0.25">
      <c r="A36" s="96" t="str">
        <f>VLOOKUP(E36,'LISTADO ATM'!$A$2:$C$901,3,0)</f>
        <v>ESTE</v>
      </c>
      <c r="B36" s="113" t="s">
        <v>2517</v>
      </c>
      <c r="C36" s="97">
        <v>44265.598587962966</v>
      </c>
      <c r="D36" s="96" t="s">
        <v>2189</v>
      </c>
      <c r="E36" s="106">
        <v>161</v>
      </c>
      <c r="F36" s="96" t="str">
        <f>VLOOKUP(E36,VIP!$A$2:$O11812,2,0)</f>
        <v>DRBR161</v>
      </c>
      <c r="G36" s="96" t="str">
        <f>VLOOKUP(E36,'LISTADO ATM'!$A$2:$B$900,2,0)</f>
        <v xml:space="preserve">ATM Jumbo Punta Cana </v>
      </c>
      <c r="H36" s="96" t="str">
        <f>VLOOKUP(E36,VIP!$A$2:$O16733,7,FALSE)</f>
        <v>Si</v>
      </c>
      <c r="I36" s="96" t="str">
        <f>VLOOKUP(E36,VIP!$A$2:$O8698,8,FALSE)</f>
        <v>Si</v>
      </c>
      <c r="J36" s="96" t="str">
        <f>VLOOKUP(E36,VIP!$A$2:$O8648,8,FALSE)</f>
        <v>Si</v>
      </c>
      <c r="K36" s="96" t="str">
        <f>VLOOKUP(E36,VIP!$A$2:$O12222,6,0)</f>
        <v>NO</v>
      </c>
      <c r="L36" s="98" t="s">
        <v>2254</v>
      </c>
      <c r="M36" s="99" t="s">
        <v>2469</v>
      </c>
      <c r="N36" s="99" t="s">
        <v>2500</v>
      </c>
      <c r="O36" s="96" t="s">
        <v>2478</v>
      </c>
      <c r="P36" s="128"/>
      <c r="Q36" s="100" t="s">
        <v>2254</v>
      </c>
    </row>
    <row r="37" spans="1:17" ht="18" x14ac:dyDescent="0.25">
      <c r="A37" s="96" t="str">
        <f>VLOOKUP(E37,'LISTADO ATM'!$A$2:$C$901,3,0)</f>
        <v>SUR</v>
      </c>
      <c r="B37" s="113" t="s">
        <v>2538</v>
      </c>
      <c r="C37" s="97">
        <v>44265.854953703703</v>
      </c>
      <c r="D37" s="96" t="s">
        <v>2189</v>
      </c>
      <c r="E37" s="106">
        <v>45</v>
      </c>
      <c r="F37" s="96" t="str">
        <f>VLOOKUP(E37,VIP!$A$2:$O11851,2,0)</f>
        <v>DRBR045</v>
      </c>
      <c r="G37" s="96" t="str">
        <f>VLOOKUP(E37,'LISTADO ATM'!$A$2:$B$900,2,0)</f>
        <v xml:space="preserve">ATM Oficina Tamayo </v>
      </c>
      <c r="H37" s="96" t="str">
        <f>VLOOKUP(E37,VIP!$A$2:$O16772,7,FALSE)</f>
        <v>Si</v>
      </c>
      <c r="I37" s="96" t="str">
        <f>VLOOKUP(E37,VIP!$A$2:$O8737,8,FALSE)</f>
        <v>Si</v>
      </c>
      <c r="J37" s="96" t="str">
        <f>VLOOKUP(E37,VIP!$A$2:$O8687,8,FALSE)</f>
        <v>Si</v>
      </c>
      <c r="K37" s="96" t="str">
        <f>VLOOKUP(E37,VIP!$A$2:$O12261,6,0)</f>
        <v>SI</v>
      </c>
      <c r="L37" s="98" t="s">
        <v>2254</v>
      </c>
      <c r="M37" s="99" t="s">
        <v>2469</v>
      </c>
      <c r="N37" s="99" t="s">
        <v>2476</v>
      </c>
      <c r="O37" s="96" t="s">
        <v>2478</v>
      </c>
      <c r="P37" s="128"/>
      <c r="Q37" s="100" t="s">
        <v>2254</v>
      </c>
    </row>
    <row r="38" spans="1:17" ht="18" x14ac:dyDescent="0.25">
      <c r="A38" s="96" t="str">
        <f>VLOOKUP(E38,'LISTADO ATM'!$A$2:$C$901,3,0)</f>
        <v>SUR</v>
      </c>
      <c r="B38" s="113" t="s">
        <v>2535</v>
      </c>
      <c r="C38" s="97">
        <v>44265.888483796298</v>
      </c>
      <c r="D38" s="96" t="s">
        <v>2189</v>
      </c>
      <c r="E38" s="106">
        <v>619</v>
      </c>
      <c r="F38" s="96" t="str">
        <f>VLOOKUP(E38,VIP!$A$2:$O11847,2,0)</f>
        <v>DRBR619</v>
      </c>
      <c r="G38" s="96" t="str">
        <f>VLOOKUP(E38,'LISTADO ATM'!$A$2:$B$900,2,0)</f>
        <v xml:space="preserve">ATM Academia P.N. Hatillo (San Cristóbal) </v>
      </c>
      <c r="H38" s="96" t="str">
        <f>VLOOKUP(E38,VIP!$A$2:$O16768,7,FALSE)</f>
        <v>Si</v>
      </c>
      <c r="I38" s="96" t="str">
        <f>VLOOKUP(E38,VIP!$A$2:$O8733,8,FALSE)</f>
        <v>Si</v>
      </c>
      <c r="J38" s="96" t="str">
        <f>VLOOKUP(E38,VIP!$A$2:$O8683,8,FALSE)</f>
        <v>Si</v>
      </c>
      <c r="K38" s="96" t="str">
        <f>VLOOKUP(E38,VIP!$A$2:$O12257,6,0)</f>
        <v>NO</v>
      </c>
      <c r="L38" s="98" t="s">
        <v>2254</v>
      </c>
      <c r="M38" s="99" t="s">
        <v>2469</v>
      </c>
      <c r="N38" s="99" t="s">
        <v>2476</v>
      </c>
      <c r="O38" s="96" t="s">
        <v>2478</v>
      </c>
      <c r="P38" s="128"/>
      <c r="Q38" s="100" t="s">
        <v>2254</v>
      </c>
    </row>
    <row r="39" spans="1:17" ht="18" x14ac:dyDescent="0.25">
      <c r="A39" s="96" t="str">
        <f>VLOOKUP(E39,'LISTADO ATM'!$A$2:$C$901,3,0)</f>
        <v>NORTE</v>
      </c>
      <c r="B39" s="113" t="s">
        <v>2543</v>
      </c>
      <c r="C39" s="97">
        <v>44266.017557870371</v>
      </c>
      <c r="D39" s="96" t="s">
        <v>2190</v>
      </c>
      <c r="E39" s="106">
        <v>257</v>
      </c>
      <c r="F39" s="96" t="str">
        <f>VLOOKUP(E39,VIP!$A$2:$O11850,2,0)</f>
        <v>DRBR257</v>
      </c>
      <c r="G39" s="96" t="str">
        <f>VLOOKUP(E39,'LISTADO ATM'!$A$2:$B$900,2,0)</f>
        <v xml:space="preserve">ATM S/M Pola (Santiago) </v>
      </c>
      <c r="H39" s="96" t="str">
        <f>VLOOKUP(E39,VIP!$A$2:$O16771,7,FALSE)</f>
        <v>Si</v>
      </c>
      <c r="I39" s="96" t="str">
        <f>VLOOKUP(E39,VIP!$A$2:$O8736,8,FALSE)</f>
        <v>Si</v>
      </c>
      <c r="J39" s="96" t="str">
        <f>VLOOKUP(E39,VIP!$A$2:$O8686,8,FALSE)</f>
        <v>Si</v>
      </c>
      <c r="K39" s="96" t="str">
        <f>VLOOKUP(E39,VIP!$A$2:$O12260,6,0)</f>
        <v>NO</v>
      </c>
      <c r="L39" s="98" t="s">
        <v>2254</v>
      </c>
      <c r="M39" s="99" t="s">
        <v>2469</v>
      </c>
      <c r="N39" s="99" t="s">
        <v>2476</v>
      </c>
      <c r="O39" s="96" t="s">
        <v>2493</v>
      </c>
      <c r="P39" s="128"/>
      <c r="Q39" s="99" t="s">
        <v>2254</v>
      </c>
    </row>
    <row r="40" spans="1:17" ht="18" x14ac:dyDescent="0.25">
      <c r="A40" s="96" t="str">
        <f>VLOOKUP(E40,'LISTADO ATM'!$A$2:$C$901,3,0)</f>
        <v>DISTRITO NACIONAL</v>
      </c>
      <c r="B40" s="113" t="s">
        <v>2542</v>
      </c>
      <c r="C40" s="97">
        <v>44266.017916666664</v>
      </c>
      <c r="D40" s="96" t="s">
        <v>2189</v>
      </c>
      <c r="E40" s="106">
        <v>227</v>
      </c>
      <c r="F40" s="96" t="str">
        <f>VLOOKUP(E40,VIP!$A$2:$O11849,2,0)</f>
        <v>DRBR227</v>
      </c>
      <c r="G40" s="96" t="str">
        <f>VLOOKUP(E40,'LISTADO ATM'!$A$2:$B$900,2,0)</f>
        <v xml:space="preserve">ATM S/M Bravo Av. Enriquillo </v>
      </c>
      <c r="H40" s="96" t="str">
        <f>VLOOKUP(E40,VIP!$A$2:$O16770,7,FALSE)</f>
        <v>Si</v>
      </c>
      <c r="I40" s="96" t="str">
        <f>VLOOKUP(E40,VIP!$A$2:$O8735,8,FALSE)</f>
        <v>Si</v>
      </c>
      <c r="J40" s="96" t="str">
        <f>VLOOKUP(E40,VIP!$A$2:$O8685,8,FALSE)</f>
        <v>Si</v>
      </c>
      <c r="K40" s="96" t="str">
        <f>VLOOKUP(E40,VIP!$A$2:$O12259,6,0)</f>
        <v>NO</v>
      </c>
      <c r="L40" s="98" t="s">
        <v>2254</v>
      </c>
      <c r="M40" s="99" t="s">
        <v>2469</v>
      </c>
      <c r="N40" s="99" t="s">
        <v>2476</v>
      </c>
      <c r="O40" s="96" t="s">
        <v>2478</v>
      </c>
      <c r="P40" s="128"/>
      <c r="Q40" s="99" t="s">
        <v>2254</v>
      </c>
    </row>
    <row r="41" spans="1:17" ht="18" x14ac:dyDescent="0.25">
      <c r="A41" s="96" t="str">
        <f>VLOOKUP(E41,'LISTADO ATM'!$A$2:$C$901,3,0)</f>
        <v>ESTE</v>
      </c>
      <c r="B41" s="113" t="s">
        <v>2561</v>
      </c>
      <c r="C41" s="97">
        <v>44266.355497685188</v>
      </c>
      <c r="D41" s="96" t="s">
        <v>2189</v>
      </c>
      <c r="E41" s="106">
        <v>822</v>
      </c>
      <c r="F41" s="96" t="str">
        <f>VLOOKUP(E41,VIP!$A$2:$O11849,2,0)</f>
        <v>DRBR822</v>
      </c>
      <c r="G41" s="96" t="str">
        <f>VLOOKUP(E41,'LISTADO ATM'!$A$2:$B$900,2,0)</f>
        <v xml:space="preserve">ATM INDUSPALMA </v>
      </c>
      <c r="H41" s="96" t="str">
        <f>VLOOKUP(E41,VIP!$A$2:$O16770,7,FALSE)</f>
        <v>Si</v>
      </c>
      <c r="I41" s="96" t="str">
        <f>VLOOKUP(E41,VIP!$A$2:$O8735,8,FALSE)</f>
        <v>Si</v>
      </c>
      <c r="J41" s="96" t="str">
        <f>VLOOKUP(E41,VIP!$A$2:$O8685,8,FALSE)</f>
        <v>Si</v>
      </c>
      <c r="K41" s="96" t="str">
        <f>VLOOKUP(E41,VIP!$A$2:$O12259,6,0)</f>
        <v>NO</v>
      </c>
      <c r="L41" s="98" t="s">
        <v>2254</v>
      </c>
      <c r="M41" s="99" t="s">
        <v>2469</v>
      </c>
      <c r="N41" s="99" t="s">
        <v>2476</v>
      </c>
      <c r="O41" s="96" t="s">
        <v>2478</v>
      </c>
      <c r="P41" s="128"/>
      <c r="Q41" s="99" t="s">
        <v>2254</v>
      </c>
    </row>
    <row r="42" spans="1:17" ht="18" x14ac:dyDescent="0.25">
      <c r="A42" s="96" t="str">
        <f>VLOOKUP(E42,'LISTADO ATM'!$A$2:$C$901,3,0)</f>
        <v>NORTE</v>
      </c>
      <c r="B42" s="113" t="s">
        <v>2562</v>
      </c>
      <c r="C42" s="97">
        <v>44266.34516203704</v>
      </c>
      <c r="D42" s="96" t="s">
        <v>2189</v>
      </c>
      <c r="E42" s="106">
        <v>171</v>
      </c>
      <c r="F42" s="96" t="str">
        <f>VLOOKUP(E42,VIP!$A$2:$O11850,2,0)</f>
        <v>DRBR171</v>
      </c>
      <c r="G42" s="96" t="str">
        <f>VLOOKUP(E42,'LISTADO ATM'!$A$2:$B$900,2,0)</f>
        <v xml:space="preserve">ATM Oficina Moca </v>
      </c>
      <c r="H42" s="96" t="str">
        <f>VLOOKUP(E42,VIP!$A$2:$O16771,7,FALSE)</f>
        <v>Si</v>
      </c>
      <c r="I42" s="96" t="str">
        <f>VLOOKUP(E42,VIP!$A$2:$O8736,8,FALSE)</f>
        <v>Si</v>
      </c>
      <c r="J42" s="96" t="str">
        <f>VLOOKUP(E42,VIP!$A$2:$O8686,8,FALSE)</f>
        <v>Si</v>
      </c>
      <c r="K42" s="96" t="str">
        <f>VLOOKUP(E42,VIP!$A$2:$O12260,6,0)</f>
        <v>NO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128"/>
      <c r="Q42" s="99" t="s">
        <v>2254</v>
      </c>
    </row>
    <row r="43" spans="1:17" ht="18" x14ac:dyDescent="0.25">
      <c r="A43" s="96" t="str">
        <f>VLOOKUP(E43,'LISTADO ATM'!$A$2:$C$901,3,0)</f>
        <v>ESTE</v>
      </c>
      <c r="B43" s="113" t="s">
        <v>2563</v>
      </c>
      <c r="C43" s="97">
        <v>44266.344386574077</v>
      </c>
      <c r="D43" s="96" t="s">
        <v>2189</v>
      </c>
      <c r="E43" s="106">
        <v>204</v>
      </c>
      <c r="F43" s="96" t="str">
        <f>VLOOKUP(E43,VIP!$A$2:$O11851,2,0)</f>
        <v>DRBR204</v>
      </c>
      <c r="G43" s="96" t="str">
        <f>VLOOKUP(E43,'LISTADO ATM'!$A$2:$B$900,2,0)</f>
        <v>ATM Hotel Dominicus II</v>
      </c>
      <c r="H43" s="96" t="str">
        <f>VLOOKUP(E43,VIP!$A$2:$O16772,7,FALSE)</f>
        <v>Si</v>
      </c>
      <c r="I43" s="96" t="str">
        <f>VLOOKUP(E43,VIP!$A$2:$O8737,8,FALSE)</f>
        <v>Si</v>
      </c>
      <c r="J43" s="96" t="str">
        <f>VLOOKUP(E43,VIP!$A$2:$O8687,8,FALSE)</f>
        <v>Si</v>
      </c>
      <c r="K43" s="96" t="str">
        <f>VLOOKUP(E43,VIP!$A$2:$O12261,6,0)</f>
        <v>NO</v>
      </c>
      <c r="L43" s="98" t="s">
        <v>2254</v>
      </c>
      <c r="M43" s="99" t="s">
        <v>2469</v>
      </c>
      <c r="N43" s="99" t="s">
        <v>2476</v>
      </c>
      <c r="O43" s="96" t="s">
        <v>2478</v>
      </c>
      <c r="P43" s="128"/>
      <c r="Q43" s="99" t="s">
        <v>2254</v>
      </c>
    </row>
    <row r="44" spans="1:17" ht="18" x14ac:dyDescent="0.25">
      <c r="A44" s="96" t="str">
        <f>VLOOKUP(E44,'LISTADO ATM'!$A$2:$C$901,3,0)</f>
        <v>SUR</v>
      </c>
      <c r="B44" s="113" t="s">
        <v>2514</v>
      </c>
      <c r="C44" s="97">
        <v>44265.614293981482</v>
      </c>
      <c r="D44" s="96" t="s">
        <v>2504</v>
      </c>
      <c r="E44" s="106">
        <v>871</v>
      </c>
      <c r="F44" s="96" t="str">
        <f>VLOOKUP(E44,VIP!$A$2:$O11806,2,0)</f>
        <v>DRBR871</v>
      </c>
      <c r="G44" s="96" t="str">
        <f>VLOOKUP(E44,'LISTADO ATM'!$A$2:$B$900,2,0)</f>
        <v>ATM Plaza Cultural San Juan</v>
      </c>
      <c r="H44" s="96" t="str">
        <f>VLOOKUP(E44,VIP!$A$2:$O16727,7,FALSE)</f>
        <v>N/A</v>
      </c>
      <c r="I44" s="96" t="str">
        <f>VLOOKUP(E44,VIP!$A$2:$O8692,8,FALSE)</f>
        <v>N/A</v>
      </c>
      <c r="J44" s="96" t="str">
        <f>VLOOKUP(E44,VIP!$A$2:$O8642,8,FALSE)</f>
        <v>N/A</v>
      </c>
      <c r="K44" s="96" t="str">
        <f>VLOOKUP(E44,VIP!$A$2:$O12216,6,0)</f>
        <v>N/A</v>
      </c>
      <c r="L44" s="98" t="s">
        <v>2462</v>
      </c>
      <c r="M44" s="99" t="s">
        <v>2469</v>
      </c>
      <c r="N44" s="99" t="s">
        <v>2476</v>
      </c>
      <c r="O44" s="96" t="s">
        <v>2505</v>
      </c>
      <c r="P44" s="128"/>
      <c r="Q44" s="100" t="s">
        <v>2462</v>
      </c>
    </row>
    <row r="45" spans="1:17" ht="18" x14ac:dyDescent="0.25">
      <c r="A45" s="96" t="str">
        <f>VLOOKUP(E45,'LISTADO ATM'!$A$2:$C$901,3,0)</f>
        <v>NORTE</v>
      </c>
      <c r="B45" s="113" t="s">
        <v>2531</v>
      </c>
      <c r="C45" s="97">
        <v>44265.680914351855</v>
      </c>
      <c r="D45" s="96" t="s">
        <v>2504</v>
      </c>
      <c r="E45" s="106">
        <v>882</v>
      </c>
      <c r="F45" s="96" t="str">
        <f>VLOOKUP(E45,VIP!$A$2:$O11837,2,0)</f>
        <v>DRBR882</v>
      </c>
      <c r="G45" s="96" t="str">
        <f>VLOOKUP(E45,'LISTADO ATM'!$A$2:$B$900,2,0)</f>
        <v xml:space="preserve">ATM Oficina Moca II </v>
      </c>
      <c r="H45" s="96" t="str">
        <f>VLOOKUP(E45,VIP!$A$2:$O16758,7,FALSE)</f>
        <v>Si</v>
      </c>
      <c r="I45" s="96" t="str">
        <f>VLOOKUP(E45,VIP!$A$2:$O8723,8,FALSE)</f>
        <v>Si</v>
      </c>
      <c r="J45" s="96" t="str">
        <f>VLOOKUP(E45,VIP!$A$2:$O8673,8,FALSE)</f>
        <v>Si</v>
      </c>
      <c r="K45" s="96" t="str">
        <f>VLOOKUP(E45,VIP!$A$2:$O12247,6,0)</f>
        <v>SI</v>
      </c>
      <c r="L45" s="98" t="s">
        <v>2462</v>
      </c>
      <c r="M45" s="99" t="s">
        <v>2469</v>
      </c>
      <c r="N45" s="99" t="s">
        <v>2476</v>
      </c>
      <c r="O45" s="96" t="s">
        <v>2505</v>
      </c>
      <c r="P45" s="128"/>
      <c r="Q45" s="100" t="s">
        <v>2462</v>
      </c>
    </row>
    <row r="46" spans="1:17" ht="18" x14ac:dyDescent="0.25">
      <c r="A46" s="96" t="str">
        <f>VLOOKUP(E46,'LISTADO ATM'!$A$2:$C$901,3,0)</f>
        <v>DISTRITO NACIONAL</v>
      </c>
      <c r="B46" s="113" t="s">
        <v>2530</v>
      </c>
      <c r="C46" s="97">
        <v>44265.684398148151</v>
      </c>
      <c r="D46" s="96" t="s">
        <v>2472</v>
      </c>
      <c r="E46" s="106">
        <v>678</v>
      </c>
      <c r="F46" s="96" t="str">
        <f>VLOOKUP(E46,VIP!$A$2:$O11836,2,0)</f>
        <v>DRBR678</v>
      </c>
      <c r="G46" s="96" t="str">
        <f>VLOOKUP(E46,'LISTADO ATM'!$A$2:$B$900,2,0)</f>
        <v>ATM Eco Petroleo San Isidro</v>
      </c>
      <c r="H46" s="96" t="str">
        <f>VLOOKUP(E46,VIP!$A$2:$O16757,7,FALSE)</f>
        <v>Si</v>
      </c>
      <c r="I46" s="96" t="str">
        <f>VLOOKUP(E46,VIP!$A$2:$O8722,8,FALSE)</f>
        <v>Si</v>
      </c>
      <c r="J46" s="96" t="str">
        <f>VLOOKUP(E46,VIP!$A$2:$O8672,8,FALSE)</f>
        <v>Si</v>
      </c>
      <c r="K46" s="96" t="str">
        <f>VLOOKUP(E46,VIP!$A$2:$O12246,6,0)</f>
        <v>NO</v>
      </c>
      <c r="L46" s="98" t="s">
        <v>2462</v>
      </c>
      <c r="M46" s="99" t="s">
        <v>2469</v>
      </c>
      <c r="N46" s="99" t="s">
        <v>2476</v>
      </c>
      <c r="O46" s="96" t="s">
        <v>2477</v>
      </c>
      <c r="P46" s="128"/>
      <c r="Q46" s="100" t="s">
        <v>2462</v>
      </c>
    </row>
    <row r="47" spans="1:17" ht="18" x14ac:dyDescent="0.25">
      <c r="A47" s="96" t="str">
        <f>VLOOKUP(E47,'LISTADO ATM'!$A$2:$C$901,3,0)</f>
        <v>DISTRITO NACIONAL</v>
      </c>
      <c r="B47" s="113" t="s">
        <v>2524</v>
      </c>
      <c r="C47" s="97">
        <v>44265.457199074073</v>
      </c>
      <c r="D47" s="96" t="s">
        <v>2504</v>
      </c>
      <c r="E47" s="106">
        <v>24</v>
      </c>
      <c r="F47" s="96" t="str">
        <f>VLOOKUP(E47,VIP!$A$2:$O11829,2,0)</f>
        <v>DRBR024</v>
      </c>
      <c r="G47" s="96" t="str">
        <f>VLOOKUP(E47,'LISTADO ATM'!$A$2:$B$900,2,0)</f>
        <v xml:space="preserve">ATM Oficina Eusebio Manzueta </v>
      </c>
      <c r="H47" s="96" t="str">
        <f>VLOOKUP(E47,VIP!$A$2:$O16750,7,FALSE)</f>
        <v>No</v>
      </c>
      <c r="I47" s="96" t="str">
        <f>VLOOKUP(E47,VIP!$A$2:$O8715,8,FALSE)</f>
        <v>No</v>
      </c>
      <c r="J47" s="96" t="str">
        <f>VLOOKUP(E47,VIP!$A$2:$O8665,8,FALSE)</f>
        <v>No</v>
      </c>
      <c r="K47" s="96" t="str">
        <f>VLOOKUP(E47,VIP!$A$2:$O12239,6,0)</f>
        <v>NO</v>
      </c>
      <c r="L47" s="98" t="s">
        <v>2430</v>
      </c>
      <c r="M47" s="99" t="s">
        <v>2469</v>
      </c>
      <c r="N47" s="99" t="s">
        <v>2476</v>
      </c>
      <c r="O47" s="96" t="s">
        <v>2505</v>
      </c>
      <c r="P47" s="128"/>
      <c r="Q47" s="100" t="s">
        <v>2430</v>
      </c>
    </row>
    <row r="48" spans="1:17" ht="18" x14ac:dyDescent="0.25">
      <c r="A48" s="96" t="str">
        <f>VLOOKUP(E48,'LISTADO ATM'!$A$2:$C$901,3,0)</f>
        <v>DISTRITO NACIONAL</v>
      </c>
      <c r="B48" s="113" t="s">
        <v>2521</v>
      </c>
      <c r="C48" s="97">
        <v>44265.463854166665</v>
      </c>
      <c r="D48" s="96" t="s">
        <v>2504</v>
      </c>
      <c r="E48" s="106">
        <v>231</v>
      </c>
      <c r="F48" s="96" t="str">
        <f>VLOOKUP(E48,VIP!$A$2:$O11825,2,0)</f>
        <v>DRBR231</v>
      </c>
      <c r="G48" s="96" t="str">
        <f>VLOOKUP(E48,'LISTADO ATM'!$A$2:$B$900,2,0)</f>
        <v xml:space="preserve">ATM Oficina Zona Oriental </v>
      </c>
      <c r="H48" s="96" t="str">
        <f>VLOOKUP(E48,VIP!$A$2:$O16746,7,FALSE)</f>
        <v>Si</v>
      </c>
      <c r="I48" s="96" t="str">
        <f>VLOOKUP(E48,VIP!$A$2:$O8711,8,FALSE)</f>
        <v>Si</v>
      </c>
      <c r="J48" s="96" t="str">
        <f>VLOOKUP(E48,VIP!$A$2:$O8661,8,FALSE)</f>
        <v>Si</v>
      </c>
      <c r="K48" s="96" t="str">
        <f>VLOOKUP(E48,VIP!$A$2:$O12235,6,0)</f>
        <v>SI</v>
      </c>
      <c r="L48" s="98" t="s">
        <v>2430</v>
      </c>
      <c r="M48" s="99" t="s">
        <v>2469</v>
      </c>
      <c r="N48" s="99" t="s">
        <v>2476</v>
      </c>
      <c r="O48" s="96" t="s">
        <v>2505</v>
      </c>
      <c r="P48" s="128"/>
      <c r="Q48" s="100" t="s">
        <v>2430</v>
      </c>
    </row>
    <row r="49" spans="1:17" ht="18" x14ac:dyDescent="0.25">
      <c r="A49" s="96" t="str">
        <f>VLOOKUP(E49,'LISTADO ATM'!$A$2:$C$901,3,0)</f>
        <v>DISTRITO NACIONAL</v>
      </c>
      <c r="B49" s="113" t="s">
        <v>2520</v>
      </c>
      <c r="C49" s="97">
        <v>44265.481493055559</v>
      </c>
      <c r="D49" s="96" t="s">
        <v>2472</v>
      </c>
      <c r="E49" s="106">
        <v>165</v>
      </c>
      <c r="F49" s="96" t="str">
        <f>VLOOKUP(E49,VIP!$A$2:$O11820,2,0)</f>
        <v>DRBR165</v>
      </c>
      <c r="G49" s="96" t="str">
        <f>VLOOKUP(E49,'LISTADO ATM'!$A$2:$B$900,2,0)</f>
        <v>ATM Autoservicio Megacentro</v>
      </c>
      <c r="H49" s="96" t="str">
        <f>VLOOKUP(E49,VIP!$A$2:$O16741,7,FALSE)</f>
        <v>Si</v>
      </c>
      <c r="I49" s="96" t="str">
        <f>VLOOKUP(E49,VIP!$A$2:$O8706,8,FALSE)</f>
        <v>Si</v>
      </c>
      <c r="J49" s="96" t="str">
        <f>VLOOKUP(E49,VIP!$A$2:$O8656,8,FALSE)</f>
        <v>Si</v>
      </c>
      <c r="K49" s="96" t="str">
        <f>VLOOKUP(E49,VIP!$A$2:$O12230,6,0)</f>
        <v>SI</v>
      </c>
      <c r="L49" s="98" t="s">
        <v>2430</v>
      </c>
      <c r="M49" s="99" t="s">
        <v>2469</v>
      </c>
      <c r="N49" s="99" t="s">
        <v>2476</v>
      </c>
      <c r="O49" s="96" t="s">
        <v>2477</v>
      </c>
      <c r="P49" s="128"/>
      <c r="Q49" s="100" t="s">
        <v>2430</v>
      </c>
    </row>
    <row r="50" spans="1:17" ht="18" x14ac:dyDescent="0.25">
      <c r="A50" s="96" t="str">
        <f>VLOOKUP(E50,'LISTADO ATM'!$A$2:$C$901,3,0)</f>
        <v>NORTE</v>
      </c>
      <c r="B50" s="113" t="s">
        <v>2518</v>
      </c>
      <c r="C50" s="97">
        <v>44265.584456018521</v>
      </c>
      <c r="D50" s="96" t="s">
        <v>2504</v>
      </c>
      <c r="E50" s="106">
        <v>119</v>
      </c>
      <c r="F50" s="96" t="str">
        <f>VLOOKUP(E50,VIP!$A$2:$O11814,2,0)</f>
        <v>DRBR119</v>
      </c>
      <c r="G50" s="96" t="str">
        <f>VLOOKUP(E50,'LISTADO ATM'!$A$2:$B$900,2,0)</f>
        <v>ATM Oficina La Barranquita</v>
      </c>
      <c r="H50" s="96" t="str">
        <f>VLOOKUP(E50,VIP!$A$2:$O16735,7,FALSE)</f>
        <v>N/A</v>
      </c>
      <c r="I50" s="96" t="str">
        <f>VLOOKUP(E50,VIP!$A$2:$O8700,8,FALSE)</f>
        <v>N/A</v>
      </c>
      <c r="J50" s="96" t="str">
        <f>VLOOKUP(E50,VIP!$A$2:$O8650,8,FALSE)</f>
        <v>N/A</v>
      </c>
      <c r="K50" s="96" t="str">
        <f>VLOOKUP(E50,VIP!$A$2:$O12224,6,0)</f>
        <v>N/A</v>
      </c>
      <c r="L50" s="98" t="s">
        <v>2430</v>
      </c>
      <c r="M50" s="99" t="s">
        <v>2469</v>
      </c>
      <c r="N50" s="99" t="s">
        <v>2476</v>
      </c>
      <c r="O50" s="96" t="s">
        <v>2505</v>
      </c>
      <c r="P50" s="128"/>
      <c r="Q50" s="100" t="s">
        <v>2430</v>
      </c>
    </row>
    <row r="51" spans="1:17" ht="18" x14ac:dyDescent="0.25">
      <c r="A51" s="96" t="str">
        <f>VLOOKUP(E51,'LISTADO ATM'!$A$2:$C$901,3,0)</f>
        <v>NORTE</v>
      </c>
      <c r="B51" s="113" t="s">
        <v>2513</v>
      </c>
      <c r="C51" s="97">
        <v>44265.616331018522</v>
      </c>
      <c r="D51" s="96" t="s">
        <v>2506</v>
      </c>
      <c r="E51" s="106">
        <v>747</v>
      </c>
      <c r="F51" s="96" t="str">
        <f>VLOOKUP(E51,VIP!$A$2:$O11805,2,0)</f>
        <v>DRBR200</v>
      </c>
      <c r="G51" s="96" t="str">
        <f>VLOOKUP(E51,'LISTADO ATM'!$A$2:$B$900,2,0)</f>
        <v xml:space="preserve">ATM Club BR (Santiago) </v>
      </c>
      <c r="H51" s="96" t="str">
        <f>VLOOKUP(E51,VIP!$A$2:$O16726,7,FALSE)</f>
        <v>Si</v>
      </c>
      <c r="I51" s="96" t="str">
        <f>VLOOKUP(E51,VIP!$A$2:$O8691,8,FALSE)</f>
        <v>Si</v>
      </c>
      <c r="J51" s="96" t="str">
        <f>VLOOKUP(E51,VIP!$A$2:$O8641,8,FALSE)</f>
        <v>Si</v>
      </c>
      <c r="K51" s="96" t="str">
        <f>VLOOKUP(E51,VIP!$A$2:$O12215,6,0)</f>
        <v>SI</v>
      </c>
      <c r="L51" s="98" t="s">
        <v>2430</v>
      </c>
      <c r="M51" s="99" t="s">
        <v>2469</v>
      </c>
      <c r="N51" s="99" t="s">
        <v>2476</v>
      </c>
      <c r="O51" s="96" t="s">
        <v>2507</v>
      </c>
      <c r="P51" s="128"/>
      <c r="Q51" s="100" t="s">
        <v>2430</v>
      </c>
    </row>
    <row r="52" spans="1:17" ht="18" x14ac:dyDescent="0.25">
      <c r="A52" s="96" t="str">
        <f>VLOOKUP(E52,'LISTADO ATM'!$A$2:$C$901,3,0)</f>
        <v>NORTE</v>
      </c>
      <c r="B52" s="113" t="s">
        <v>2529</v>
      </c>
      <c r="C52" s="97">
        <v>44265.707245370373</v>
      </c>
      <c r="D52" s="96" t="s">
        <v>2504</v>
      </c>
      <c r="E52" s="106">
        <v>138</v>
      </c>
      <c r="F52" s="96" t="str">
        <f>VLOOKUP(E52,VIP!$A$2:$O11835,2,0)</f>
        <v>DRBR138</v>
      </c>
      <c r="G52" s="96" t="str">
        <f>VLOOKUP(E52,'LISTADO ATM'!$A$2:$B$900,2,0)</f>
        <v xml:space="preserve">ATM UNP Fantino </v>
      </c>
      <c r="H52" s="96" t="str">
        <f>VLOOKUP(E52,VIP!$A$2:$O16756,7,FALSE)</f>
        <v>Si</v>
      </c>
      <c r="I52" s="96" t="str">
        <f>VLOOKUP(E52,VIP!$A$2:$O8721,8,FALSE)</f>
        <v>Si</v>
      </c>
      <c r="J52" s="96" t="str">
        <f>VLOOKUP(E52,VIP!$A$2:$O8671,8,FALSE)</f>
        <v>Si</v>
      </c>
      <c r="K52" s="96" t="str">
        <f>VLOOKUP(E52,VIP!$A$2:$O12245,6,0)</f>
        <v>NO</v>
      </c>
      <c r="L52" s="98" t="s">
        <v>2430</v>
      </c>
      <c r="M52" s="99" t="s">
        <v>2469</v>
      </c>
      <c r="N52" s="99" t="s">
        <v>2476</v>
      </c>
      <c r="O52" s="96" t="s">
        <v>2505</v>
      </c>
      <c r="P52" s="128"/>
      <c r="Q52" s="100" t="s">
        <v>2430</v>
      </c>
    </row>
    <row r="53" spans="1:17" ht="18" x14ac:dyDescent="0.25">
      <c r="A53" s="96" t="str">
        <f>VLOOKUP(E53,'LISTADO ATM'!$A$2:$C$901,3,0)</f>
        <v>SUR</v>
      </c>
      <c r="B53" s="113" t="s">
        <v>2528</v>
      </c>
      <c r="C53" s="97">
        <v>44265.708379629628</v>
      </c>
      <c r="D53" s="96" t="s">
        <v>2504</v>
      </c>
      <c r="E53" s="106">
        <v>249</v>
      </c>
      <c r="F53" s="96" t="str">
        <f>VLOOKUP(E53,VIP!$A$2:$O11834,2,0)</f>
        <v>DRBR249</v>
      </c>
      <c r="G53" s="96" t="str">
        <f>VLOOKUP(E53,'LISTADO ATM'!$A$2:$B$900,2,0)</f>
        <v xml:space="preserve">ATM Banco Agrícola Neiba </v>
      </c>
      <c r="H53" s="96" t="str">
        <f>VLOOKUP(E53,VIP!$A$2:$O16755,7,FALSE)</f>
        <v>Si</v>
      </c>
      <c r="I53" s="96" t="str">
        <f>VLOOKUP(E53,VIP!$A$2:$O8720,8,FALSE)</f>
        <v>Si</v>
      </c>
      <c r="J53" s="96" t="str">
        <f>VLOOKUP(E53,VIP!$A$2:$O8670,8,FALSE)</f>
        <v>Si</v>
      </c>
      <c r="K53" s="96" t="str">
        <f>VLOOKUP(E53,VIP!$A$2:$O12244,6,0)</f>
        <v>NO</v>
      </c>
      <c r="L53" s="98" t="s">
        <v>2430</v>
      </c>
      <c r="M53" s="99" t="s">
        <v>2469</v>
      </c>
      <c r="N53" s="99" t="s">
        <v>2476</v>
      </c>
      <c r="O53" s="96" t="s">
        <v>2505</v>
      </c>
      <c r="P53" s="128"/>
      <c r="Q53" s="100" t="s">
        <v>2430</v>
      </c>
    </row>
    <row r="54" spans="1:17" ht="18" x14ac:dyDescent="0.25">
      <c r="A54" s="96" t="str">
        <f>VLOOKUP(E54,'LISTADO ATM'!$A$2:$C$901,3,0)</f>
        <v>NORTE</v>
      </c>
      <c r="B54" s="113" t="s">
        <v>2527</v>
      </c>
      <c r="C54" s="97">
        <v>44265.760555555556</v>
      </c>
      <c r="D54" s="96" t="s">
        <v>2504</v>
      </c>
      <c r="E54" s="106">
        <v>965</v>
      </c>
      <c r="F54" s="96" t="str">
        <f>VLOOKUP(E54,VIP!$A$2:$O11833,2,0)</f>
        <v>DRBR965</v>
      </c>
      <c r="G54" s="96" t="str">
        <f>VLOOKUP(E54,'LISTADO ATM'!$A$2:$B$900,2,0)</f>
        <v xml:space="preserve">ATM S/M La Fuente FUN (Santiago) </v>
      </c>
      <c r="H54" s="96" t="str">
        <f>VLOOKUP(E54,VIP!$A$2:$O16754,7,FALSE)</f>
        <v>Si</v>
      </c>
      <c r="I54" s="96" t="str">
        <f>VLOOKUP(E54,VIP!$A$2:$O8719,8,FALSE)</f>
        <v>Si</v>
      </c>
      <c r="J54" s="96" t="str">
        <f>VLOOKUP(E54,VIP!$A$2:$O8669,8,FALSE)</f>
        <v>Si</v>
      </c>
      <c r="K54" s="96" t="str">
        <f>VLOOKUP(E54,VIP!$A$2:$O12243,6,0)</f>
        <v>NO</v>
      </c>
      <c r="L54" s="98" t="s">
        <v>2430</v>
      </c>
      <c r="M54" s="99" t="s">
        <v>2469</v>
      </c>
      <c r="N54" s="99" t="s">
        <v>2476</v>
      </c>
      <c r="O54" s="96" t="s">
        <v>2505</v>
      </c>
      <c r="P54" s="128"/>
      <c r="Q54" s="100" t="s">
        <v>2430</v>
      </c>
    </row>
    <row r="55" spans="1:17" ht="18" x14ac:dyDescent="0.25">
      <c r="A55" s="96" t="str">
        <f>VLOOKUP(E55,'LISTADO ATM'!$A$2:$C$901,3,0)</f>
        <v>ESTE</v>
      </c>
      <c r="B55" s="113" t="s">
        <v>2526</v>
      </c>
      <c r="C55" s="97">
        <v>44265.761921296296</v>
      </c>
      <c r="D55" s="96" t="s">
        <v>2472</v>
      </c>
      <c r="E55" s="106">
        <v>480</v>
      </c>
      <c r="F55" s="96" t="str">
        <f>VLOOKUP(E55,VIP!$A$2:$O11832,2,0)</f>
        <v>DRBR480</v>
      </c>
      <c r="G55" s="96" t="str">
        <f>VLOOKUP(E55,'LISTADO ATM'!$A$2:$B$900,2,0)</f>
        <v>ATM UNP Farmaconal Higuey</v>
      </c>
      <c r="H55" s="96" t="str">
        <f>VLOOKUP(E55,VIP!$A$2:$O16753,7,FALSE)</f>
        <v>N/A</v>
      </c>
      <c r="I55" s="96" t="str">
        <f>VLOOKUP(E55,VIP!$A$2:$O8718,8,FALSE)</f>
        <v>N/A</v>
      </c>
      <c r="J55" s="96" t="str">
        <f>VLOOKUP(E55,VIP!$A$2:$O8668,8,FALSE)</f>
        <v>N/A</v>
      </c>
      <c r="K55" s="96" t="str">
        <f>VLOOKUP(E55,VIP!$A$2:$O12242,6,0)</f>
        <v>N/A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28"/>
      <c r="Q55" s="100" t="s">
        <v>2430</v>
      </c>
    </row>
    <row r="56" spans="1:17" s="102" customFormat="1" ht="18" x14ac:dyDescent="0.25">
      <c r="A56" s="96" t="str">
        <f>VLOOKUP(E56,'LISTADO ATM'!$A$2:$C$901,3,0)</f>
        <v>DISTRITO NACIONAL</v>
      </c>
      <c r="B56" s="113" t="s">
        <v>2525</v>
      </c>
      <c r="C56" s="97">
        <v>44265.763252314813</v>
      </c>
      <c r="D56" s="96" t="s">
        <v>2504</v>
      </c>
      <c r="E56" s="106">
        <v>516</v>
      </c>
      <c r="F56" s="96" t="str">
        <f>VLOOKUP(E56,VIP!$A$2:$O11831,2,0)</f>
        <v>DRBR516</v>
      </c>
      <c r="G56" s="96" t="str">
        <f>VLOOKUP(E56,'LISTADO ATM'!$A$2:$B$900,2,0)</f>
        <v xml:space="preserve">ATM Oficina Gascue </v>
      </c>
      <c r="H56" s="96" t="str">
        <f>VLOOKUP(E56,VIP!$A$2:$O16752,7,FALSE)</f>
        <v>Si</v>
      </c>
      <c r="I56" s="96" t="str">
        <f>VLOOKUP(E56,VIP!$A$2:$O8717,8,FALSE)</f>
        <v>Si</v>
      </c>
      <c r="J56" s="96" t="str">
        <f>VLOOKUP(E56,VIP!$A$2:$O8667,8,FALSE)</f>
        <v>Si</v>
      </c>
      <c r="K56" s="96" t="str">
        <f>VLOOKUP(E56,VIP!$A$2:$O12241,6,0)</f>
        <v>SI</v>
      </c>
      <c r="L56" s="98" t="s">
        <v>2430</v>
      </c>
      <c r="M56" s="99" t="s">
        <v>2469</v>
      </c>
      <c r="N56" s="99" t="s">
        <v>2476</v>
      </c>
      <c r="O56" s="96" t="s">
        <v>2505</v>
      </c>
      <c r="P56" s="128"/>
      <c r="Q56" s="100" t="s">
        <v>2430</v>
      </c>
    </row>
    <row r="57" spans="1:17" s="102" customFormat="1" ht="18" x14ac:dyDescent="0.25">
      <c r="A57" s="96" t="str">
        <f>VLOOKUP(E57,'LISTADO ATM'!$A$2:$C$901,3,0)</f>
        <v>DISTRITO NACIONAL</v>
      </c>
      <c r="B57" s="113" t="s">
        <v>2512</v>
      </c>
      <c r="C57" s="97">
        <v>44263.664270833331</v>
      </c>
      <c r="D57" s="96" t="s">
        <v>2189</v>
      </c>
      <c r="E57" s="106">
        <v>580</v>
      </c>
      <c r="F57" s="96" t="str">
        <f>VLOOKUP(E57,VIP!$A$2:$O11805,2,0)</f>
        <v>DRBR523</v>
      </c>
      <c r="G57" s="96" t="str">
        <f>VLOOKUP(E57,'LISTADO ATM'!$A$2:$B$900,2,0)</f>
        <v xml:space="preserve">ATM Edificio Propagas </v>
      </c>
      <c r="H57" s="96" t="str">
        <f>VLOOKUP(E57,VIP!$A$2:$O16726,7,FALSE)</f>
        <v>Si</v>
      </c>
      <c r="I57" s="96" t="str">
        <f>VLOOKUP(E57,VIP!$A$2:$O8691,8,FALSE)</f>
        <v>Si</v>
      </c>
      <c r="J57" s="96" t="str">
        <f>VLOOKUP(E57,VIP!$A$2:$O8641,8,FALSE)</f>
        <v>Si</v>
      </c>
      <c r="K57" s="96" t="str">
        <f>VLOOKUP(E57,VIP!$A$2:$O12215,6,0)</f>
        <v>NO</v>
      </c>
      <c r="L57" s="98" t="s">
        <v>2492</v>
      </c>
      <c r="M57" s="99" t="s">
        <v>2469</v>
      </c>
      <c r="N57" s="99" t="s">
        <v>2500</v>
      </c>
      <c r="O57" s="96" t="s">
        <v>2478</v>
      </c>
      <c r="P57" s="128"/>
      <c r="Q57" s="100" t="s">
        <v>2492</v>
      </c>
    </row>
    <row r="58" spans="1:17" s="102" customFormat="1" ht="18" x14ac:dyDescent="0.25">
      <c r="A58" s="96" t="str">
        <f>VLOOKUP(E58,'LISTADO ATM'!$A$2:$C$901,3,0)</f>
        <v>DISTRITO NACIONAL</v>
      </c>
      <c r="B58" s="113" t="s">
        <v>2515</v>
      </c>
      <c r="C58" s="97">
        <v>44265.60083333333</v>
      </c>
      <c r="D58" s="96" t="s">
        <v>2189</v>
      </c>
      <c r="E58" s="106">
        <v>422</v>
      </c>
      <c r="F58" s="96" t="str">
        <f>VLOOKUP(E58,VIP!$A$2:$O11810,2,0)</f>
        <v>DRBR422</v>
      </c>
      <c r="G58" s="96" t="str">
        <f>VLOOKUP(E58,'LISTADO ATM'!$A$2:$B$900,2,0)</f>
        <v xml:space="preserve">ATM Olé Manoguayabo </v>
      </c>
      <c r="H58" s="96" t="str">
        <f>VLOOKUP(E58,VIP!$A$2:$O16731,7,FALSE)</f>
        <v>Si</v>
      </c>
      <c r="I58" s="96" t="str">
        <f>VLOOKUP(E58,VIP!$A$2:$O8696,8,FALSE)</f>
        <v>Si</v>
      </c>
      <c r="J58" s="96" t="str">
        <f>VLOOKUP(E58,VIP!$A$2:$O8646,8,FALSE)</f>
        <v>Si</v>
      </c>
      <c r="K58" s="96" t="str">
        <f>VLOOKUP(E58,VIP!$A$2:$O12220,6,0)</f>
        <v>NO</v>
      </c>
      <c r="L58" s="98" t="s">
        <v>2492</v>
      </c>
      <c r="M58" s="99" t="s">
        <v>2469</v>
      </c>
      <c r="N58" s="99" t="s">
        <v>2476</v>
      </c>
      <c r="O58" s="96" t="s">
        <v>2478</v>
      </c>
      <c r="P58" s="128"/>
      <c r="Q58" s="100" t="s">
        <v>2492</v>
      </c>
    </row>
    <row r="59" spans="1:17" s="102" customFormat="1" ht="18" x14ac:dyDescent="0.25">
      <c r="A59" s="96" t="str">
        <f>VLOOKUP(E59,'LISTADO ATM'!$A$2:$C$901,3,0)</f>
        <v>DISTRITO NACIONAL</v>
      </c>
      <c r="B59" s="113" t="s">
        <v>2556</v>
      </c>
      <c r="C59" s="97">
        <v>44265.990717592591</v>
      </c>
      <c r="D59" s="96" t="s">
        <v>2189</v>
      </c>
      <c r="E59" s="106">
        <v>696</v>
      </c>
      <c r="F59" s="96" t="str">
        <f>VLOOKUP(E59,VIP!$A$2:$O11863,2,0)</f>
        <v>DRBR696</v>
      </c>
      <c r="G59" s="96" t="str">
        <f>VLOOKUP(E59,'LISTADO ATM'!$A$2:$B$900,2,0)</f>
        <v>ATM Olé Jacobo Majluta</v>
      </c>
      <c r="H59" s="96" t="str">
        <f>VLOOKUP(E59,VIP!$A$2:$O16784,7,FALSE)</f>
        <v>Si</v>
      </c>
      <c r="I59" s="96" t="str">
        <f>VLOOKUP(E59,VIP!$A$2:$O8749,8,FALSE)</f>
        <v>Si</v>
      </c>
      <c r="J59" s="96" t="str">
        <f>VLOOKUP(E59,VIP!$A$2:$O8699,8,FALSE)</f>
        <v>Si</v>
      </c>
      <c r="K59" s="96" t="str">
        <f>VLOOKUP(E59,VIP!$A$2:$O12273,6,0)</f>
        <v>NO</v>
      </c>
      <c r="L59" s="98" t="s">
        <v>2492</v>
      </c>
      <c r="M59" s="99" t="s">
        <v>2469</v>
      </c>
      <c r="N59" s="99" t="s">
        <v>2476</v>
      </c>
      <c r="O59" s="96" t="s">
        <v>2478</v>
      </c>
      <c r="P59" s="128"/>
      <c r="Q59" s="99" t="s">
        <v>2492</v>
      </c>
    </row>
    <row r="60" spans="1:17" s="102" customFormat="1" ht="18" x14ac:dyDescent="0.25">
      <c r="A60" s="96" t="str">
        <f>VLOOKUP(E60,'LISTADO ATM'!$A$2:$C$901,3,0)</f>
        <v>ESTE</v>
      </c>
      <c r="B60" s="113" t="s">
        <v>2555</v>
      </c>
      <c r="C60" s="97">
        <v>44265.991435185184</v>
      </c>
      <c r="D60" s="96" t="s">
        <v>2189</v>
      </c>
      <c r="E60" s="106">
        <v>386</v>
      </c>
      <c r="F60" s="96" t="str">
        <f>VLOOKUP(E60,VIP!$A$2:$O11862,2,0)</f>
        <v>DRBR386</v>
      </c>
      <c r="G60" s="96" t="str">
        <f>VLOOKUP(E60,'LISTADO ATM'!$A$2:$B$900,2,0)</f>
        <v xml:space="preserve">ATM Plaza Verón II </v>
      </c>
      <c r="H60" s="96" t="str">
        <f>VLOOKUP(E60,VIP!$A$2:$O16783,7,FALSE)</f>
        <v>Si</v>
      </c>
      <c r="I60" s="96" t="str">
        <f>VLOOKUP(E60,VIP!$A$2:$O8748,8,FALSE)</f>
        <v>Si</v>
      </c>
      <c r="J60" s="96" t="str">
        <f>VLOOKUP(E60,VIP!$A$2:$O8698,8,FALSE)</f>
        <v>Si</v>
      </c>
      <c r="K60" s="96" t="str">
        <f>VLOOKUP(E60,VIP!$A$2:$O12272,6,0)</f>
        <v>NO</v>
      </c>
      <c r="L60" s="98" t="s">
        <v>2492</v>
      </c>
      <c r="M60" s="99" t="s">
        <v>2469</v>
      </c>
      <c r="N60" s="99" t="s">
        <v>2476</v>
      </c>
      <c r="O60" s="96" t="s">
        <v>2478</v>
      </c>
      <c r="P60" s="128"/>
      <c r="Q60" s="99" t="s">
        <v>2492</v>
      </c>
    </row>
    <row r="61" spans="1:17" s="102" customFormat="1" ht="18" x14ac:dyDescent="0.25">
      <c r="A61" s="96" t="str">
        <f>VLOOKUP(E61,'LISTADO ATM'!$A$2:$C$901,3,0)</f>
        <v>ESTE</v>
      </c>
      <c r="B61" s="113" t="s">
        <v>2541</v>
      </c>
      <c r="C61" s="97">
        <v>44266.024895833332</v>
      </c>
      <c r="D61" s="96" t="s">
        <v>2189</v>
      </c>
      <c r="E61" s="106">
        <v>67</v>
      </c>
      <c r="F61" s="96" t="str">
        <f>VLOOKUP(E61,VIP!$A$2:$O11848,2,0)</f>
        <v>DRBR067</v>
      </c>
      <c r="G61" s="96" t="str">
        <f>VLOOKUP(E61,'LISTADO ATM'!$A$2:$B$900,2,0)</f>
        <v xml:space="preserve">ATM Hotel NaturaPark (Punta Cana) </v>
      </c>
      <c r="H61" s="96" t="str">
        <f>VLOOKUP(E61,VIP!$A$2:$O16769,7,FALSE)</f>
        <v>Si</v>
      </c>
      <c r="I61" s="96" t="str">
        <f>VLOOKUP(E61,VIP!$A$2:$O8734,8,FALSE)</f>
        <v>Si</v>
      </c>
      <c r="J61" s="96" t="str">
        <f>VLOOKUP(E61,VIP!$A$2:$O8684,8,FALSE)</f>
        <v>Si</v>
      </c>
      <c r="K61" s="96" t="str">
        <f>VLOOKUP(E61,VIP!$A$2:$O12258,6,0)</f>
        <v>NO</v>
      </c>
      <c r="L61" s="98" t="s">
        <v>2492</v>
      </c>
      <c r="M61" s="99" t="s">
        <v>2469</v>
      </c>
      <c r="N61" s="99" t="s">
        <v>2476</v>
      </c>
      <c r="O61" s="96" t="s">
        <v>2478</v>
      </c>
      <c r="P61" s="128"/>
      <c r="Q61" s="99" t="s">
        <v>2492</v>
      </c>
    </row>
    <row r="62" spans="1:17" s="102" customFormat="1" ht="18" x14ac:dyDescent="0.25">
      <c r="A62" s="96" t="str">
        <f>VLOOKUP(E62,'LISTADO ATM'!$A$2:$C$901,3,0)</f>
        <v>DISTRITO NACIONAL</v>
      </c>
      <c r="B62" s="113" t="s">
        <v>2564</v>
      </c>
      <c r="C62" s="97">
        <v>44266.339918981481</v>
      </c>
      <c r="D62" s="96" t="s">
        <v>2189</v>
      </c>
      <c r="E62" s="106">
        <v>314</v>
      </c>
      <c r="F62" s="96" t="str">
        <f>VLOOKUP(E62,VIP!$A$2:$O11852,2,0)</f>
        <v>DRBR314</v>
      </c>
      <c r="G62" s="96" t="str">
        <f>VLOOKUP(E62,'LISTADO ATM'!$A$2:$B$900,2,0)</f>
        <v xml:space="preserve">ATM UNP Cambita Garabito (San Cristóbal) </v>
      </c>
      <c r="H62" s="96" t="str">
        <f>VLOOKUP(E62,VIP!$A$2:$O16773,7,FALSE)</f>
        <v>Si</v>
      </c>
      <c r="I62" s="96" t="str">
        <f>VLOOKUP(E62,VIP!$A$2:$O8738,8,FALSE)</f>
        <v>Si</v>
      </c>
      <c r="J62" s="96" t="str">
        <f>VLOOKUP(E62,VIP!$A$2:$O8688,8,FALSE)</f>
        <v>Si</v>
      </c>
      <c r="K62" s="96" t="str">
        <f>VLOOKUP(E62,VIP!$A$2:$O12262,6,0)</f>
        <v>NO</v>
      </c>
      <c r="L62" s="98" t="s">
        <v>2492</v>
      </c>
      <c r="M62" s="99" t="s">
        <v>2469</v>
      </c>
      <c r="N62" s="99" t="s">
        <v>2476</v>
      </c>
      <c r="O62" s="96" t="s">
        <v>2478</v>
      </c>
      <c r="P62" s="128"/>
      <c r="Q62" s="99" t="s">
        <v>2492</v>
      </c>
    </row>
  </sheetData>
  <autoFilter ref="A4:Q37">
    <sortState ref="A5:Q62">
      <sortCondition ref="L4:L3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3:B1048576 B23:B33 B1:B4">
    <cfRule type="duplicateValues" dxfId="113" priority="68"/>
  </conditionalFormatting>
  <conditionalFormatting sqref="E1:E4 E23:E55 E63:E1048576">
    <cfRule type="duplicateValues" dxfId="112" priority="55"/>
  </conditionalFormatting>
  <conditionalFormatting sqref="E23:E55 E63:E1048576">
    <cfRule type="duplicateValues" dxfId="111" priority="39"/>
  </conditionalFormatting>
  <conditionalFormatting sqref="E1:E55 E63:E1048576">
    <cfRule type="duplicateValues" dxfId="110" priority="20"/>
  </conditionalFormatting>
  <conditionalFormatting sqref="B63:B1048576 B1:B33">
    <cfRule type="duplicateValues" dxfId="109" priority="19"/>
  </conditionalFormatting>
  <conditionalFormatting sqref="E36">
    <cfRule type="duplicateValues" dxfId="108" priority="9"/>
  </conditionalFormatting>
  <conditionalFormatting sqref="B5:B16">
    <cfRule type="duplicateValues" dxfId="107" priority="119423"/>
  </conditionalFormatting>
  <conditionalFormatting sqref="E5:E16">
    <cfRule type="duplicateValues" dxfId="106" priority="119425"/>
  </conditionalFormatting>
  <conditionalFormatting sqref="B17:B22">
    <cfRule type="duplicateValues" dxfId="105" priority="119455"/>
  </conditionalFormatting>
  <conditionalFormatting sqref="E17:E22">
    <cfRule type="duplicateValues" dxfId="104" priority="119457"/>
  </conditionalFormatting>
  <conditionalFormatting sqref="B23:B33">
    <cfRule type="duplicateValues" dxfId="103" priority="119461"/>
  </conditionalFormatting>
  <conditionalFormatting sqref="E23:E33">
    <cfRule type="duplicateValues" dxfId="102" priority="119479"/>
  </conditionalFormatting>
  <conditionalFormatting sqref="E37">
    <cfRule type="duplicateValues" dxfId="101" priority="119503"/>
  </conditionalFormatting>
  <conditionalFormatting sqref="B38:B55">
    <cfRule type="duplicateValues" dxfId="100" priority="7"/>
  </conditionalFormatting>
  <conditionalFormatting sqref="E36:E55">
    <cfRule type="duplicateValues" dxfId="99" priority="6"/>
  </conditionalFormatting>
  <conditionalFormatting sqref="E34:E35">
    <cfRule type="duplicateValues" dxfId="98" priority="119531"/>
  </conditionalFormatting>
  <conditionalFormatting sqref="B34:B37">
    <cfRule type="duplicateValues" dxfId="97" priority="119532"/>
  </conditionalFormatting>
  <conditionalFormatting sqref="E56:E62">
    <cfRule type="duplicateValues" dxfId="96" priority="5"/>
  </conditionalFormatting>
  <conditionalFormatting sqref="E56:E62">
    <cfRule type="duplicateValues" dxfId="95" priority="4"/>
  </conditionalFormatting>
  <conditionalFormatting sqref="E56:E62">
    <cfRule type="duplicateValues" dxfId="94" priority="3"/>
  </conditionalFormatting>
  <conditionalFormatting sqref="B56:B62">
    <cfRule type="duplicateValues" dxfId="93" priority="2"/>
  </conditionalFormatting>
  <conditionalFormatting sqref="E56:E62">
    <cfRule type="duplicateValues" dxfId="9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0" zoomScale="80" zoomScaleNormal="80" workbookViewId="0">
      <selection activeCell="D35" sqref="D35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6" ht="22.5" x14ac:dyDescent="0.25">
      <c r="A1" s="146" t="s">
        <v>2158</v>
      </c>
      <c r="B1" s="147"/>
      <c r="C1" s="147"/>
      <c r="D1" s="147"/>
      <c r="E1" s="148"/>
    </row>
    <row r="2" spans="1:6" ht="25.5" x14ac:dyDescent="0.25">
      <c r="A2" s="149" t="s">
        <v>2474</v>
      </c>
      <c r="B2" s="150"/>
      <c r="C2" s="150"/>
      <c r="D2" s="150"/>
      <c r="E2" s="151"/>
    </row>
    <row r="3" spans="1:6" ht="18" x14ac:dyDescent="0.25">
      <c r="B3" s="103"/>
      <c r="C3" s="103"/>
      <c r="D3" s="103"/>
      <c r="E3" s="119"/>
    </row>
    <row r="4" spans="1:6" ht="18.75" thickBot="1" x14ac:dyDescent="0.3">
      <c r="A4" s="116" t="s">
        <v>2423</v>
      </c>
      <c r="B4" s="118">
        <v>44265.708333333336</v>
      </c>
      <c r="C4" s="103"/>
      <c r="D4" s="103"/>
      <c r="E4" s="120"/>
    </row>
    <row r="5" spans="1:6" ht="18.75" thickBot="1" x14ac:dyDescent="0.3">
      <c r="A5" s="116" t="s">
        <v>2424</v>
      </c>
      <c r="B5" s="118">
        <v>44266.25</v>
      </c>
      <c r="C5" s="117"/>
      <c r="D5" s="103"/>
      <c r="E5" s="120"/>
    </row>
    <row r="6" spans="1:6" ht="18" x14ac:dyDescent="0.25">
      <c r="B6" s="103"/>
      <c r="C6" s="103"/>
      <c r="D6" s="103"/>
      <c r="E6" s="122"/>
    </row>
    <row r="7" spans="1:6" ht="18" x14ac:dyDescent="0.25">
      <c r="A7" s="152" t="s">
        <v>2425</v>
      </c>
      <c r="B7" s="153"/>
      <c r="C7" s="153"/>
      <c r="D7" s="153"/>
      <c r="E7" s="154"/>
    </row>
    <row r="8" spans="1:6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2496</v>
      </c>
      <c r="E9" s="126"/>
    </row>
    <row r="10" spans="1:6" ht="18.75" thickBot="1" x14ac:dyDescent="0.3">
      <c r="A10" s="108" t="s">
        <v>2428</v>
      </c>
      <c r="B10" s="114">
        <f>COUNT(B9:B9)</f>
        <v>0</v>
      </c>
      <c r="C10" s="144"/>
      <c r="D10" s="155"/>
      <c r="E10" s="145"/>
    </row>
    <row r="11" spans="1:6" ht="15.75" thickBot="1" x14ac:dyDescent="0.3">
      <c r="E11" s="110"/>
      <c r="F11" s="129"/>
    </row>
    <row r="12" spans="1:6" ht="18.75" thickBot="1" x14ac:dyDescent="0.3">
      <c r="A12" s="139" t="s">
        <v>2430</v>
      </c>
      <c r="B12" s="140"/>
      <c r="C12" s="140"/>
      <c r="D12" s="140"/>
      <c r="E12" s="141"/>
    </row>
    <row r="13" spans="1:6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6" ht="18" x14ac:dyDescent="0.25">
      <c r="A14" s="111" t="str">
        <f>VLOOKUP(B14,'[1]LISTADO ATM'!$A$2:$C$820,3,0)</f>
        <v>DISTRITO NACIONAL</v>
      </c>
      <c r="B14" s="106">
        <v>24</v>
      </c>
      <c r="C14" s="106" t="str">
        <f>VLOOKUP(B14,'[1]LISTADO ATM'!$A$2:$B$820,2,0)</f>
        <v xml:space="preserve">ATM Oficina Eusebio Manzueta </v>
      </c>
      <c r="D14" s="124" t="s">
        <v>2454</v>
      </c>
      <c r="E14" s="126">
        <v>335817310</v>
      </c>
    </row>
    <row r="15" spans="1:6" ht="18" x14ac:dyDescent="0.25">
      <c r="A15" s="111" t="str">
        <f>VLOOKUP(B15,'[1]LISTADO ATM'!$A$2:$C$820,3,0)</f>
        <v>DISTRITO NACIONAL</v>
      </c>
      <c r="B15" s="106">
        <v>231</v>
      </c>
      <c r="C15" s="106" t="str">
        <f>VLOOKUP(B15,'[1]LISTADO ATM'!$A$2:$B$820,2,0)</f>
        <v xml:space="preserve">ATM Oficina Zona Oriental </v>
      </c>
      <c r="D15" s="124" t="s">
        <v>2454</v>
      </c>
      <c r="E15" s="126">
        <v>335817339</v>
      </c>
    </row>
    <row r="16" spans="1:6" ht="18" x14ac:dyDescent="0.25">
      <c r="A16" s="111" t="str">
        <f>VLOOKUP(B16,'[1]LISTADO ATM'!$A$2:$C$820,3,0)</f>
        <v>DISTRITO NACIONAL</v>
      </c>
      <c r="B16" s="106">
        <v>165</v>
      </c>
      <c r="C16" s="106" t="str">
        <f>VLOOKUP(B16,'[1]LISTADO ATM'!$A$2:$B$820,2,0)</f>
        <v>ATM Autoservicio Megacentro</v>
      </c>
      <c r="D16" s="124" t="s">
        <v>2454</v>
      </c>
      <c r="E16" s="126">
        <v>335817412</v>
      </c>
    </row>
    <row r="17" spans="1:5" ht="18" x14ac:dyDescent="0.25">
      <c r="A17" s="111" t="str">
        <f>VLOOKUP(B17,'[1]LISTADO ATM'!$A$2:$C$820,3,0)</f>
        <v>NORTE</v>
      </c>
      <c r="B17" s="106">
        <v>119</v>
      </c>
      <c r="C17" s="106" t="str">
        <f>VLOOKUP(B17,'[1]LISTADO ATM'!$A$2:$B$820,2,0)</f>
        <v>ATM Oficina La Barranquita</v>
      </c>
      <c r="D17" s="124" t="s">
        <v>2454</v>
      </c>
      <c r="E17" s="126">
        <v>335817650</v>
      </c>
    </row>
    <row r="18" spans="1:5" ht="18" x14ac:dyDescent="0.25">
      <c r="A18" s="111" t="str">
        <f>VLOOKUP(B18,'[1]LISTADO ATM'!$A$2:$C$820,3,0)</f>
        <v>NORTE</v>
      </c>
      <c r="B18" s="106">
        <v>747</v>
      </c>
      <c r="C18" s="106" t="str">
        <f>VLOOKUP(B18,'[1]LISTADO ATM'!$A$2:$B$820,2,0)</f>
        <v xml:space="preserve">ATM Club BR (Santiago) </v>
      </c>
      <c r="D18" s="124" t="s">
        <v>2454</v>
      </c>
      <c r="E18" s="126">
        <v>335817766</v>
      </c>
    </row>
    <row r="19" spans="1:5" ht="18" x14ac:dyDescent="0.25">
      <c r="A19" s="111" t="str">
        <f>VLOOKUP(B19,'[1]LISTADO ATM'!$A$2:$C$820,3,0)</f>
        <v>NORTE</v>
      </c>
      <c r="B19" s="106">
        <v>138</v>
      </c>
      <c r="C19" s="106" t="str">
        <f>VLOOKUP(B19,'[1]LISTADO ATM'!$A$2:$B$820,2,0)</f>
        <v xml:space="preserve">ATM UNP Fantino </v>
      </c>
      <c r="D19" s="124" t="s">
        <v>2454</v>
      </c>
      <c r="E19" s="126">
        <v>335817986</v>
      </c>
    </row>
    <row r="20" spans="1:5" ht="18" x14ac:dyDescent="0.25">
      <c r="A20" s="111" t="str">
        <f>VLOOKUP(B20,'[1]LISTADO ATM'!$A$2:$C$820,3,0)</f>
        <v>SUR</v>
      </c>
      <c r="B20" s="106">
        <v>249</v>
      </c>
      <c r="C20" s="106" t="str">
        <f>VLOOKUP(B20,'[1]LISTADO ATM'!$A$2:$B$820,2,0)</f>
        <v xml:space="preserve">ATM Banco Agrícola Neiba </v>
      </c>
      <c r="D20" s="124" t="s">
        <v>2454</v>
      </c>
      <c r="E20" s="126">
        <v>335817987</v>
      </c>
    </row>
    <row r="21" spans="1:5" ht="18" x14ac:dyDescent="0.25">
      <c r="A21" s="111" t="str">
        <f>VLOOKUP(B21,'[1]LISTADO ATM'!$A$2:$C$820,3,0)</f>
        <v>NORTE</v>
      </c>
      <c r="B21" s="106">
        <v>965</v>
      </c>
      <c r="C21" s="106" t="str">
        <f>VLOOKUP(B21,'[1]LISTADO ATM'!$A$2:$B$820,2,0)</f>
        <v xml:space="preserve">ATM S/M La Fuente FUN (Santiago) </v>
      </c>
      <c r="D21" s="124" t="s">
        <v>2454</v>
      </c>
      <c r="E21" s="126">
        <v>335818029</v>
      </c>
    </row>
    <row r="22" spans="1:5" ht="18" x14ac:dyDescent="0.25">
      <c r="A22" s="111" t="str">
        <f>VLOOKUP(B22,'[1]LISTADO ATM'!$A$2:$C$820,3,0)</f>
        <v>ESTE</v>
      </c>
      <c r="B22" s="106">
        <v>480</v>
      </c>
      <c r="C22" s="106" t="str">
        <f>VLOOKUP(B22,'[1]LISTADO ATM'!$A$2:$B$820,2,0)</f>
        <v>ATM UNP Farmaconal Higuey</v>
      </c>
      <c r="D22" s="124" t="s">
        <v>2454</v>
      </c>
      <c r="E22" s="126">
        <v>335818031</v>
      </c>
    </row>
    <row r="23" spans="1:5" ht="18" x14ac:dyDescent="0.25">
      <c r="A23" s="111" t="str">
        <f>VLOOKUP(B23,'[1]LISTADO ATM'!$A$2:$C$820,3,0)</f>
        <v>DISTRITO NACIONAL</v>
      </c>
      <c r="B23" s="106">
        <v>516</v>
      </c>
      <c r="C23" s="106" t="str">
        <f>VLOOKUP(B23,'[1]LISTADO ATM'!$A$2:$B$820,2,0)</f>
        <v xml:space="preserve">ATM Oficina Gascue </v>
      </c>
      <c r="D23" s="124" t="s">
        <v>2454</v>
      </c>
      <c r="E23" s="126">
        <v>335818032</v>
      </c>
    </row>
    <row r="24" spans="1:5" ht="18.75" thickBot="1" x14ac:dyDescent="0.3">
      <c r="A24" s="112" t="s">
        <v>2428</v>
      </c>
      <c r="B24" s="114">
        <f>COUNT(B14:B23)</f>
        <v>10</v>
      </c>
      <c r="C24" s="123"/>
      <c r="D24" s="123"/>
      <c r="E24" s="123"/>
    </row>
    <row r="25" spans="1:5" ht="15.75" thickBot="1" x14ac:dyDescent="0.3">
      <c r="E25" s="110"/>
    </row>
    <row r="26" spans="1:5" ht="18.75" thickBot="1" x14ac:dyDescent="0.3">
      <c r="A26" s="139" t="s">
        <v>2511</v>
      </c>
      <c r="B26" s="140"/>
      <c r="C26" s="140"/>
      <c r="D26" s="140"/>
      <c r="E26" s="141"/>
    </row>
    <row r="27" spans="1:5" ht="18" x14ac:dyDescent="0.25">
      <c r="A27" s="104" t="s">
        <v>15</v>
      </c>
      <c r="B27" s="104" t="s">
        <v>2426</v>
      </c>
      <c r="C27" s="105" t="s">
        <v>46</v>
      </c>
      <c r="D27" s="105" t="s">
        <v>2432</v>
      </c>
      <c r="E27" s="105" t="s">
        <v>2427</v>
      </c>
    </row>
    <row r="28" spans="1:5" ht="18" x14ac:dyDescent="0.25">
      <c r="A28" s="111" t="str">
        <f>VLOOKUP(B28,'[1]LISTADO ATM'!$A$2:$C$820,3,0)</f>
        <v>SUR</v>
      </c>
      <c r="B28" s="106">
        <v>871</v>
      </c>
      <c r="C28" s="106" t="str">
        <f>VLOOKUP(B28,'[1]LISTADO ATM'!$A$2:$B$820,2,0)</f>
        <v>ATM Plaza Cultural San Juan</v>
      </c>
      <c r="D28" s="106" t="s">
        <v>2494</v>
      </c>
      <c r="E28" s="126">
        <v>335817755</v>
      </c>
    </row>
    <row r="29" spans="1:5" ht="18" x14ac:dyDescent="0.25">
      <c r="A29" s="111" t="str">
        <f>VLOOKUP(B29,'[1]LISTADO ATM'!$A$2:$C$820,3,0)</f>
        <v>NORTE</v>
      </c>
      <c r="B29" s="106">
        <v>882</v>
      </c>
      <c r="C29" s="106" t="str">
        <f>VLOOKUP(B29,'[1]LISTADO ATM'!$A$2:$B$820,2,0)</f>
        <v xml:space="preserve">ATM Oficina Moca II </v>
      </c>
      <c r="D29" s="106" t="s">
        <v>2494</v>
      </c>
      <c r="E29" s="126">
        <v>335817924</v>
      </c>
    </row>
    <row r="30" spans="1:5" ht="18" x14ac:dyDescent="0.25">
      <c r="A30" s="111" t="str">
        <f>VLOOKUP(B30,'[1]LISTADO ATM'!$A$2:$C$820,3,0)</f>
        <v>DISTRITO NACIONAL</v>
      </c>
      <c r="B30" s="106">
        <v>678</v>
      </c>
      <c r="C30" s="106" t="str">
        <f>VLOOKUP(B30,'[1]LISTADO ATM'!$A$2:$B$820,2,0)</f>
        <v>ATM Eco Petroleo San Isidro</v>
      </c>
      <c r="D30" s="106" t="s">
        <v>2494</v>
      </c>
      <c r="E30" s="126">
        <v>335817935</v>
      </c>
    </row>
    <row r="31" spans="1:5" ht="18.75" thickBot="1" x14ac:dyDescent="0.3">
      <c r="A31" s="108" t="s">
        <v>2428</v>
      </c>
      <c r="B31" s="114">
        <f>COUNT(B28:B30)</f>
        <v>3</v>
      </c>
      <c r="C31" s="123"/>
      <c r="D31" s="107"/>
      <c r="E31" s="125"/>
    </row>
    <row r="32" spans="1:5" ht="15.75" thickBot="1" x14ac:dyDescent="0.3">
      <c r="E32" s="110"/>
    </row>
    <row r="33" spans="1:5" ht="18.75" thickBot="1" x14ac:dyDescent="0.3">
      <c r="A33" s="135" t="s">
        <v>2429</v>
      </c>
      <c r="B33" s="136"/>
      <c r="E33" s="110"/>
    </row>
    <row r="34" spans="1:5" ht="18.75" thickBot="1" x14ac:dyDescent="0.3">
      <c r="A34" s="137">
        <f>+B24+B31</f>
        <v>13</v>
      </c>
      <c r="B34" s="138"/>
      <c r="E34" s="110"/>
    </row>
    <row r="35" spans="1:5" ht="15.75" thickBot="1" x14ac:dyDescent="0.3">
      <c r="E35" s="110"/>
    </row>
    <row r="36" spans="1:5" ht="18.75" thickBot="1" x14ac:dyDescent="0.3">
      <c r="A36" s="139" t="s">
        <v>2431</v>
      </c>
      <c r="B36" s="140"/>
      <c r="C36" s="140"/>
      <c r="D36" s="140"/>
      <c r="E36" s="141"/>
    </row>
    <row r="37" spans="1:5" ht="18" x14ac:dyDescent="0.25">
      <c r="A37" s="115" t="s">
        <v>15</v>
      </c>
      <c r="B37" s="115" t="s">
        <v>2426</v>
      </c>
      <c r="C37" s="109" t="s">
        <v>46</v>
      </c>
      <c r="D37" s="142" t="s">
        <v>2432</v>
      </c>
      <c r="E37" s="143"/>
    </row>
    <row r="38" spans="1:5" ht="18" x14ac:dyDescent="0.25">
      <c r="A38" s="106" t="str">
        <f>VLOOKUP(B38,'[1]LISTADO ATM'!$A$2:$C$820,3,0)</f>
        <v>DISTRITO NACIONAL</v>
      </c>
      <c r="B38" s="106">
        <v>560</v>
      </c>
      <c r="C38" s="111" t="str">
        <f>VLOOKUP(B38,'[1]LISTADO ATM'!$A$2:$B$820,2,0)</f>
        <v xml:space="preserve">ATM Junta Central Electoral </v>
      </c>
      <c r="D38" s="133" t="s">
        <v>2499</v>
      </c>
      <c r="E38" s="134"/>
    </row>
    <row r="39" spans="1:5" ht="18" x14ac:dyDescent="0.25">
      <c r="A39" s="106" t="str">
        <f>VLOOKUP(B39,'[1]LISTADO ATM'!$A$2:$C$820,3,0)</f>
        <v>DISTRITO NACIONAL</v>
      </c>
      <c r="B39" s="106">
        <v>551</v>
      </c>
      <c r="C39" s="111" t="str">
        <f>VLOOKUP(B39,'[1]LISTADO ATM'!$A$2:$B$820,2,0)</f>
        <v xml:space="preserve">ATM Oficina Padre Castellanos </v>
      </c>
      <c r="D39" s="133" t="s">
        <v>2499</v>
      </c>
      <c r="E39" s="134"/>
    </row>
    <row r="40" spans="1:5" ht="18" x14ac:dyDescent="0.25">
      <c r="A40" s="106" t="str">
        <f>VLOOKUP(B40,'[1]LISTADO ATM'!$A$2:$C$820,3,0)</f>
        <v>SUR</v>
      </c>
      <c r="B40" s="106">
        <v>615</v>
      </c>
      <c r="C40" s="111" t="str">
        <f>VLOOKUP(B40,'[1]LISTADO ATM'!$A$2:$B$820,2,0)</f>
        <v xml:space="preserve">ATM Estación Sunix Cabral (Barahona) </v>
      </c>
      <c r="D40" s="133" t="s">
        <v>2499</v>
      </c>
      <c r="E40" s="134"/>
    </row>
    <row r="41" spans="1:5" ht="18" x14ac:dyDescent="0.25">
      <c r="A41" s="106" t="str">
        <f>VLOOKUP(B41,'[1]LISTADO ATM'!$A$2:$C$820,3,0)</f>
        <v>DISTRITO NACIONAL</v>
      </c>
      <c r="B41" s="106">
        <v>600</v>
      </c>
      <c r="C41" s="111" t="str">
        <f>VLOOKUP(B41,'[1]LISTADO ATM'!$A$2:$B$820,2,0)</f>
        <v>ATM S/M Bravo Hipica</v>
      </c>
      <c r="D41" s="133" t="s">
        <v>2499</v>
      </c>
      <c r="E41" s="134"/>
    </row>
    <row r="42" spans="1:5" ht="18" x14ac:dyDescent="0.25">
      <c r="A42" s="106" t="str">
        <f>VLOOKUP(B42,'[1]LISTADO ATM'!$A$2:$C$820,3,0)</f>
        <v>NORTE</v>
      </c>
      <c r="B42" s="106">
        <v>157</v>
      </c>
      <c r="C42" s="111" t="str">
        <f>VLOOKUP(B42,'[1]LISTADO ATM'!$A$2:$B$820,2,0)</f>
        <v xml:space="preserve">ATM Oficina Samaná </v>
      </c>
      <c r="D42" s="133" t="s">
        <v>2499</v>
      </c>
      <c r="E42" s="134"/>
    </row>
    <row r="43" spans="1:5" ht="18" x14ac:dyDescent="0.25">
      <c r="A43" s="106" t="str">
        <f>VLOOKUP(B43,'[1]LISTADO ATM'!$A$2:$C$820,3,0)</f>
        <v>ESTE</v>
      </c>
      <c r="B43" s="106">
        <v>353</v>
      </c>
      <c r="C43" s="111" t="str">
        <f>VLOOKUP(B43,'[1]LISTADO ATM'!$A$2:$B$820,2,0)</f>
        <v xml:space="preserve">ATM Estación Boulevard Juan Dolio </v>
      </c>
      <c r="D43" s="133" t="s">
        <v>2499</v>
      </c>
      <c r="E43" s="134"/>
    </row>
    <row r="44" spans="1:5" ht="18" x14ac:dyDescent="0.25">
      <c r="A44" s="106" t="str">
        <f>VLOOKUP(B44,'[1]LISTADO ATM'!$A$2:$C$820,3,0)</f>
        <v>ESTE</v>
      </c>
      <c r="B44" s="106">
        <v>631</v>
      </c>
      <c r="C44" s="111" t="str">
        <f>VLOOKUP(B44,'[1]LISTADO ATM'!$A$2:$B$820,2,0)</f>
        <v xml:space="preserve">ATM ASOCODEQUI (San Pedro) </v>
      </c>
      <c r="D44" s="133" t="s">
        <v>2499</v>
      </c>
      <c r="E44" s="134"/>
    </row>
    <row r="45" spans="1:5" ht="18" x14ac:dyDescent="0.25">
      <c r="A45" s="106" t="str">
        <f>VLOOKUP(B45,'[1]LISTADO ATM'!$A$2:$C$820,3,0)</f>
        <v>SUR</v>
      </c>
      <c r="B45" s="106">
        <v>616</v>
      </c>
      <c r="C45" s="111" t="str">
        <f>VLOOKUP(B45,'[1]LISTADO ATM'!$A$2:$B$820,2,0)</f>
        <v xml:space="preserve">ATM 5ta. Brigada Barahona </v>
      </c>
      <c r="D45" s="133" t="s">
        <v>2560</v>
      </c>
      <c r="E45" s="134"/>
    </row>
    <row r="46" spans="1:5" ht="18.75" thickBot="1" x14ac:dyDescent="0.3">
      <c r="A46" s="108" t="s">
        <v>2428</v>
      </c>
      <c r="B46" s="114">
        <f>COUNT(B38:B45)</f>
        <v>8</v>
      </c>
      <c r="C46" s="123"/>
      <c r="D46" s="144"/>
      <c r="E46" s="145"/>
    </row>
  </sheetData>
  <mergeCells count="19">
    <mergeCell ref="D42:E42"/>
    <mergeCell ref="D43:E43"/>
    <mergeCell ref="D44:E44"/>
    <mergeCell ref="D45:E45"/>
    <mergeCell ref="D46:E46"/>
    <mergeCell ref="D37:E37"/>
    <mergeCell ref="D38:E38"/>
    <mergeCell ref="D39:E39"/>
    <mergeCell ref="D40:E40"/>
    <mergeCell ref="D41:E41"/>
    <mergeCell ref="C10:E10"/>
    <mergeCell ref="A12:E12"/>
    <mergeCell ref="A26:E26"/>
    <mergeCell ref="A33:B33"/>
    <mergeCell ref="A34:B34"/>
    <mergeCell ref="A1:E1"/>
    <mergeCell ref="A2:E2"/>
    <mergeCell ref="A7:E7"/>
    <mergeCell ref="A36:E36"/>
  </mergeCells>
  <phoneticPr fontId="47" type="noConversion"/>
  <conditionalFormatting sqref="B46:B1048576 B24:B26 B1:B7 B28:B36 B9:B12">
    <cfRule type="duplicateValues" dxfId="91" priority="13"/>
  </conditionalFormatting>
  <conditionalFormatting sqref="B24:B26">
    <cfRule type="duplicateValues" dxfId="90" priority="14"/>
  </conditionalFormatting>
  <conditionalFormatting sqref="B46:B1048576 B1:B7 B14:B26 B28:B36 B9:B12">
    <cfRule type="duplicateValues" dxfId="89" priority="15"/>
  </conditionalFormatting>
  <conditionalFormatting sqref="B38">
    <cfRule type="duplicateValues" dxfId="88" priority="11"/>
  </conditionalFormatting>
  <conditionalFormatting sqref="B38">
    <cfRule type="duplicateValues" dxfId="87" priority="12"/>
  </conditionalFormatting>
  <conditionalFormatting sqref="B38:B1048576 B28:B36 B1:B12 B14:B26">
    <cfRule type="duplicateValues" dxfId="86" priority="8"/>
    <cfRule type="duplicateValues" dxfId="85" priority="10"/>
  </conditionalFormatting>
  <conditionalFormatting sqref="B10">
    <cfRule type="duplicateValues" dxfId="84" priority="9"/>
  </conditionalFormatting>
  <conditionalFormatting sqref="E46:E1048576 E1:E12 E31:E38 E24:E26 E28 E14:E18">
    <cfRule type="duplicateValues" dxfId="83" priority="16"/>
  </conditionalFormatting>
  <conditionalFormatting sqref="E40">
    <cfRule type="duplicateValues" dxfId="82" priority="7"/>
  </conditionalFormatting>
  <conditionalFormatting sqref="E40">
    <cfRule type="duplicateValues" dxfId="81" priority="6"/>
  </conditionalFormatting>
  <conditionalFormatting sqref="E41">
    <cfRule type="duplicateValues" dxfId="80" priority="5"/>
  </conditionalFormatting>
  <conditionalFormatting sqref="E41">
    <cfRule type="duplicateValues" dxfId="79" priority="4"/>
  </conditionalFormatting>
  <conditionalFormatting sqref="E46:E1048576 E1:E12 E31:E39 E24:E26 E28 E14:E18">
    <cfRule type="duplicateValues" dxfId="78" priority="17"/>
  </conditionalFormatting>
  <conditionalFormatting sqref="E21:E23">
    <cfRule type="duplicateValues" dxfId="77" priority="3"/>
  </conditionalFormatting>
  <conditionalFormatting sqref="E43:E44">
    <cfRule type="duplicateValues" dxfId="76" priority="2"/>
  </conditionalFormatting>
  <conditionalFormatting sqref="E43:E44">
    <cfRule type="duplicateValues" dxfId="75" priority="1"/>
  </conditionalFormatting>
  <conditionalFormatting sqref="E42">
    <cfRule type="duplicateValues" dxfId="74" priority="18"/>
  </conditionalFormatting>
  <conditionalFormatting sqref="B14:B23">
    <cfRule type="duplicateValues" dxfId="73" priority="19"/>
  </conditionalFormatting>
  <conditionalFormatting sqref="E19:E20">
    <cfRule type="duplicateValues" dxfId="72" priority="20"/>
  </conditionalFormatting>
  <conditionalFormatting sqref="E29:E30">
    <cfRule type="duplicateValues" dxfId="71" priority="21"/>
  </conditionalFormatting>
  <conditionalFormatting sqref="E39">
    <cfRule type="duplicateValues" dxfId="70" priority="22"/>
  </conditionalFormatting>
  <conditionalFormatting sqref="B39:B45">
    <cfRule type="duplicateValues" dxfId="69" priority="23"/>
  </conditionalFormatting>
  <conditionalFormatting sqref="B38:B45">
    <cfRule type="duplicateValues" dxfId="68" priority="24"/>
  </conditionalFormatting>
  <conditionalFormatting sqref="E45">
    <cfRule type="duplicateValues" dxfId="67" priority="2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2539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9.67460648147971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2021-03-11T12:41:47Z</dcterms:modified>
</cp:coreProperties>
</file>