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A53" i="1"/>
  <c r="A54" i="1"/>
  <c r="A55" i="1"/>
  <c r="A56" i="1"/>
  <c r="A57" i="1"/>
  <c r="A58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B53" i="16" l="1"/>
  <c r="A51" i="1"/>
  <c r="A50" i="1"/>
  <c r="A49" i="1"/>
  <c r="A48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 l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A38" i="16" s="1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33" i="1" l="1"/>
  <c r="A32" i="1"/>
  <c r="A31" i="1"/>
  <c r="A30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A21" i="1"/>
  <c r="A20" i="1"/>
  <c r="A1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K14" i="1" l="1"/>
  <c r="J14" i="1"/>
  <c r="I14" i="1"/>
  <c r="H14" i="1"/>
  <c r="G14" i="1"/>
  <c r="F14" i="1"/>
  <c r="A14" i="1"/>
  <c r="F13" i="1" l="1"/>
  <c r="G13" i="1"/>
  <c r="H13" i="1"/>
  <c r="I13" i="1"/>
  <c r="J13" i="1"/>
  <c r="K13" i="1"/>
  <c r="A13" i="1"/>
  <c r="A12" i="1" l="1"/>
  <c r="A11" i="1"/>
  <c r="A10" i="1"/>
  <c r="A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6" i="1"/>
  <c r="G6" i="1"/>
  <c r="H6" i="1"/>
  <c r="I6" i="1"/>
  <c r="J6" i="1"/>
  <c r="K6" i="1"/>
  <c r="A6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<sst xmlns="http://schemas.openxmlformats.org/spreadsheetml/2006/main" count="13060" uniqueCount="2523">
  <si>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</si>
  <si>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</si>
  <si>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</si>
  <si>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</si>
  <si>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</si>
  <si>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</si>
  <si>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</si>
  <si>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</si>
  <si>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</si>
  <si>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</si>
  <si>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</si>
  <si>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</si>
  <si>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</si>
  <si>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</si>
  <si>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</si>
  <si>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</si>
  <si>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</si>
  <si>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</si>
  <si>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</si>
  <si>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</si>
  <si>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</si>
  <si>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</si>
  <si>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</si>
  <si>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</si>
  <si>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</si>
  <si>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</si>
  <si>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</si>
  <si>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</si>
  <si>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</si>
  <si>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</si>
  <si>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</si>
  <si>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</si>
  <si>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</si>
  <si>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</si>
  <si>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</si>
  <si>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</si>
  <si>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</si>
  <si>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</si>
  <si>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</si>
  <si>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</si>
  <si>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</si>
  <si>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</si>
  <si>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</si>
  <si>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</si>
  <si>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</si>
  <si>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</si>
  <si>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</si>
  <si>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</si>
  <si>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</si>
  <si>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</si>
  <si>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</si>
  <si>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</si>
  <si>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</si>
  <si>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</si>
  <si>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</si>
  <si>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</si>
  <si>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</si>
  <si>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</si>
  <si>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</si>
  <si>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</si>
  <si>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</si>
  <si>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</si>
  <si>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</si>
  <si>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</si>
  <si>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</si>
  <si>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</si>
  <si>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</si>
  <si>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</si>
  <si>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</si>
  <si>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</si>
  <si>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</si>
  <si>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</si>
  <si>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</si>
  <si>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</si>
  <si>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</si>
  <si>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</si>
  <si>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</si>
  <si>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</si>
  <si>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</si>
  <si>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</si>
  <si>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</si>
  <si>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</si>
  <si>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</si>
  <si>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</si>
  <si>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</si>
  <si>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</si>
  <si>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</si>
  <si>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</si>
  <si>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</si>
  <si>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</si>
  <si>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</si>
  <si>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</si>
  <si>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</si>
  <si>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</si>
  <si>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</si>
  <si>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</si>
  <si>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</si>
  <si>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</si>
  <si>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</si>
  <si>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</si>
  <si>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</si>
  <si>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</si>
  <si>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</si>
  <si>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</si>
  <si>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</si>
  <si>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</si>
  <si>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</si>
  <si>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</si>
  <si>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</si>
  <si>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</si>
  <si>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</si>
  <si>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</si>
  <si>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</si>
  <si>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</si>
  <si>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</si>
  <si>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</si>
  <si>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</si>
  <si>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</si>
  <si>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</si>
  <si>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</si>
  <si>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</si>
  <si>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</si>
  <si>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</si>
  <si>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</si>
  <si>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</si>
  <si>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</si>
  <si>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</si>
  <si>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</si>
  <si>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</si>
  <si>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</si>
  <si>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</si>
  <si>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</si>
  <si>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</si>
  <si>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</si>
  <si>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</si>
  <si>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</si>
  <si>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</si>
  <si>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</si>
  <si>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</si>
  <si>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</si>
  <si>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</si>
  <si>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</si>
  <si>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</si>
  <si>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</si>
  <si>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</si>
  <si>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</si>
  <si>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</si>
  <si>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</si>
  <si>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</si>
  <si>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</si>
  <si>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</si>
  <si>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</si>
  <si>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</si>
  <si>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</si>
  <si>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</si>
  <si>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</si>
  <si>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</si>
  <si>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</si>
  <si>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</si>
  <si>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</si>
  <si>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</si>
  <si>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</si>
  <si>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</si>
  <si>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</si>
  <si>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</si>
  <si>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</si>
  <si>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</si>
  <si>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</si>
  <si>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</si>
  <si>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</si>
  <si>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</si>
  <si>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</si>
  <si>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</si>
  <si>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</si>
  <si>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</si>
  <si>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</si>
  <si>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</si>
  <si>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</si>
  <si>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</si>
  <si>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</si>
  <si>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</si>
  <si>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</si>
  <si>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</si>
  <si>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</si>
  <si>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</si>
  <si>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</si>
  <si>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</si>
  <si>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</si>
  <si>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</si>
  <si>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</si>
  <si>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</si>
  <si>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</si>
  <si>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</si>
  <si>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</si>
  <si>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</si>
  <si>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</si>
  <si>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</si>
  <si>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</si>
  <si>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</si>
  <si>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</si>
  <si>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</si>
  <si>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</si>
  <si>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</si>
  <si>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</si>
  <si>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</si>
  <si>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</si>
  <si>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</si>
  <si>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</si>
  <si>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</si>
  <si>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</si>
  <si>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</si>
  <si>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</si>
  <si>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</si>
  <si>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</si>
  <si>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</si>
  <si>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</si>
  <si>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</si>
  <si>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</si>
  <si>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</si>
  <si>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</si>
  <si>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</si>
  <si>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</si>
  <si>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</si>
  <si>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</si>
  <si>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</si>
  <si>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</si>
  <si>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</si>
  <si>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</si>
  <si>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</si>
  <si>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</si>
  <si>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</si>
  <si>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</si>
  <si>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</si>
  <si>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</si>
  <si>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</si>
  <si>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</si>
  <si>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</si>
  <si>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</si>
  <si>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</si>
  <si>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</si>
  <si>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</si>
  <si>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</si>
  <si>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</si>
  <si>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</si>
  <si>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</si>
  <si>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</si>
  <si>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</si>
  <si>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</si>
  <si>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</si>
  <si>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</si>
  <si>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</si>
  <si>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</si>
  <si>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</si>
  <si>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</si>
  <si>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</si>
  <si>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</si>
  <si>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</si>
  <si>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</si>
  <si>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</si>
  <si>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</si>
  <si>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</si>
  <si>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</si>
  <si>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</si>
  <si>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</si>
  <si>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</si>
  <si>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</si>
  <si>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</si>
  <si>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</si>
  <si>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</si>
  <si>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</si>
  <si>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</si>
  <si>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</si>
  <si>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</si>
  <si>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</si>
  <si>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</si>
  <si>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</si>
  <si>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</si>
  <si>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</si>
  <si>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</si>
  <si>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</si>
  <si>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</si>
  <si>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</si>
  <si>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</si>
  <si>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</si>
  <si>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</si>
  <si>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</si>
  <si>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</si>
  <si>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</si>
  <si>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</si>
  <si>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</si>
  <si>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</si>
  <si>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</si>
  <si>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</si>
  <si>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</si>
  <si>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</si>
  <si>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</si>
  <si>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</si>
  <si>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</si>
  <si>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</si>
  <si>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</si>
  <si>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</si>
  <si>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</si>
  <si>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</si>
  <si>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</si>
  <si>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</si>
  <si>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</si>
  <si>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</si>
  <si>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</si>
  <si>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</si>
  <si>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</si>
  <si>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</si>
  <si>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</si>
  <si>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</si>
  <si>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</si>
  <si>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</si>
  <si>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</si>
  <si>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</si>
  <si>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</si>
  <si>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</si>
  <si>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</si>
  <si>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</si>
  <si>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</si>
  <si>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</si>
  <si>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</si>
  <si>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</si>
  <si>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</si>
  <si>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</si>
  <si>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</si>
  <si>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</si>
  <si>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</si>
  <si>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</si>
  <si>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</si>
  <si>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</si>
  <si>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</si>
  <si>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</si>
  <si>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</si>
  <si>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</si>
  <si>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</si>
  <si>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</si>
  <si>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</si>
  <si>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</si>
  <si>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</si>
  <si>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</si>
  <si>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</si>
  <si>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</si>
  <si>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</si>
  <si>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</si>
  <si>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</si>
  <si>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</si>
  <si>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</si>
  <si>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</si>
  <si>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</si>
  <si>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</si>
  <si>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</si>
  <si>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</si>
  <si>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</si>
  <si>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</si>
  <si>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</si>
  <si>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</si>
  <si>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</si>
  <si>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</si>
  <si>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</si>
  <si>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</si>
  <si>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</si>
  <si>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</si>
  <si>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</si>
  <si>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</si>
  <si>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</si>
  <si>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</si>
  <si>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</si>
  <si>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</si>
  <si>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</si>
  <si>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</si>
  <si>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</si>
  <si>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</si>
  <si>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</si>
  <si>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</si>
  <si>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</si>
  <si>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</si>
  <si>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</si>
  <si>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</si>
  <si>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</si>
  <si>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</si>
  <si>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</si>
  <si>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</si>
  <si>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</si>
  <si>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</si>
  <si>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</si>
  <si>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</si>
  <si>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</si>
  <si>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</si>
  <si>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</si>
  <si>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</si>
  <si>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</si>
  <si>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</si>
  <si>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</si>
  <si>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</si>
  <si>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</si>
  <si>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</si>
  <si>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</si>
  <si>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</si>
  <si>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</si>
  <si>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</si>
  <si>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</si>
  <si>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</si>
  <si>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</si>
  <si>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</si>
  <si>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</si>
  <si>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</si>
  <si>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</si>
  <si>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</si>
  <si>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</si>
  <si>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</si>
  <si>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</si>
  <si>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</si>
  <si>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</si>
  <si>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</si>
  <si>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</si>
  <si>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</si>
  <si>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</si>
  <si>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</si>
  <si>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</si>
  <si>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</si>
  <si>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</si>
  <si>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</si>
  <si>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</si>
  <si>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</si>
  <si>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</si>
  <si>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</si>
  <si>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</si>
  <si>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</si>
  <si>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</si>
  <si>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</si>
  <si>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</si>
  <si>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</si>
  <si>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</si>
  <si>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</si>
  <si>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</si>
  <si>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</si>
  <si>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</si>
  <si>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</si>
  <si>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</si>
  <si>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</si>
  <si>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</si>
  <si>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</si>
  <si>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</si>
  <si>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</si>
  <si>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</si>
  <si>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</si>
  <si>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</si>
  <si>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</si>
  <si>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</si>
  <si>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</si>
  <si>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</si>
  <si>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</si>
  <si>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</si>
  <si>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</si>
  <si>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</si>
  <si>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</si>
  <si>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</si>
  <si>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</si>
  <si>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</si>
  <si>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</si>
  <si>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</si>
  <si>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</si>
  <si>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</si>
  <si>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</si>
  <si>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</si>
  <si>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</si>
  <si>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</si>
  <si>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</si>
  <si>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</si>
  <si>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</si>
  <si>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</si>
  <si>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</si>
  <si>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</si>
  <si>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</si>
  <si>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</si>
  <si>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</si>
  <si>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</si>
  <si>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</si>
  <si>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</si>
  <si>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</si>
  <si>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</si>
  <si>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</si>
  <si>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</si>
  <si>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</si>
  <si>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</si>
  <si>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</si>
  <si>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</si>
  <si>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</si>
  <si>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</si>
  <si>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</si>
  <si>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</si>
  <si>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</si>
  <si>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</si>
  <si>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</si>
  <si>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</si>
  <si>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</si>
  <si>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</si>
  <si>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</si>
  <si>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</si>
  <si>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</si>
  <si>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</si>
  <si>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</si>
  <si>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</si>
  <si>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</si>
  <si>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</si>
  <si>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</si>
  <si>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</si>
  <si>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</si>
  <si>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</si>
  <si>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</si>
  <si>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</si>
  <si>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</si>
  <si>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</si>
  <si>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</si>
  <si>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</si>
  <si>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</si>
  <si>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</si>
  <si>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</si>
  <si>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</si>
  <si>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</si>
  <si>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</si>
  <si>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</si>
  <si>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</si>
  <si>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</si>
  <si>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</si>
  <si>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</si>
  <si>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</si>
  <si>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</si>
  <si>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</si>
  <si>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</si>
  <si>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</si>
  <si>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</si>
  <si>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</si>
  <si>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</si>
  <si>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</si>
  <si>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</si>
  <si>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</si>
  <si>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</si>
  <si>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</si>
  <si>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</si>
  <si>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</si>
  <si>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</si>
  <si>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</si>
  <si>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</si>
  <si>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</si>
  <si>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</si>
  <si>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</si>
  <si>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</si>
  <si>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</si>
  <si>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</si>
  <si>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</si>
  <si>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</si>
  <si>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</si>
  <si>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</si>
  <si>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</si>
  <si>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</si>
  <si>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</si>
  <si>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</si>
  <si>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</si>
  <si>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</si>
  <si>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</si>
  <si>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</si>
  <si>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</si>
  <si>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</si>
  <si>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</si>
  <si>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</si>
  <si>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</si>
  <si>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</si>
  <si>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</si>
  <si>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</si>
  <si>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</si>
  <si>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</si>
  <si>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</si>
  <si>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</si>
  <si>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</si>
  <si>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</si>
  <si>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</si>
  <si>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</si>
  <si>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</si>
  <si>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</si>
  <si>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</si>
  <si>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</si>
  <si>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</si>
  <si>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</si>
  <si>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</si>
  <si>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</si>
  <si>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</si>
  <si>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</si>
  <si>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</si>
  <si>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</si>
  <si>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</si>
  <si>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</si>
  <si>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</si>
  <si>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</si>
  <si>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</si>
  <si>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</si>
  <si>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</si>
  <si>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</si>
  <si>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</si>
  <si>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</si>
  <si>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</si>
  <si>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</si>
  <si>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</si>
  <si>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</si>
  <si>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</si>
  <si>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</si>
  <si>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</si>
  <si>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</si>
  <si>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</si>
  <si>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</si>
  <si>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</si>
  <si>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</si>
  <si>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</si>
  <si>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</si>
  <si>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</si>
  <si>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</si>
  <si>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</si>
  <si>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</si>
  <si>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</si>
  <si>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</si>
  <si>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</si>
  <si>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</si>
  <si>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</si>
  <si>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</si>
  <si>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</si>
  <si>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</si>
  <si>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</si>
  <si>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</si>
  <si>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</si>
  <si>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</si>
  <si>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</si>
  <si>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</si>
  <si>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</si>
  <si>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</si>
  <si>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</si>
  <si>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</si>
  <si>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</si>
  <si>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</si>
  <si>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</si>
  <si>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</si>
  <si>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</si>
  <si>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</si>
  <si>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</si>
  <si>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</si>
  <si>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</si>
  <si>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</si>
  <si>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</si>
  <si>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</si>
  <si>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</si>
  <si>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</si>
  <si>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</si>
  <si>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</si>
  <si>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</si>
  <si>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</si>
  <si>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</si>
  <si>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</si>
  <si>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</si>
  <si>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</si>
  <si>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</si>
  <si>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</si>
  <si>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</si>
  <si>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</si>
  <si>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</si>
  <si>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</si>
  <si>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</si>
  <si>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</si>
  <si>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</si>
  <si>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</si>
  <si>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</si>
  <si>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</si>
  <si>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</si>
  <si>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</si>
  <si>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</si>
  <si>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</si>
  <si>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</si>
  <si>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</si>
  <si>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</si>
  <si>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</si>
  <si>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</si>
  <si>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</si>
  <si>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</si>
  <si>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</si>
  <si>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</si>
  <si>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</si>
  <si>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</si>
  <si>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</si>
  <si>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</si>
  <si>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</si>
  <si>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</si>
  <si>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</si>
  <si>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</si>
  <si>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</si>
  <si>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</si>
  <si>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</si>
  <si>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</si>
  <si>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</si>
  <si>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</si>
  <si>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</si>
  <si>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</si>
  <si>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</si>
  <si>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</si>
  <si>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</si>
  <si>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</si>
  <si>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</si>
  <si>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</si>
  <si>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</si>
  <si>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</si>
  <si>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</si>
  <si>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</si>
  <si>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</si>
  <si>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</si>
  <si>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</si>
  <si>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</si>
  <si>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</si>
  <si>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</si>
  <si>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</si>
  <si>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</si>
  <si>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</si>
  <si>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</si>
  <si>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</si>
  <si>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</si>
  <si>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</si>
  <si>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</si>
  <si>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</si>
  <si>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</si>
  <si>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</si>
  <si>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</si>
  <si>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</si>
  <si>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</si>
  <si>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</si>
  <si>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</si>
  <si>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</si>
  <si>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</si>
  <si>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</si>
  <si>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</si>
  <si>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</si>
  <si>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</si>
  <si>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</si>
  <si>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</si>
  <si>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</si>
  <si>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</si>
  <si>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</si>
  <si>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</si>
  <si>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</si>
  <si>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</si>
  <si>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</si>
  <si>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</si>
  <si>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</si>
  <si>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</si>
  <si>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</si>
  <si>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</si>
  <si>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</si>
  <si>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</si>
  <si>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</si>
  <si>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</si>
  <si>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</si>
  <si>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</si>
  <si>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</si>
  <si>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</si>
  <si>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</si>
  <si>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</si>
  <si>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</si>
  <si>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</si>
  <si>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</si>
  <si>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</si>
  <si>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</si>
  <si>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</si>
  <si>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</si>
  <si>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</si>
  <si>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</si>
  <si>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</si>
  <si>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</si>
  <si>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</si>
  <si>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</si>
  <si>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</si>
  <si>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</si>
  <si>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</si>
  <si>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</si>
  <si>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</si>
  <si>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</si>
  <si>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</si>
  <si>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</si>
  <si>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</si>
  <si>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</si>
  <si>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</si>
  <si>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</si>
  <si>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</si>
  <si>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</si>
  <si>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</si>
  <si>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</si>
  <si>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</si>
  <si>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</si>
  <si>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</si>
  <si>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</si>
  <si>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</si>
  <si>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</si>
  <si>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</si>
  <si>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</si>
  <si>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</si>
  <si>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</si>
  <si>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</si>
  <si>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</si>
  <si>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</si>
  <si>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</si>
  <si>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</si>
  <si>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</si>
  <si>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</si>
  <si>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</si>
  <si>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</si>
  <si>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</si>
  <si>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</si>
  <si>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</si>
  <si>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</si>
  <si>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</si>
  <si>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</si>
  <si>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</si>
  <si>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</si>
  <si>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</si>
  <si>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</si>
  <si>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</si>
  <si>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</si>
  <si>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</si>
  <si>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</si>
  <si>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</si>
  <si>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</si>
  <si>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</si>
  <si>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</si>
  <si>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</si>
  <si>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</si>
  <si>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</si>
  <si>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</si>
  <si>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</si>
  <si>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</si>
  <si>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</si>
  <si>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</si>
  <si>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</si>
  <si>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</si>
  <si>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</si>
  <si>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</si>
  <si>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</si>
  <si>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</si>
  <si>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</si>
  <si>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</si>
  <si>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</si>
  <si>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</si>
  <si>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</si>
  <si>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</si>
  <si>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</si>
  <si>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</si>
  <si>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</si>
  <si>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</si>
  <si>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</si>
  <si>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</si>
  <si>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</si>
  <si>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</si>
  <si>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</si>
  <si>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</si>
  <si>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</si>
  <si>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</si>
  <si>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</si>
  <si>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</si>
  <si>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</si>
  <si>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</si>
  <si>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</si>
  <si>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</si>
  <si>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</si>
  <si>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</si>
  <si>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</si>
  <si>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</si>
  <si>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</si>
  <si>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</si>
  <si>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</si>
  <si>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</si>
  <si>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</si>
  <si>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</si>
  <si>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</si>
  <si>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</si>
  <si>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</si>
  <si>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</si>
  <si>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</si>
  <si>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</si>
  <si>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</si>
  <si>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</si>
  <si>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</si>
  <si>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</si>
  <si>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</si>
  <si>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</si>
  <si>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</si>
  <si>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</si>
  <si>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</si>
  <si>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</si>
  <si>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</si>
  <si>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</si>
  <si>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</si>
  <si>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</si>
  <si>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</si>
  <si>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</si>
  <si>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</si>
  <si>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</si>
  <si>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</si>
  <si>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</si>
  <si>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</si>
  <si>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</si>
  <si>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</si>
  <si>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</si>
  <si>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</si>
  <si>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</si>
  <si>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</si>
  <si>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</si>
  <si>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</si>
  <si>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</si>
  <si>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</si>
  <si>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</si>
  <si>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</si>
  <si>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</si>
  <si>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</si>
  <si>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</si>
  <si>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</si>
  <si>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</si>
  <si>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</si>
  <si>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</si>
  <si>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</si>
  <si>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</si>
  <si>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</si>
  <si>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</si>
  <si>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</si>
  <si>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</si>
  <si>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</si>
  <si>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</si>
  <si>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</si>
  <si>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</si>
  <si>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</si>
  <si>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</si>
  <si>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</si>
  <si>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</si>
  <si>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</si>
  <si>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</si>
  <si>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</si>
  <si>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</si>
  <si>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</si>
  <si>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</si>
  <si>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</si>
  <si>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</si>
  <si>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</si>
  <si>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</si>
  <si>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</si>
  <si>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</si>
  <si>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</si>
  <si>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</si>
  <si>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</si>
  <si>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</si>
  <si>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</si>
  <si>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</si>
  <si>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</si>
  <si>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</si>
  <si>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</si>
  <si>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</si>
  <si>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</si>
  <si>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</si>
  <si>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</si>
  <si>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</si>
  <si>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</si>
  <si>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</si>
  <si>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</si>
  <si>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</si>
  <si>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</si>
  <si>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</si>
  <si>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</si>
  <si>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</si>
  <si>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</si>
  <si>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</si>
  <si>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</si>
  <si>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</si>
  <si>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</si>
  <si>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</si>
  <si>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</si>
  <si>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</si>
  <si>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</si>
  <si>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</si>
  <si>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</si>
  <si>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</si>
  <si>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</si>
  <si>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</si>
  <si>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</si>
  <si>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</si>
  <si>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</si>
  <si>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</si>
  <si>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</si>
  <si>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</si>
  <si>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</si>
  <si>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</si>
  <si>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</si>
  <si>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</si>
  <si>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</si>
  <si>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</si>
  <si>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</si>
  <si>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</si>
  <si>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</si>
  <si>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</si>
  <si>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</si>
  <si>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</si>
  <si>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</si>
  <si>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</si>
  <si>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</si>
  <si>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</si>
  <si>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</si>
  <si>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</si>
  <si>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</si>
  <si>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</si>
  <si>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</si>
  <si>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</si>
  <si>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</si>
  <si>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</si>
  <si>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</si>
  <si>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</si>
  <si>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</si>
  <si>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</si>
  <si>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</si>
  <si>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</si>
  <si>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</si>
  <si>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</si>
  <si>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</si>
  <si>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</si>
  <si>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</si>
  <si>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</si>
  <si>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</si>
  <si>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</si>
  <si>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</si>
  <si>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</si>
  <si>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</si>
  <si>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</si>
  <si>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</si>
  <si>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</si>
  <si>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</si>
  <si>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</si>
  <si>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</si>
  <si>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</si>
  <si>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</si>
  <si>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</si>
  <si>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</si>
  <si>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</si>
  <si>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</si>
  <si>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</si>
  <si>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</si>
  <si>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</si>
  <si>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</si>
  <si>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</si>
  <si>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</si>
  <si>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</si>
  <si>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</si>
  <si>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</si>
  <si>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</si>
  <si>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</si>
  <si>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</si>
  <si>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</si>
  <si>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</si>
  <si>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</si>
  <si>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</si>
  <si>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</si>
  <si>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</si>
  <si>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</si>
  <si>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</si>
  <si>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</si>
  <si>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</si>
  <si>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</si>
  <si>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</si>
  <si>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</si>
  <si>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</si>
  <si>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</si>
  <si>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</si>
  <si>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</si>
  <si>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</si>
  <si>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</si>
  <si>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</si>
  <si>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</si>
  <si>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</si>
  <si>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</si>
  <si>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</si>
  <si>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</si>
  <si>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</si>
  <si>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</si>
  <si>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</si>
  <si>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</si>
  <si>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</si>
  <si>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</si>
  <si>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</si>
  <si>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</si>
  <si>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</si>
  <si>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</si>
  <si>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</si>
  <si>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</si>
  <si>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</si>
  <si>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</si>
  <si>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</si>
  <si>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</si>
  <si>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</si>
  <si>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</si>
  <si>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</si>
  <si>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</si>
  <si>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</si>
  <si>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</si>
  <si>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</si>
  <si>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</si>
  <si>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</si>
  <si>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</si>
  <si>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</si>
  <si>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</si>
  <si>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</si>
  <si>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</si>
  <si>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</si>
  <si>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</si>
  <si>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</si>
  <si>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</si>
  <si>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</si>
  <si>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</si>
  <si>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</si>
  <si>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</si>
  <si>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</si>
  <si>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</si>
  <si>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</si>
  <si>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</si>
  <si>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</si>
  <si>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</si>
  <si>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</si>
  <si>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</si>
  <si>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</si>
  <si>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</si>
  <si>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</si>
  <si>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</si>
  <si>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</si>
  <si>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</si>
  <si>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</si>
  <si>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</si>
  <si>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</si>
  <si>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</si>
  <si>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</si>
  <si>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</si>
  <si>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</si>
  <si>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</si>
  <si>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</si>
  <si>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</si>
  <si>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</si>
  <si>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</si>
  <si>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</si>
  <si>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</si>
  <si>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</si>
  <si>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</si>
  <si>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</si>
  <si>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</si>
  <si>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</si>
  <si>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</si>
  <si>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</si>
  <si>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</si>
  <si>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</si>
  <si>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</si>
  <si>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</si>
  <si>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</si>
  <si>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</si>
  <si>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</si>
  <si>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</si>
  <si>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</si>
  <si>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</si>
  <si>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</si>
  <si>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</si>
  <si>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</si>
  <si>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</si>
  <si>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</si>
  <si>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</si>
  <si>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</si>
  <si>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</si>
  <si>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</si>
  <si>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</si>
  <si>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</si>
  <si>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</si>
  <si>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</si>
  <si>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</si>
  <si>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</si>
  <si>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</si>
  <si>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</si>
  <si>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</si>
  <si>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</si>
  <si>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</si>
  <si>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</si>
  <si>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</si>
  <si>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</si>
  <si>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</si>
  <si>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</si>
  <si>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</si>
  <si>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</si>
  <si>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</si>
  <si>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</si>
  <si>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</si>
  <si>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</si>
  <si>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</si>
  <si>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</si>
  <si>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</si>
  <si>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</si>
  <si>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</si>
  <si>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</si>
  <si>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</si>
  <si>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</si>
  <si>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</si>
  <si>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</si>
  <si>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</si>
  <si>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</si>
  <si>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</si>
  <si>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</si>
  <si>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</si>
  <si>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</si>
  <si>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</si>
  <si>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</si>
  <si>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</si>
  <si>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</si>
  <si>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</si>
  <si>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</si>
  <si>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</si>
  <si>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</si>
  <si>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</si>
  <si>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</si>
  <si>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</si>
  <si>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</si>
  <si>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</si>
  <si>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</si>
  <si>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</si>
  <si>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</si>
  <si>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</si>
  <si>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</si>
  <si>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</si>
  <si>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</si>
  <si>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</si>
  <si>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</si>
  <si>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</si>
  <si>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</si>
  <si>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</si>
  <si>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</si>
  <si>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</si>
  <si>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</si>
  <si>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</si>
  <si>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</si>
  <si>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</si>
  <si>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</si>
  <si>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</si>
  <si>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</si>
  <si>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</si>
  <si>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</si>
  <si>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</si>
  <si>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</si>
  <si>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</si>
  <si>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</si>
  <si>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</si>
  <si>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</si>
  <si>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</si>
  <si>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</si>
  <si>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</si>
  <si>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</si>
  <si>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</si>
  <si>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</si>
  <si>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</si>
  <si>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</si>
  <si>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</si>
  <si>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</si>
  <si>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</si>
  <si>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</si>
  <si>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</si>
  <si>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</si>
  <si>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</si>
  <si>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</si>
  <si>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</si>
  <si>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</si>
  <si>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</si>
  <si>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</si>
  <si>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</si>
  <si>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</si>
  <si>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</si>
  <si>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</si>
  <si>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</si>
  <si>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</si>
  <si>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</si>
  <si>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</si>
  <si>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</si>
  <si>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</si>
  <si>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</si>
  <si>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</si>
  <si>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</si>
  <si>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</si>
  <si>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</si>
  <si>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</si>
  <si>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</si>
  <si>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</si>
  <si>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</si>
  <si>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</si>
  <si>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</si>
  <si>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</si>
  <si>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</si>
  <si>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</si>
  <si>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</si>
  <si>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</si>
  <si>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</si>
  <si>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</si>
  <si>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</si>
  <si>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</si>
  <si>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</si>
  <si>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</si>
  <si>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</si>
  <si>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</si>
  <si>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</si>
  <si>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</si>
  <si>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</si>
  <si>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</si>
  <si>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</si>
  <si>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</si>
  <si>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</si>
  <si>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</si>
  <si>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</si>
  <si>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</si>
  <si>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</si>
  <si>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</si>
  <si>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</si>
  <si>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</si>
  <si>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</si>
  <si>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</si>
  <si>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</si>
  <si>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</si>
  <si>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</si>
  <si>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</si>
  <si>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</si>
  <si>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</si>
  <si>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</si>
  <si>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</si>
  <si>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</si>
  <si>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</si>
  <si>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</si>
  <si>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</si>
  <si>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</si>
  <si>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</si>
  <si>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</si>
  <si>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</si>
  <si>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</si>
  <si>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</si>
  <si>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</si>
  <si>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</si>
  <si>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</si>
  <si>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</si>
  <si>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</si>
  <si>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</si>
  <si>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</si>
  <si>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</si>
  <si>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</si>
  <si>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</si>
  <si>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</si>
  <si>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</si>
  <si>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</si>
  <si>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</si>
  <si>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</si>
  <si>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</si>
  <si>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</si>
  <si>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</si>
  <si>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</si>
  <si>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</si>
  <si>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</si>
  <si>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</si>
  <si>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</si>
  <si>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</si>
  <si>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</si>
  <si>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</si>
  <si>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</si>
  <si>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</si>
  <si>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</si>
  <si>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</si>
  <si>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</si>
  <si>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</si>
  <si>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</si>
  <si>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</si>
  <si>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</si>
  <si>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</si>
  <si>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</si>
  <si>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</si>
  <si>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</si>
  <si>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</si>
  <si>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</si>
  <si>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</si>
  <si>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</si>
  <si>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</si>
  <si>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</si>
  <si>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</si>
  <si>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</si>
  <si>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</si>
  <si>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</si>
  <si>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</si>
  <si>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</si>
  <si>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</si>
  <si>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</si>
  <si>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</si>
  <si>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</si>
  <si>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</si>
  <si>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</si>
  <si>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</si>
  <si>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</si>
  <si>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</si>
  <si>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</si>
  <si>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</si>
  <si>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</si>
  <si>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</si>
  <si>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</si>
  <si>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</si>
  <si>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</si>
  <si>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</si>
  <si>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</si>
  <si>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</si>
  <si>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</si>
  <si>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</si>
  <si>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</si>
  <si>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</si>
  <si>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</si>
  <si>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</si>
  <si>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</si>
  <si>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</si>
  <si>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</si>
  <si>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</si>
  <si>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</si>
  <si>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</si>
  <si>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</si>
  <si>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</si>
  <si>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</si>
  <si>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</si>
  <si>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</si>
  <si>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</si>
  <si>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</si>
  <si>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</si>
  <si>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</si>
  <si>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</si>
  <si>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</si>
  <si>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</si>
  <si>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</si>
  <si>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</si>
  <si>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</si>
  <si>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</si>
  <si>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</si>
  <si>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</si>
  <si>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</si>
  <si>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</si>
  <si>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</si>
  <si>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</si>
  <si>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</si>
  <si>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</si>
  <si>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</si>
  <si>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</si>
  <si>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</si>
  <si>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</si>
  <si>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</si>
  <si>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</si>
  <si>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</si>
  <si>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</si>
  <si>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</si>
  <si>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</si>
  <si>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</si>
  <si>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</si>
  <si>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</si>
  <si>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</si>
  <si>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</si>
  <si>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</si>
  <si>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</si>
  <si>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</si>
  <si>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</si>
  <si>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</si>
  <si>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</si>
  <si>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</si>
  <si>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</si>
  <si>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</si>
  <si>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</si>
  <si>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</si>
  <si>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</si>
  <si>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</si>
  <si>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</si>
  <si>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</si>
  <si>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</si>
  <si>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</si>
  <si>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</si>
  <si>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</si>
  <si>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</si>
  <si>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</si>
  <si>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</si>
  <si>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</si>
  <si>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</si>
  <si>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</si>
  <si>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</si>
  <si>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</si>
  <si>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</si>
  <si>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</si>
  <si>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</si>
  <si>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</si>
  <si>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</si>
  <si>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</si>
  <si>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</si>
  <si>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</si>
  <si>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</si>
  <si>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</si>
  <si>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</si>
  <si>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</si>
  <si>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</si>
  <si>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</si>
  <si>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</si>
  <si>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</si>
  <si>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</si>
  <si>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</si>
  <si>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</si>
  <si>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</si>
  <si>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</si>
  <si>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</si>
  <si>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</si>
  <si>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</si>
  <si>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</si>
  <si>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</si>
  <si>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</si>
  <si>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</si>
  <si>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</si>
  <si>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</si>
  <si>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</si>
  <si>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</si>
  <si>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</si>
  <si>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</si>
  <si>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</si>
  <si>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</si>
  <si>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</si>
  <si>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</si>
  <si>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</si>
  <si>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</si>
  <si>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</si>
  <si>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</si>
  <si>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</si>
  <si>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</si>
  <si>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</si>
  <si>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</si>
  <si>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</si>
  <si>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</si>
  <si>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</si>
  <si>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</si>
  <si>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</si>
  <si>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</si>
  <si>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</si>
  <si>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</si>
  <si>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</si>
  <si>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</si>
  <si>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</si>
  <si>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</si>
  <si>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</si>
  <si>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</si>
  <si>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</si>
  <si>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</si>
  <si>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</si>
  <si>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</si>
  <si>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</si>
  <si>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</si>
  <si>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</si>
  <si>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</si>
  <si>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</si>
  <si>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</si>
  <si>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</si>
  <si>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</si>
  <si>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</si>
  <si>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</si>
  <si>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</si>
  <si>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</si>
  <si>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</si>
  <si>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</si>
  <si>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</si>
  <si>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</si>
  <si>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</si>
  <si>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</si>
  <si>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</si>
  <si>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</si>
  <si>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</si>
  <si>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</si>
  <si>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</si>
  <si>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</si>
  <si>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</si>
  <si>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</si>
  <si>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</si>
  <si>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</si>
  <si>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</si>
  <si>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</si>
  <si>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</si>
  <si>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</si>
  <si>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</si>
  <si>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</si>
  <si>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</si>
  <si>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</si>
  <si>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</si>
  <si>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</si>
  <si>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</si>
  <si>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</si>
  <si>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</si>
  <si>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</si>
  <si>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</si>
  <si>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</si>
  <si>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</si>
  <si>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</si>
  <si>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</si>
  <si>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</si>
  <si>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</si>
  <si>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</si>
  <si>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</si>
  <si>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</si>
  <si>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</si>
  <si>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</si>
  <si>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</si>
  <si>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</si>
  <si>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</si>
  <si>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</si>
  <si>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</si>
  <si>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</si>
  <si>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</si>
  <si>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</si>
  <si>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</si>
  <si>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</si>
  <si>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</si>
  <si>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</si>
  <si>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</si>
  <si>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</si>
  <si>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</si>
  <si>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</si>
  <si>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</si>
  <si>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</si>
  <si>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</si>
  <si>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</si>
  <si>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</si>
  <si>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</si>
  <si>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</si>
  <si>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</si>
  <si>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</si>
  <si>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</si>
  <si>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</si>
  <si>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</si>
  <si>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</si>
  <si>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</si>
  <si>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</si>
  <si>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</si>
  <si>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</si>
  <si>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</si>
  <si>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</si>
  <si>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</si>
  <si>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</si>
  <si>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</si>
  <si>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</si>
  <si>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</si>
  <si>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</si>
  <si>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</si>
  <si>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</si>
  <si>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</si>
  <si>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</si>
  <si>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</si>
  <si>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</si>
  <si>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</si>
  <si>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</si>
  <si>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</si>
  <si>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</si>
  <si>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</si>
  <si>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</si>
  <si>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</si>
  <si>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</si>
  <si>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</si>
  <si>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</si>
  <si>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</si>
  <si>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</si>
  <si>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</si>
  <si>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</si>
  <si>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</si>
  <si>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</si>
  <si>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</si>
  <si>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</si>
  <si>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</si>
  <si>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</si>
  <si>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</si>
  <si>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</si>
  <si>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</si>
  <si>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</si>
  <si>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</si>
  <si>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</si>
  <si>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</si>
  <si>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</si>
  <si>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</si>
  <si>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</si>
  <si>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</si>
  <si>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</si>
  <si>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</si>
  <si>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</si>
  <si>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</si>
  <si>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</si>
  <si>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</si>
  <si>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</si>
  <si>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</si>
  <si>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</si>
  <si>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</si>
  <si>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</si>
  <si>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</si>
  <si>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</si>
  <si>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</si>
  <si>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</si>
  <si>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</si>
  <si>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</si>
  <si>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</si>
  <si>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</si>
  <si>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</si>
  <si>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</si>
  <si>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</si>
  <si>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</si>
  <si>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</si>
  <si>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</si>
  <si>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</si>
  <si>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</si>
  <si>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</si>
  <si>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</si>
  <si>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</si>
  <si>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</si>
  <si>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</si>
  <si>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</si>
  <si>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</si>
  <si>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</si>
  <si>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</si>
  <si>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</si>
  <si>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</si>
  <si>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</si>
  <si>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</si>
  <si>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</si>
  <si>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</si>
  <si>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</si>
  <si>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</si>
  <si>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</si>
  <si>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</si>
  <si>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</si>
  <si>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</si>
  <si>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</si>
  <si>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</si>
  <si>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</si>
  <si>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</si>
  <si>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</si>
  <si>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</si>
  <si>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</si>
  <si>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</si>
  <si>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</si>
  <si>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</si>
  <si>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</si>
  <si>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</si>
  <si>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</si>
  <si>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</si>
  <si>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</si>
  <si>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</si>
  <si>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</si>
  <si>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</si>
  <si>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</si>
  <si>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</si>
  <si>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</si>
  <si>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</si>
  <si>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</si>
  <si>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</si>
  <si>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</si>
  <si>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</si>
  <si>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</si>
  <si>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</si>
  <si>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</si>
  <si>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</si>
  <si>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</si>
  <si>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</si>
  <si>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</si>
  <si>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</si>
  <si>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</si>
  <si>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</si>
  <si>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</si>
  <si>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</si>
  <si>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</si>
  <si>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</si>
  <si>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</si>
  <si>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</si>
  <si>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</si>
  <si>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</si>
  <si>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</si>
  <si>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</si>
  <si>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</si>
  <si>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</si>
  <si>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</si>
  <si>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</si>
  <si>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</si>
  <si>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</si>
  <si>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</si>
  <si>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</si>
  <si>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</si>
  <si>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</si>
  <si>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</si>
  <si>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</si>
  <si>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</si>
  <si>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</si>
  <si>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</si>
  <si>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</si>
  <si>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</si>
  <si>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</si>
  <si>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</si>
  <si>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</si>
  <si>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</si>
  <si>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</si>
  <si>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</si>
  <si>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</si>
  <si>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</si>
  <si>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</si>
  <si>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</si>
  <si>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</si>
  <si>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</si>
  <si>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</si>
  <si>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</si>
  <si>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</si>
  <si>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</si>
  <si>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</si>
  <si>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</si>
  <si>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</si>
  <si>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</si>
  <si>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</si>
  <si>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</si>
  <si>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</si>
  <si>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</si>
  <si>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</si>
  <si>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</si>
  <si>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</si>
  <si>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</si>
  <si>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</si>
  <si>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</si>
  <si>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</si>
  <si>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</si>
  <si>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</si>
  <si>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</si>
  <si>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</si>
  <si>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</si>
  <si>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</si>
  <si>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</si>
  <si>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</si>
  <si>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</si>
  <si>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</si>
  <si>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</si>
  <si>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</si>
  <si>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</si>
  <si>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</si>
  <si>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</si>
  <si>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</si>
  <si>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</si>
  <si>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</si>
  <si>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</si>
  <si>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</si>
  <si>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</si>
  <si>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</si>
  <si>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</si>
  <si>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</si>
  <si>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</si>
  <si>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</si>
  <si>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</si>
  <si>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</si>
  <si>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</si>
  <si>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</si>
  <si>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</si>
  <si>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</si>
  <si>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</si>
  <si>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</si>
  <si>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</si>
  <si>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</si>
  <si>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</si>
  <si>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</si>
  <si>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</si>
  <si>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</si>
  <si>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</si>
  <si>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</si>
  <si>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</si>
  <si>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</si>
  <si>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</si>
  <si>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</si>
  <si>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</si>
  <si>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</si>
  <si>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</si>
  <si>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</si>
  <si>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</si>
  <si>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</si>
  <si>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</si>
  <si>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</si>
  <si>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</si>
  <si>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</si>
  <si>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</si>
  <si>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</si>
  <si>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</si>
  <si>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</si>
  <si>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</si>
  <si>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</si>
  <si>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</si>
  <si>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</si>
  <si>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</si>
  <si>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</si>
  <si>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</si>
  <si>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</si>
  <si>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</si>
  <si>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</si>
  <si>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</si>
  <si>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</si>
  <si>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</si>
  <si>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</si>
  <si>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</si>
  <si>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</si>
  <si>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</si>
  <si>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</si>
  <si>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</si>
  <si>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</si>
  <si>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</si>
  <si>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</si>
  <si>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</si>
  <si>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</si>
  <si>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</si>
  <si>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</si>
  <si>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</si>
  <si>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</si>
  <si>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</si>
  <si>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</si>
  <si>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</si>
  <si>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</si>
  <si>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</si>
  <si>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</si>
  <si>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</si>
  <si>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</si>
  <si>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</si>
  <si>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</si>
  <si>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</si>
  <si>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</si>
  <si>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</si>
  <si>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</si>
  <si>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</si>
  <si>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</si>
  <si>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</si>
  <si>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</si>
  <si>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</si>
  <si>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</si>
  <si>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</si>
  <si>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</si>
  <si>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</si>
  <si>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</si>
  <si>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</si>
  <si>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</si>
  <si>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</si>
  <si>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</si>
  <si>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</si>
  <si>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</si>
  <si>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</si>
  <si>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</si>
  <si>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</si>
  <si>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</si>
  <si>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</si>
  <si>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</si>
  <si>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</si>
  <si>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</si>
  <si>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</si>
  <si>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</si>
  <si>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</si>
  <si>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</si>
  <si>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</si>
  <si>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</si>
  <si>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</si>
  <si>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</si>
  <si>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</si>
  <si>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</si>
  <si>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</si>
  <si>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</si>
  <si>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</si>
  <si>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</si>
  <si>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</si>
  <si>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</si>
  <si>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</si>
  <si>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</si>
  <si>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</si>
  <si>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</si>
  <si>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</si>
  <si>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</si>
  <si>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</si>
  <si>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</si>
  <si>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</si>
  <si>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</si>
  <si>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</si>
  <si>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</si>
  <si>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</si>
  <si>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</si>
  <si>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</si>
  <si>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</si>
  <si>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</si>
  <si>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</si>
  <si>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</si>
  <si>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</si>
  <si>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</si>
  <si>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</si>
  <si>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</si>
  <si>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</si>
  <si>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</si>
  <si>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</si>
  <si>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</si>
  <si>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</si>
  <si>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</si>
  <si>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</si>
  <si>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</si>
  <si>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</si>
  <si>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</si>
  <si>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</si>
  <si>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</si>
  <si>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</si>
  <si>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</si>
  <si>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</si>
  <si>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</si>
  <si>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</si>
  <si>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</si>
  <si>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</si>
  <si>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</si>
  <si>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</si>
  <si>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</si>
  <si>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</si>
  <si>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</si>
  <si>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</si>
  <si>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</si>
  <si>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</si>
  <si>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</si>
  <si>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</si>
  <si>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</si>
  <si>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</si>
  <si>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</si>
  <si>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</si>
  <si>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</si>
  <si>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</si>
  <si>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</si>
  <si>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</si>
  <si>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</si>
  <si>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</si>
  <si>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</si>
  <si>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</si>
  <si>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</si>
  <si>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</si>
  <si>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</si>
  <si>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</si>
  <si>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</si>
  <si>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</si>
  <si>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</si>
  <si>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</si>
  <si>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</si>
  <si>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</si>
  <si>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</si>
  <si>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</si>
  <si>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</si>
  <si>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</si>
  <si>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</si>
  <si>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</si>
  <si>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</si>
  <si>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</si>
  <si>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</si>
  <si>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</si>
  <si>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</si>
  <si>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</si>
  <si>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</si>
  <si>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</si>
  <si>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</si>
  <si>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</si>
  <si>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</si>
  <si>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</si>
  <si>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</si>
  <si>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</si>
  <si>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</si>
  <si>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</si>
  <si>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</si>
  <si>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</si>
  <si>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</si>
  <si>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</si>
  <si>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</si>
  <si>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</si>
  <si>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</si>
  <si>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</si>
  <si>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</si>
  <si>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</si>
  <si>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</si>
  <si>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</si>
  <si>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</si>
  <si>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</si>
  <si>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</si>
  <si>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</si>
  <si>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</si>
  <si>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</si>
  <si>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</si>
  <si>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</si>
  <si>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</si>
  <si>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</si>
  <si>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</si>
  <si>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</si>
  <si>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</si>
  <si>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</si>
  <si>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</si>
  <si>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</si>
  <si>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</si>
  <si>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</si>
  <si>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</si>
  <si>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</si>
  <si>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</si>
  <si>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</si>
  <si>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</si>
  <si>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</si>
  <si>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</si>
  <si>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</si>
  <si>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</si>
  <si>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</si>
  <si>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</si>
  <si>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</si>
  <si>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</si>
  <si>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</si>
  <si>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</si>
  <si>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</si>
  <si>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</si>
  <si>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</si>
  <si>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</si>
  <si>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</si>
  <si>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</si>
  <si>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</si>
  <si>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</si>
  <si>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</si>
  <si>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</si>
  <si>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</si>
  <si>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</si>
  <si>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</si>
  <si>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</si>
  <si>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</si>
  <si>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</si>
  <si>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</si>
  <si>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</si>
  <si>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</si>
  <si>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</si>
  <si>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</si>
  <si>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</si>
  <si>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</si>
  <si>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</si>
  <si>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</si>
  <si>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</si>
  <si>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</si>
  <si>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</si>
  <si>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</si>
  <si>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</si>
  <si>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</si>
  <si>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</si>
  <si>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</si>
  <si>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</si>
  <si>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</si>
  <si>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</si>
  <si>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</si>
  <si>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</si>
  <si>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</si>
  <si>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</si>
  <si>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</si>
  <si>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</si>
  <si>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</si>
  <si>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</si>
  <si>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</si>
  <si>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</si>
  <si>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</si>
  <si>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</si>
  <si>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</si>
  <si>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</si>
  <si>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</si>
  <si>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</si>
  <si>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</si>
  <si>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</si>
  <si>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</si>
  <si>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</si>
  <si>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</si>
  <si>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</si>
  <si>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</si>
  <si>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</si>
  <si>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</si>
  <si>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</si>
  <si>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</si>
  <si>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</si>
  <si>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</si>
  <si>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</si>
  <si>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</si>
  <si>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</si>
  <si>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</si>
  <si>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</si>
  <si>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</si>
  <si>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</si>
  <si>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</si>
  <si>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</si>
  <si>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</si>
  <si>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</si>
  <si>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</si>
  <si>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</si>
  <si>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</si>
  <si>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</si>
  <si>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</si>
  <si>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</si>
  <si>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</si>
  <si>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</si>
  <si>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</si>
  <si>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</si>
  <si>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</si>
  <si>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</si>
  <si>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</si>
  <si>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</si>
  <si>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</si>
  <si>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</si>
  <si>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</si>
  <si>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</si>
  <si>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</si>
  <si>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</si>
  <si>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</si>
  <si>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</si>
  <si>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</si>
  <si>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</si>
  <si>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</si>
  <si>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</si>
  <si>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</si>
  <si>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</si>
  <si>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</si>
  <si>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</si>
  <si>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</si>
  <si>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</si>
  <si>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</si>
  <si>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</si>
  <si>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</si>
  <si>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</si>
  <si>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</si>
  <si>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</si>
  <si>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</si>
  <si>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</si>
  <si>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</si>
  <si>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</si>
  <si>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</si>
  <si>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</si>
  <si>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</si>
  <si>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</si>
  <si>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</si>
  <si>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</si>
  <si>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</si>
  <si>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</si>
  <si>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</si>
  <si>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</si>
  <si>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</si>
  <si>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</si>
  <si>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</si>
  <si>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</si>
  <si>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</si>
  <si>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</si>
  <si>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</si>
  <si>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</si>
  <si>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</si>
  <si>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</si>
  <si>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</si>
  <si>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</si>
  <si>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</si>
  <si>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</si>
  <si>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</si>
  <si>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</si>
  <si>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</si>
  <si>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</si>
  <si>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</si>
  <si>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</si>
  <si>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</si>
  <si>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</si>
  <si>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</si>
  <si>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</si>
  <si>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</si>
  <si>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</si>
  <si>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</si>
  <si>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</si>
  <si>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</si>
  <si>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</si>
  <si>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</si>
  <si>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</si>
  <si>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</si>
  <si>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</si>
  <si>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</si>
  <si>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</si>
  <si>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</si>
  <si>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</si>
  <si>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</si>
  <si>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</si>
  <si>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</si>
  <si>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</si>
  <si>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</si>
  <si>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</si>
  <si>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</si>
  <si>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</si>
  <si>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</si>
  <si>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</si>
  <si>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</si>
  <si>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</si>
  <si>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</si>
  <si>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</si>
  <si>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</si>
  <si>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</si>
  <si>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</si>
  <si>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</si>
  <si>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</si>
  <si>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</si>
  <si>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</si>
  <si>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</si>
  <si>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</si>
  <si>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</si>
  <si>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</si>
  <si>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</si>
  <si>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</si>
  <si>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</si>
  <si>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</si>
  <si>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</si>
  <si>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</si>
  <si>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</si>
  <si>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</si>
  <si>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</si>
  <si>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</si>
  <si>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</si>
  <si>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</si>
  <si>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</si>
  <si>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</si>
  <si>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</si>
  <si>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</si>
  <si>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</si>
  <si>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</si>
  <si>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</si>
  <si>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</si>
  <si>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</si>
  <si>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</si>
  <si>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</si>
  <si>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</si>
  <si>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</si>
  <si>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</si>
  <si>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</si>
  <si>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</si>
  <si>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</si>
  <si>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</si>
  <si>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</si>
  <si>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</si>
  <si>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</si>
  <si>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</si>
  <si>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</si>
  <si>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</si>
  <si>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</si>
  <si>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</si>
  <si>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</si>
  <si>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</si>
  <si>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</si>
  <si>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</si>
  <si>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</si>
  <si>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</si>
  <si>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</si>
  <si>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</si>
  <si>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</si>
  <si>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</si>
  <si>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</si>
  <si>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</si>
  <si>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</si>
  <si>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</si>
  <si>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</si>
  <si>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</si>
  <si>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</si>
  <si>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</si>
  <si>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</si>
  <si>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</si>
  <si>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</si>
  <si>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</si>
  <si>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</si>
  <si>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</si>
  <si>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</si>
  <si>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</si>
  <si>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</si>
  <si>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</si>
  <si>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</si>
  <si>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</si>
  <si>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</si>
  <si>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</si>
  <si>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</si>
  <si>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</si>
  <si>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</si>
  <si>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</si>
  <si>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</si>
  <si>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</si>
  <si>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</si>
  <si>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</si>
  <si>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</si>
  <si>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</si>
  <si>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</si>
  <si>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</si>
  <si>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</si>
  <si>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</si>
  <si>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</si>
  <si>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</si>
  <si>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</si>
  <si>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</si>
  <si>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</si>
  <si>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</si>
  <si>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</si>
  <si>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</si>
  <si>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</si>
  <si>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</si>
  <si>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</si>
  <si>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</si>
  <si>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</si>
  <si>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</si>
  <si>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</si>
  <si>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</si>
  <si>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</si>
  <si>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</si>
  <si>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</si>
  <si>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</si>
  <si>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</si>
  <si>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</si>
  <si>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</si>
  <si>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</si>
  <si>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</si>
  <si>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</si>
  <si>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</si>
  <si>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</si>
  <si>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</si>
  <si>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</si>
  <si>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</si>
  <si>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</si>
  <si>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</si>
  <si>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</si>
  <si>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</si>
  <si>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</si>
  <si>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</si>
  <si>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</si>
  <si>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</si>
  <si>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</si>
  <si>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</si>
  <si>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</si>
  <si>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</si>
  <si>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</si>
  <si>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</si>
  <si>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</si>
  <si>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</si>
  <si>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</si>
  <si>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</si>
  <si>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</si>
  <si>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</si>
  <si>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</si>
  <si>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</si>
  <si>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</si>
  <si>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</si>
  <si>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</si>
  <si>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</si>
  <si>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</si>
  <si>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</si>
  <si>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</si>
  <si>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</si>
  <si>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</si>
  <si>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</si>
  <si>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</si>
  <si>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</si>
  <si>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</si>
  <si>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</si>
  <si>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</si>
  <si>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</si>
  <si>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</si>
  <si>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</si>
  <si>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</si>
  <si>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</si>
  <si>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</si>
  <si>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</si>
  <si>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</si>
  <si>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</si>
  <si>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</si>
  <si>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</si>
  <si>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</si>
  <si>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</si>
  <si>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</si>
  <si>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</si>
  <si>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</si>
  <si>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</si>
  <si>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</si>
  <si>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</si>
  <si>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</si>
  <si>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</si>
  <si>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</si>
  <si>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</si>
  <si>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</si>
  <si>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</si>
  <si>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</si>
  <si>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</si>
  <si>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</si>
  <si>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</si>
  <si>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</si>
  <si>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</si>
  <si>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</si>
  <si>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</si>
  <si>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</si>
  <si>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</si>
  <si>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</si>
  <si>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</si>
  <si>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</si>
  <si>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</si>
  <si>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</si>
  <si>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</si>
  <si>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</si>
  <si>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</si>
  <si>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</si>
  <si>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</si>
  <si>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</si>
  <si>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</si>
  <si>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</si>
  <si>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</si>
  <si>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</si>
  <si>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</si>
  <si>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</si>
  <si>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</si>
  <si>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Closed</t>
  </si>
  <si>
    <t>DISPENSADDOR</t>
  </si>
  <si>
    <t>REINICIO FALLIDO</t>
  </si>
  <si>
    <t>GAVETA DE DEPOSITOS LLENA</t>
  </si>
  <si>
    <t xml:space="preserve">Gil Carrera, Santiago </t>
  </si>
  <si>
    <t>12 Marzo de 2021</t>
  </si>
  <si>
    <t>GAVETA DE DEPOSITO LLENA</t>
  </si>
  <si>
    <t xml:space="preserve">Brioso Luciano, Cristino </t>
  </si>
  <si>
    <t>ReservaC Norte</t>
  </si>
  <si>
    <t>335819287</t>
  </si>
  <si>
    <t>335819286</t>
  </si>
  <si>
    <t>335819284</t>
  </si>
  <si>
    <t>335819283</t>
  </si>
  <si>
    <t>335819282</t>
  </si>
  <si>
    <t>335819281</t>
  </si>
  <si>
    <t>335819277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</si>
</sst>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0"/>
      <tableStyleElement type="headerRow" dxfId="129"/>
      <tableStyleElement type="totalRow" dxfId="128"/>
      <tableStyleElement type="firstColumn" dxfId="127"/>
      <tableStyleElement type="lastColumn" dxfId="126"/>
      <tableStyleElement type="firstRowStripe" dxfId="125"/>
      <tableStyleElement type="firstColumnStripe" dxfId="1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58"/>
  <sheetViews>
    <sheetView tabSelected="1" topLeftCell="G1" zoomScale="90" zoomScaleNormal="90" workbookViewId="0">
      <pane ySplit="4" topLeftCell="A26" activePane="bottomLeft" state="frozen"/>
      <selection pane="bottomLeft" activeCell="E51" sqref="E51"/>
    </sheetView>
  </sheetViews>
  <sheetFormatPr baseColWidth="10" defaultColWidth="25.7109375" defaultRowHeight="15" x14ac:dyDescent="0.25"/>
  <cols>
    <col min="1" max="1" width="25.5703125" style="94" bestFit="1" customWidth="1"/>
    <col min="2" max="2" width="19" style="91" bestFit="1" customWidth="1"/>
    <col min="3" max="3" width="16.28515625" style="47" bestFit="1" customWidth="1"/>
    <col min="4" max="4" width="27.42578125" style="94" bestFit="1" customWidth="1"/>
    <col min="5" max="5" width="11.42578125" style="90" bestFit="1" customWidth="1"/>
    <col min="6" max="6" width="11.5703125" style="48" customWidth="1"/>
    <col min="7" max="7" width="54.140625" style="48" customWidth="1"/>
    <col min="8" max="11" width="6.42578125" style="48" customWidth="1"/>
    <col min="12" max="12" width="48.85546875" style="48" customWidth="1"/>
    <col min="13" max="13" width="18.85546875" style="94" bestFit="1" customWidth="1"/>
    <col min="14" max="14" width="16.7109375" style="94" bestFit="1" customWidth="1"/>
    <col min="15" max="15" width="40.140625" style="94" customWidth="1"/>
    <col min="16" max="16" width="22.5703125" style="74" customWidth="1"/>
    <col min="17" max="17" width="48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335814510</v>
      </c>
      <c r="C5" s="97">
        <v>44263.496076388888</v>
      </c>
      <c r="D5" s="96" t="s">
        <v>2189</v>
      </c>
      <c r="E5" s="106">
        <v>800</v>
      </c>
      <c r="F5" s="96" t="str">
        <f>VLOOKUP(E5,VIP!$A$2:$O11758,2,0)</f>
        <v>DRBR800</v>
      </c>
      <c r="G5" s="96" t="str">
        <f>VLOOKUP(E5,'LISTADO ATM'!$A$2:$B$900,2,0)</f>
        <v xml:space="preserve">ATM Estación Next Dipsa Pedro Livio Cedeño </v>
      </c>
      <c r="H5" s="96" t="str">
        <f>VLOOKUP(E5,VIP!$A$2:$O16679,7,FALSE)</f>
        <v>Si</v>
      </c>
      <c r="I5" s="96" t="str">
        <f>VLOOKUP(E5,VIP!$A$2:$O8644,8,FALSE)</f>
        <v>Si</v>
      </c>
      <c r="J5" s="96" t="str">
        <f>VLOOKUP(E5,VIP!$A$2:$O8594,8,FALSE)</f>
        <v>Si</v>
      </c>
      <c r="K5" s="96" t="str">
        <f>VLOOKUP(E5,VIP!$A$2:$O12168,6,0)</f>
        <v>NO</v>
      </c>
      <c r="L5" s="98" t="s">
        <v>2228</v>
      </c>
      <c r="M5" s="99" t="s">
        <v>2469</v>
      </c>
      <c r="N5" s="99" t="s">
        <v>2500</v>
      </c>
      <c r="O5" s="96" t="s">
        <v>2478</v>
      </c>
      <c r="P5" s="101"/>
      <c r="Q5" s="100" t="s">
        <v>2228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335814927</v>
      </c>
      <c r="C6" s="97">
        <v>44263.664270833331</v>
      </c>
      <c r="D6" s="96" t="s">
        <v>2189</v>
      </c>
      <c r="E6" s="106">
        <v>580</v>
      </c>
      <c r="F6" s="96" t="str">
        <f>VLOOKUP(E6,VIP!$A$2:$O11805,2,0)</f>
        <v>DRBR523</v>
      </c>
      <c r="G6" s="96" t="str">
        <f>VLOOKUP(E6,'LISTADO ATM'!$A$2:$B$900,2,0)</f>
        <v xml:space="preserve">ATM Edificio Propagas </v>
      </c>
      <c r="H6" s="96" t="str">
        <f>VLOOKUP(E6,VIP!$A$2:$O16726,7,FALSE)</f>
        <v>Si</v>
      </c>
      <c r="I6" s="96" t="str">
        <f>VLOOKUP(E6,VIP!$A$2:$O8691,8,FALSE)</f>
        <v>Si</v>
      </c>
      <c r="J6" s="96" t="str">
        <f>VLOOKUP(E6,VIP!$A$2:$O8641,8,FALSE)</f>
        <v>Si</v>
      </c>
      <c r="K6" s="96" t="str">
        <f>VLOOKUP(E6,VIP!$A$2:$O12215,6,0)</f>
        <v>NO</v>
      </c>
      <c r="L6" s="98" t="s">
        <v>2492</v>
      </c>
      <c r="M6" s="99" t="s">
        <v>2469</v>
      </c>
      <c r="N6" s="99" t="s">
        <v>2500</v>
      </c>
      <c r="O6" s="96" t="s">
        <v>2478</v>
      </c>
      <c r="P6" s="128"/>
      <c r="Q6" s="100" t="s">
        <v>2492</v>
      </c>
    </row>
    <row r="7" spans="1:18" s="102" customFormat="1" ht="18" x14ac:dyDescent="0.25">
      <c r="A7" s="96" t="str">
        <f>VLOOKUP(E7,'LISTADO ATM'!$A$2:$C$901,3,0)</f>
        <v>ESTE</v>
      </c>
      <c r="B7" s="113">
        <v>335815240</v>
      </c>
      <c r="C7" s="97">
        <v>44264.038680555554</v>
      </c>
      <c r="D7" s="96" t="s">
        <v>2189</v>
      </c>
      <c r="E7" s="106">
        <v>859</v>
      </c>
      <c r="F7" s="96" t="str">
        <f>VLOOKUP(E7,VIP!$A$2:$O11759,2,0)</f>
        <v>DRBR859</v>
      </c>
      <c r="G7" s="96" t="str">
        <f>VLOOKUP(E7,'LISTADO ATM'!$A$2:$B$900,2,0)</f>
        <v xml:space="preserve">ATM Hotel Vista Sol (Punta Cana) </v>
      </c>
      <c r="H7" s="96" t="str">
        <f>VLOOKUP(E7,VIP!$A$2:$O16680,7,FALSE)</f>
        <v>Si</v>
      </c>
      <c r="I7" s="96" t="str">
        <f>VLOOKUP(E7,VIP!$A$2:$O8645,8,FALSE)</f>
        <v>Si</v>
      </c>
      <c r="J7" s="96" t="str">
        <f>VLOOKUP(E7,VIP!$A$2:$O8595,8,FALSE)</f>
        <v>Si</v>
      </c>
      <c r="K7" s="96" t="str">
        <f>VLOOKUP(E7,VIP!$A$2:$O12169,6,0)</f>
        <v>NO</v>
      </c>
      <c r="L7" s="98" t="s">
        <v>2254</v>
      </c>
      <c r="M7" s="99" t="s">
        <v>2469</v>
      </c>
      <c r="N7" s="99" t="s">
        <v>2507</v>
      </c>
      <c r="O7" s="96" t="s">
        <v>2478</v>
      </c>
      <c r="P7" s="101"/>
      <c r="Q7" s="100" t="s">
        <v>2254</v>
      </c>
    </row>
    <row r="8" spans="1:18" s="102" customFormat="1" ht="18" x14ac:dyDescent="0.25">
      <c r="A8" s="96" t="str">
        <f>VLOOKUP(E8,'LISTADO ATM'!$A$2:$C$901,3,0)</f>
        <v>DISTRITO NACIONAL</v>
      </c>
      <c r="B8" s="113">
        <v>335816633</v>
      </c>
      <c r="C8" s="97">
        <v>44264.857881944445</v>
      </c>
      <c r="D8" s="96" t="s">
        <v>2189</v>
      </c>
      <c r="E8" s="106">
        <v>476</v>
      </c>
      <c r="F8" s="96" t="str">
        <f>VLOOKUP(E8,VIP!$A$2:$O11776,2,0)</f>
        <v>DRBR476</v>
      </c>
      <c r="G8" s="96" t="str">
        <f>VLOOKUP(E8,'LISTADO ATM'!$A$2:$B$900,2,0)</f>
        <v xml:space="preserve">ATM Multicentro La Sirena Las Caobas </v>
      </c>
      <c r="H8" s="96" t="str">
        <f>VLOOKUP(E8,VIP!$A$2:$O16697,7,FALSE)</f>
        <v>Si</v>
      </c>
      <c r="I8" s="96" t="str">
        <f>VLOOKUP(E8,VIP!$A$2:$O8662,8,FALSE)</f>
        <v>Si</v>
      </c>
      <c r="J8" s="96" t="str">
        <f>VLOOKUP(E8,VIP!$A$2:$O8612,8,FALSE)</f>
        <v>Si</v>
      </c>
      <c r="K8" s="96" t="str">
        <f>VLOOKUP(E8,VIP!$A$2:$O12186,6,0)</f>
        <v>SI</v>
      </c>
      <c r="L8" s="98" t="s">
        <v>2254</v>
      </c>
      <c r="M8" s="99" t="s">
        <v>2469</v>
      </c>
      <c r="N8" s="99" t="s">
        <v>2500</v>
      </c>
      <c r="O8" s="96" t="s">
        <v>2478</v>
      </c>
      <c r="P8" s="128"/>
      <c r="Q8" s="100" t="s">
        <v>2254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335817327</v>
      </c>
      <c r="C9" s="97">
        <v>44265.461238425924</v>
      </c>
      <c r="D9" s="96" t="s">
        <v>2189</v>
      </c>
      <c r="E9" s="106">
        <v>879</v>
      </c>
      <c r="F9" s="96" t="str">
        <f>VLOOKUP(E9,VIP!$A$2:$O11828,2,0)</f>
        <v>DRBR879</v>
      </c>
      <c r="G9" s="96" t="str">
        <f>VLOOKUP(E9,'LISTADO ATM'!$A$2:$B$900,2,0)</f>
        <v xml:space="preserve">ATM Plaza Metropolitana </v>
      </c>
      <c r="H9" s="96" t="str">
        <f>VLOOKUP(E9,VIP!$A$2:$O16749,7,FALSE)</f>
        <v>Si</v>
      </c>
      <c r="I9" s="96" t="str">
        <f>VLOOKUP(E9,VIP!$A$2:$O8714,8,FALSE)</f>
        <v>Si</v>
      </c>
      <c r="J9" s="96" t="str">
        <f>VLOOKUP(E9,VIP!$A$2:$O8664,8,FALSE)</f>
        <v>Si</v>
      </c>
      <c r="K9" s="96" t="str">
        <f>VLOOKUP(E9,VIP!$A$2:$O12238,6,0)</f>
        <v>NO</v>
      </c>
      <c r="L9" s="98" t="s">
        <v>2228</v>
      </c>
      <c r="M9" s="99" t="s">
        <v>2469</v>
      </c>
      <c r="N9" s="99" t="s">
        <v>2500</v>
      </c>
      <c r="O9" s="96" t="s">
        <v>2478</v>
      </c>
      <c r="P9" s="128"/>
      <c r="Q9" s="100" t="s">
        <v>2228</v>
      </c>
    </row>
    <row r="10" spans="1:18" s="102" customFormat="1" ht="18" x14ac:dyDescent="0.25">
      <c r="A10" s="96" t="str">
        <f>VLOOKUP(E10,'LISTADO ATM'!$A$2:$C$901,3,0)</f>
        <v>DISTRITO NACIONAL</v>
      </c>
      <c r="B10" s="113">
        <v>335817331</v>
      </c>
      <c r="C10" s="97">
        <v>44265.462118055555</v>
      </c>
      <c r="D10" s="96" t="s">
        <v>2189</v>
      </c>
      <c r="E10" s="106">
        <v>688</v>
      </c>
      <c r="F10" s="96" t="str">
        <f>VLOOKUP(E10,VIP!$A$2:$O11827,2,0)</f>
        <v>DRBR688</v>
      </c>
      <c r="G10" s="96" t="str">
        <f>VLOOKUP(E10,'LISTADO ATM'!$A$2:$B$900,2,0)</f>
        <v>ATM Innova Centro Ave. Kennedy</v>
      </c>
      <c r="H10" s="96" t="str">
        <f>VLOOKUP(E10,VIP!$A$2:$O16748,7,FALSE)</f>
        <v>Si</v>
      </c>
      <c r="I10" s="96" t="str">
        <f>VLOOKUP(E10,VIP!$A$2:$O8713,8,FALSE)</f>
        <v>Si</v>
      </c>
      <c r="J10" s="96" t="str">
        <f>VLOOKUP(E10,VIP!$A$2:$O8663,8,FALSE)</f>
        <v>Si</v>
      </c>
      <c r="K10" s="96" t="str">
        <f>VLOOKUP(E10,VIP!$A$2:$O12237,6,0)</f>
        <v>NO</v>
      </c>
      <c r="L10" s="98" t="s">
        <v>2228</v>
      </c>
      <c r="M10" s="99" t="s">
        <v>2469</v>
      </c>
      <c r="N10" s="99" t="s">
        <v>2500</v>
      </c>
      <c r="O10" s="96" t="s">
        <v>2478</v>
      </c>
      <c r="P10" s="128"/>
      <c r="Q10" s="100" t="s">
        <v>2228</v>
      </c>
    </row>
    <row r="11" spans="1:18" s="102" customFormat="1" ht="18" x14ac:dyDescent="0.25">
      <c r="A11" s="96" t="str">
        <f>VLOOKUP(E11,'LISTADO ATM'!$A$2:$C$901,3,0)</f>
        <v>DISTRITO NACIONAL</v>
      </c>
      <c r="B11" s="113">
        <v>335817339</v>
      </c>
      <c r="C11" s="97">
        <v>44265.463854166665</v>
      </c>
      <c r="D11" s="96" t="s">
        <v>2501</v>
      </c>
      <c r="E11" s="106">
        <v>231</v>
      </c>
      <c r="F11" s="96" t="str">
        <f>VLOOKUP(E11,VIP!$A$2:$O11825,2,0)</f>
        <v>DRBR231</v>
      </c>
      <c r="G11" s="96" t="str">
        <f>VLOOKUP(E11,'LISTADO ATM'!$A$2:$B$900,2,0)</f>
        <v xml:space="preserve">ATM Oficina Zona Oriental </v>
      </c>
      <c r="H11" s="96" t="str">
        <f>VLOOKUP(E11,VIP!$A$2:$O16746,7,FALSE)</f>
        <v>Si</v>
      </c>
      <c r="I11" s="96" t="str">
        <f>VLOOKUP(E11,VIP!$A$2:$O8711,8,FALSE)</f>
        <v>Si</v>
      </c>
      <c r="J11" s="96" t="str">
        <f>VLOOKUP(E11,VIP!$A$2:$O8661,8,FALSE)</f>
        <v>Si</v>
      </c>
      <c r="K11" s="96" t="str">
        <f>VLOOKUP(E11,VIP!$A$2:$O12235,6,0)</f>
        <v>SI</v>
      </c>
      <c r="L11" s="98" t="s">
        <v>2430</v>
      </c>
      <c r="M11" s="99" t="s">
        <v>2469</v>
      </c>
      <c r="N11" s="99" t="s">
        <v>2476</v>
      </c>
      <c r="O11" s="96" t="s">
        <v>2502</v>
      </c>
      <c r="P11" s="128"/>
      <c r="Q11" s="100" t="s">
        <v>2430</v>
      </c>
    </row>
    <row r="12" spans="1:18" s="102" customFormat="1" ht="18" x14ac:dyDescent="0.25">
      <c r="A12" s="96" t="str">
        <f>VLOOKUP(E12,'LISTADO ATM'!$A$2:$C$901,3,0)</f>
        <v>ESTE</v>
      </c>
      <c r="B12" s="113">
        <v>335817693</v>
      </c>
      <c r="C12" s="97">
        <v>44265.598587962966</v>
      </c>
      <c r="D12" s="96" t="s">
        <v>2189</v>
      </c>
      <c r="E12" s="106">
        <v>161</v>
      </c>
      <c r="F12" s="96" t="str">
        <f>VLOOKUP(E12,VIP!$A$2:$O11812,2,0)</f>
        <v>DRBR161</v>
      </c>
      <c r="G12" s="96" t="str">
        <f>VLOOKUP(E12,'LISTADO ATM'!$A$2:$B$900,2,0)</f>
        <v xml:space="preserve">ATM Jumbo Punta Cana </v>
      </c>
      <c r="H12" s="96" t="str">
        <f>VLOOKUP(E12,VIP!$A$2:$O16733,7,FALSE)</f>
        <v>Si</v>
      </c>
      <c r="I12" s="96" t="str">
        <f>VLOOKUP(E12,VIP!$A$2:$O8698,8,FALSE)</f>
        <v>Si</v>
      </c>
      <c r="J12" s="96" t="str">
        <f>VLOOKUP(E12,VIP!$A$2:$O8648,8,FALSE)</f>
        <v>Si</v>
      </c>
      <c r="K12" s="96" t="str">
        <f>VLOOKUP(E12,VIP!$A$2:$O12222,6,0)</f>
        <v>NO</v>
      </c>
      <c r="L12" s="98" t="s">
        <v>2254</v>
      </c>
      <c r="M12" s="99" t="s">
        <v>2469</v>
      </c>
      <c r="N12" s="99" t="s">
        <v>2500</v>
      </c>
      <c r="O12" s="96" t="s">
        <v>2478</v>
      </c>
      <c r="P12" s="128"/>
      <c r="Q12" s="100" t="s">
        <v>2254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335817857</v>
      </c>
      <c r="C13" s="97">
        <v>44265.658703703702</v>
      </c>
      <c r="D13" s="96" t="s">
        <v>2189</v>
      </c>
      <c r="E13" s="106">
        <v>118</v>
      </c>
      <c r="F13" s="96" t="str">
        <f>VLOOKUP(E13,VIP!$A$2:$O11839,2,0)</f>
        <v>DRBR118</v>
      </c>
      <c r="G13" s="96" t="str">
        <f>VLOOKUP(E13,'LISTADO ATM'!$A$2:$B$900,2,0)</f>
        <v>ATM Plaza Torino</v>
      </c>
      <c r="H13" s="96" t="str">
        <f>VLOOKUP(E13,VIP!$A$2:$O16760,7,FALSE)</f>
        <v>N/A</v>
      </c>
      <c r="I13" s="96" t="str">
        <f>VLOOKUP(E13,VIP!$A$2:$O8725,8,FALSE)</f>
        <v>N/A</v>
      </c>
      <c r="J13" s="96" t="str">
        <f>VLOOKUP(E13,VIP!$A$2:$O8675,8,FALSE)</f>
        <v>N/A</v>
      </c>
      <c r="K13" s="96" t="str">
        <f>VLOOKUP(E13,VIP!$A$2:$O12249,6,0)</f>
        <v>N/A</v>
      </c>
      <c r="L13" s="98" t="s">
        <v>2228</v>
      </c>
      <c r="M13" s="99" t="s">
        <v>2469</v>
      </c>
      <c r="N13" s="99" t="s">
        <v>2500</v>
      </c>
      <c r="O13" s="96" t="s">
        <v>2478</v>
      </c>
      <c r="P13" s="128"/>
      <c r="Q13" s="100" t="s">
        <v>2228</v>
      </c>
    </row>
    <row r="14" spans="1:18" s="102" customFormat="1" ht="18" x14ac:dyDescent="0.25">
      <c r="A14" s="96" t="str">
        <f>VLOOKUP(E14,'LISTADO ATM'!$A$2:$C$901,3,0)</f>
        <v>DISTRITO NACIONAL</v>
      </c>
      <c r="B14" s="113">
        <v>335818059</v>
      </c>
      <c r="C14" s="97">
        <v>44265.86347222222</v>
      </c>
      <c r="D14" s="96" t="s">
        <v>2189</v>
      </c>
      <c r="E14" s="106">
        <v>406</v>
      </c>
      <c r="F14" s="96" t="str">
        <f>VLOOKUP(E14,VIP!$A$2:$O11850,2,0)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VLOOKUP(E14,VIP!$A$2:$O16771,7,FALSE)</f>
        <v>Si</v>
      </c>
      <c r="I14" s="96" t="str">
        <f>VLOOKUP(E14,VIP!$A$2:$O8736,8,FALSE)</f>
        <v>Si</v>
      </c>
      <c r="J14" s="96" t="str">
        <f>VLOOKUP(E14,VIP!$A$2:$O8686,8,FALSE)</f>
        <v>Si</v>
      </c>
      <c r="K14" s="96" t="str">
        <f>VLOOKUP(E14,VIP!$A$2:$O12260,6,0)</f>
        <v>SI</v>
      </c>
      <c r="L14" s="98" t="s">
        <v>2228</v>
      </c>
      <c r="M14" s="99" t="s">
        <v>2469</v>
      </c>
      <c r="N14" s="99" t="s">
        <v>2500</v>
      </c>
      <c r="O14" s="96" t="s">
        <v>2478</v>
      </c>
      <c r="P14" s="128"/>
      <c r="Q14" s="100" t="s">
        <v>2228</v>
      </c>
    </row>
    <row r="15" spans="1:18" s="102" customFormat="1" ht="18" x14ac:dyDescent="0.25">
      <c r="A15" s="96" t="str">
        <f>VLOOKUP(E15,'LISTADO ATM'!$A$2:$C$901,3,0)</f>
        <v>DISTRITO NACIONAL</v>
      </c>
      <c r="B15" s="113">
        <v>335818088</v>
      </c>
      <c r="C15" s="97">
        <v>44266.267488425925</v>
      </c>
      <c r="D15" s="96" t="s">
        <v>2189</v>
      </c>
      <c r="E15" s="106">
        <v>559</v>
      </c>
      <c r="F15" s="96" t="str">
        <f>VLOOKUP(E15,VIP!$A$2:$O11853,2,0)</f>
        <v>DRBR559</v>
      </c>
      <c r="G15" s="96" t="str">
        <f>VLOOKUP(E15,'LISTADO ATM'!$A$2:$B$900,2,0)</f>
        <v xml:space="preserve">ATM UNP Metro I </v>
      </c>
      <c r="H15" s="96" t="str">
        <f>VLOOKUP(E15,VIP!$A$2:$O16774,7,FALSE)</f>
        <v>Si</v>
      </c>
      <c r="I15" s="96" t="str">
        <f>VLOOKUP(E15,VIP!$A$2:$O8739,8,FALSE)</f>
        <v>Si</v>
      </c>
      <c r="J15" s="96" t="str">
        <f>VLOOKUP(E15,VIP!$A$2:$O8689,8,FALSE)</f>
        <v>Si</v>
      </c>
      <c r="K15" s="96" t="str">
        <f>VLOOKUP(E15,VIP!$A$2:$O12263,6,0)</f>
        <v>SI</v>
      </c>
      <c r="L15" s="98" t="s">
        <v>2228</v>
      </c>
      <c r="M15" s="99" t="s">
        <v>2469</v>
      </c>
      <c r="N15" s="99" t="s">
        <v>2500</v>
      </c>
      <c r="O15" s="96" t="s">
        <v>2478</v>
      </c>
      <c r="P15" s="128"/>
      <c r="Q15" s="99" t="s">
        <v>2228</v>
      </c>
    </row>
    <row r="16" spans="1:18" s="102" customFormat="1" ht="18" x14ac:dyDescent="0.25">
      <c r="A16" s="96" t="str">
        <f>VLOOKUP(E16,'LISTADO ATM'!$A$2:$C$901,3,0)</f>
        <v>ESTE</v>
      </c>
      <c r="B16" s="113">
        <v>335818159</v>
      </c>
      <c r="C16" s="97">
        <v>44266.344386574077</v>
      </c>
      <c r="D16" s="96" t="s">
        <v>2189</v>
      </c>
      <c r="E16" s="106">
        <v>204</v>
      </c>
      <c r="F16" s="96" t="str">
        <f>VLOOKUP(E16,VIP!$A$2:$O11851,2,0)</f>
        <v>DRBR204</v>
      </c>
      <c r="G16" s="96" t="str">
        <f>VLOOKUP(E16,'LISTADO ATM'!$A$2:$B$900,2,0)</f>
        <v>ATM Hotel Dominicus II</v>
      </c>
      <c r="H16" s="96" t="str">
        <f>VLOOKUP(E16,VIP!$A$2:$O16772,7,FALSE)</f>
        <v>Si</v>
      </c>
      <c r="I16" s="96" t="str">
        <f>VLOOKUP(E16,VIP!$A$2:$O8737,8,FALSE)</f>
        <v>Si</v>
      </c>
      <c r="J16" s="96" t="str">
        <f>VLOOKUP(E16,VIP!$A$2:$O8687,8,FALSE)</f>
        <v>Si</v>
      </c>
      <c r="K16" s="96" t="str">
        <f>VLOOKUP(E16,VIP!$A$2:$O12261,6,0)</f>
        <v>NO</v>
      </c>
      <c r="L16" s="98" t="s">
        <v>2254</v>
      </c>
      <c r="M16" s="99" t="s">
        <v>2469</v>
      </c>
      <c r="N16" s="99" t="s">
        <v>2476</v>
      </c>
      <c r="O16" s="96" t="s">
        <v>2478</v>
      </c>
      <c r="P16" s="128"/>
      <c r="Q16" s="99" t="s">
        <v>2254</v>
      </c>
    </row>
    <row r="17" spans="1:17" s="102" customFormat="1" ht="18" x14ac:dyDescent="0.25">
      <c r="A17" s="96" t="str">
        <f>VLOOKUP(E17,'LISTADO ATM'!$A$2:$C$901,3,0)</f>
        <v>ESTE</v>
      </c>
      <c r="B17" s="113">
        <v>335818192</v>
      </c>
      <c r="C17" s="97">
        <v>44266.355497685188</v>
      </c>
      <c r="D17" s="96" t="s">
        <v>2189</v>
      </c>
      <c r="E17" s="106">
        <v>822</v>
      </c>
      <c r="F17" s="96" t="str">
        <f>VLOOKUP(E17,VIP!$A$2:$O11849,2,0)</f>
        <v>DRBR822</v>
      </c>
      <c r="G17" s="96" t="str">
        <f>VLOOKUP(E17,'LISTADO ATM'!$A$2:$B$900,2,0)</f>
        <v xml:space="preserve">ATM INDUSPALMA </v>
      </c>
      <c r="H17" s="96" t="str">
        <f>VLOOKUP(E17,VIP!$A$2:$O16770,7,FALSE)</f>
        <v>Si</v>
      </c>
      <c r="I17" s="96" t="str">
        <f>VLOOKUP(E17,VIP!$A$2:$O8735,8,FALSE)</f>
        <v>Si</v>
      </c>
      <c r="J17" s="96" t="str">
        <f>VLOOKUP(E17,VIP!$A$2:$O8685,8,FALSE)</f>
        <v>Si</v>
      </c>
      <c r="K17" s="96" t="str">
        <f>VLOOKUP(E17,VIP!$A$2:$O12259,6,0)</f>
        <v>NO</v>
      </c>
      <c r="L17" s="98" t="s">
        <v>2254</v>
      </c>
      <c r="M17" s="99" t="s">
        <v>2469</v>
      </c>
      <c r="N17" s="99" t="s">
        <v>2476</v>
      </c>
      <c r="O17" s="96" t="s">
        <v>2478</v>
      </c>
      <c r="P17" s="128"/>
      <c r="Q17" s="99" t="s">
        <v>2254</v>
      </c>
    </row>
    <row r="18" spans="1:17" s="102" customFormat="1" ht="18" x14ac:dyDescent="0.25">
      <c r="A18" s="96" t="str">
        <f>VLOOKUP(E18,'LISTADO ATM'!$A$2:$C$901,3,0)</f>
        <v>DISTRITO NACIONAL</v>
      </c>
      <c r="B18" s="113">
        <v>335818348</v>
      </c>
      <c r="C18" s="97">
        <v>44266.390219907407</v>
      </c>
      <c r="D18" s="96" t="s">
        <v>2189</v>
      </c>
      <c r="E18" s="106">
        <v>966</v>
      </c>
      <c r="F18" s="96" t="str">
        <f>VLOOKUP(E18,VIP!$A$2:$O11854,2,0)</f>
        <v>DRBR966</v>
      </c>
      <c r="G18" s="96" t="str">
        <f>VLOOKUP(E18,'LISTADO ATM'!$A$2:$B$900,2,0)</f>
        <v>ATM Centro Medico Real</v>
      </c>
      <c r="H18" s="96" t="str">
        <f>VLOOKUP(E18,VIP!$A$2:$O16775,7,FALSE)</f>
        <v>Si</v>
      </c>
      <c r="I18" s="96" t="str">
        <f>VLOOKUP(E18,VIP!$A$2:$O8740,8,FALSE)</f>
        <v>Si</v>
      </c>
      <c r="J18" s="96" t="str">
        <f>VLOOKUP(E18,VIP!$A$2:$O8690,8,FALSE)</f>
        <v>Si</v>
      </c>
      <c r="K18" s="96" t="str">
        <f>VLOOKUP(E18,VIP!$A$2:$O12264,6,0)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8"/>
      <c r="Q18" s="99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>
        <v>335818579</v>
      </c>
      <c r="C19" s="97">
        <v>44266.458113425928</v>
      </c>
      <c r="D19" s="96" t="s">
        <v>2189</v>
      </c>
      <c r="E19" s="106">
        <v>970</v>
      </c>
      <c r="F19" s="96" t="str">
        <f>VLOOKUP(E19,VIP!$A$2:$O11857,2,0)</f>
        <v>DRBR970</v>
      </c>
      <c r="G19" s="96" t="str">
        <f>VLOOKUP(E19,'LISTADO ATM'!$A$2:$B$900,2,0)</f>
        <v xml:space="preserve">ATM S/M Olé Haina </v>
      </c>
      <c r="H19" s="96" t="str">
        <f>VLOOKUP(E19,VIP!$A$2:$O16778,7,FALSE)</f>
        <v>Si</v>
      </c>
      <c r="I19" s="96" t="str">
        <f>VLOOKUP(E19,VIP!$A$2:$O8743,8,FALSE)</f>
        <v>Si</v>
      </c>
      <c r="J19" s="96" t="str">
        <f>VLOOKUP(E19,VIP!$A$2:$O8693,8,FALSE)</f>
        <v>Si</v>
      </c>
      <c r="K19" s="96" t="str">
        <f>VLOOKUP(E19,VIP!$A$2:$O12267,6,0)</f>
        <v>NO</v>
      </c>
      <c r="L19" s="98" t="s">
        <v>2254</v>
      </c>
      <c r="M19" s="99" t="s">
        <v>2469</v>
      </c>
      <c r="N19" s="99" t="s">
        <v>2500</v>
      </c>
      <c r="O19" s="96" t="s">
        <v>2478</v>
      </c>
      <c r="P19" s="128"/>
      <c r="Q19" s="99" t="s">
        <v>2254</v>
      </c>
    </row>
    <row r="20" spans="1:17" s="102" customFormat="1" ht="18" x14ac:dyDescent="0.25">
      <c r="A20" s="96" t="str">
        <f>VLOOKUP(E20,'LISTADO ATM'!$A$2:$C$901,3,0)</f>
        <v>SUR</v>
      </c>
      <c r="B20" s="113">
        <v>335818585</v>
      </c>
      <c r="C20" s="97">
        <v>44266.460648148146</v>
      </c>
      <c r="D20" s="96" t="s">
        <v>2189</v>
      </c>
      <c r="E20" s="106">
        <v>356</v>
      </c>
      <c r="F20" s="96" t="str">
        <f>VLOOKUP(E20,VIP!$A$2:$O11856,2,0)</f>
        <v>DRBR356</v>
      </c>
      <c r="G20" s="96" t="str">
        <f>VLOOKUP(E20,'LISTADO ATM'!$A$2:$B$900,2,0)</f>
        <v xml:space="preserve">ATM Estación Sigma (San Cristóbal) </v>
      </c>
      <c r="H20" s="96" t="str">
        <f>VLOOKUP(E20,VIP!$A$2:$O16777,7,FALSE)</f>
        <v>Si</v>
      </c>
      <c r="I20" s="96" t="str">
        <f>VLOOKUP(E20,VIP!$A$2:$O8742,8,FALSE)</f>
        <v>Si</v>
      </c>
      <c r="J20" s="96" t="str">
        <f>VLOOKUP(E20,VIP!$A$2:$O8692,8,FALSE)</f>
        <v>Si</v>
      </c>
      <c r="K20" s="96" t="str">
        <f>VLOOKUP(E20,VIP!$A$2:$O12266,6,0)</f>
        <v>NO</v>
      </c>
      <c r="L20" s="98" t="s">
        <v>2254</v>
      </c>
      <c r="M20" s="99" t="s">
        <v>2469</v>
      </c>
      <c r="N20" s="99" t="s">
        <v>2476</v>
      </c>
      <c r="O20" s="96" t="s">
        <v>2478</v>
      </c>
      <c r="P20" s="128"/>
      <c r="Q20" s="99" t="s">
        <v>2254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335818669</v>
      </c>
      <c r="C21" s="97">
        <v>44266.497141203705</v>
      </c>
      <c r="D21" s="96" t="s">
        <v>2189</v>
      </c>
      <c r="E21" s="106">
        <v>545</v>
      </c>
      <c r="F21" s="96" t="str">
        <f>VLOOKUP(E21,VIP!$A$2:$O11855,2,0)</f>
        <v>DRBR995</v>
      </c>
      <c r="G21" s="96" t="str">
        <f>VLOOKUP(E21,'LISTADO ATM'!$A$2:$B$900,2,0)</f>
        <v xml:space="preserve">ATM Oficina Isabel La Católica II  </v>
      </c>
      <c r="H21" s="96" t="str">
        <f>VLOOKUP(E21,VIP!$A$2:$O16776,7,FALSE)</f>
        <v>Si</v>
      </c>
      <c r="I21" s="96" t="str">
        <f>VLOOKUP(E21,VIP!$A$2:$O8741,8,FALSE)</f>
        <v>Si</v>
      </c>
      <c r="J21" s="96" t="str">
        <f>VLOOKUP(E21,VIP!$A$2:$O8691,8,FALSE)</f>
        <v>Si</v>
      </c>
      <c r="K21" s="96" t="str">
        <f>VLOOKUP(E21,VIP!$A$2:$O12265,6,0)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28"/>
      <c r="Q21" s="99" t="s">
        <v>2228</v>
      </c>
    </row>
    <row r="22" spans="1:17" s="102" customFormat="1" ht="18" x14ac:dyDescent="0.25">
      <c r="A22" s="96" t="str">
        <f>VLOOKUP(E22,'LISTADO ATM'!$A$2:$C$901,3,0)</f>
        <v>DISTRITO NACIONAL</v>
      </c>
      <c r="B22" s="113">
        <v>335818771</v>
      </c>
      <c r="C22" s="97">
        <v>44266.567453703705</v>
      </c>
      <c r="D22" s="96" t="s">
        <v>2189</v>
      </c>
      <c r="E22" s="106">
        <v>232</v>
      </c>
      <c r="F22" s="96" t="str">
        <f>VLOOKUP(E22,VIP!$A$2:$O11867,2,0)</f>
        <v>DRBR232</v>
      </c>
      <c r="G22" s="96" t="str">
        <f>VLOOKUP(E22,'LISTADO ATM'!$A$2:$B$900,2,0)</f>
        <v xml:space="preserve">ATM S/M Nacional Charles de Gaulle </v>
      </c>
      <c r="H22" s="96" t="str">
        <f>VLOOKUP(E22,VIP!$A$2:$O16788,7,FALSE)</f>
        <v>Si</v>
      </c>
      <c r="I22" s="96" t="str">
        <f>VLOOKUP(E22,VIP!$A$2:$O8753,8,FALSE)</f>
        <v>Si</v>
      </c>
      <c r="J22" s="96" t="str">
        <f>VLOOKUP(E22,VIP!$A$2:$O8703,8,FALSE)</f>
        <v>Si</v>
      </c>
      <c r="K22" s="96" t="str">
        <f>VLOOKUP(E22,VIP!$A$2:$O12277,6,0)</f>
        <v>SI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28"/>
      <c r="Q22" s="100" t="s">
        <v>2228</v>
      </c>
    </row>
    <row r="23" spans="1:17" s="102" customFormat="1" ht="18" x14ac:dyDescent="0.25">
      <c r="A23" s="96" t="str">
        <f>VLOOKUP(E23,'LISTADO ATM'!$A$2:$C$901,3,0)</f>
        <v>DISTRITO NACIONAL</v>
      </c>
      <c r="B23" s="113">
        <v>335818817</v>
      </c>
      <c r="C23" s="97">
        <v>44266.575300925928</v>
      </c>
      <c r="D23" s="96" t="s">
        <v>2501</v>
      </c>
      <c r="E23" s="106">
        <v>976</v>
      </c>
      <c r="F23" s="96" t="str">
        <f>VLOOKUP(E23,VIP!$A$2:$O11866,2,0)</f>
        <v>DRBR24W</v>
      </c>
      <c r="G23" s="96" t="str">
        <f>VLOOKUP(E23,'LISTADO ATM'!$A$2:$B$900,2,0)</f>
        <v xml:space="preserve">ATM Oficina Diamond Plaza I </v>
      </c>
      <c r="H23" s="96" t="str">
        <f>VLOOKUP(E23,VIP!$A$2:$O16787,7,FALSE)</f>
        <v>Si</v>
      </c>
      <c r="I23" s="96" t="str">
        <f>VLOOKUP(E23,VIP!$A$2:$O8752,8,FALSE)</f>
        <v>Si</v>
      </c>
      <c r="J23" s="96" t="str">
        <f>VLOOKUP(E23,VIP!$A$2:$O8702,8,FALSE)</f>
        <v>Si</v>
      </c>
      <c r="K23" s="96" t="str">
        <f>VLOOKUP(E23,VIP!$A$2:$O12276,6,0)</f>
        <v>NO</v>
      </c>
      <c r="L23" s="98" t="s">
        <v>2462</v>
      </c>
      <c r="M23" s="99" t="s">
        <v>2469</v>
      </c>
      <c r="N23" s="99" t="s">
        <v>2476</v>
      </c>
      <c r="O23" s="96" t="s">
        <v>2502</v>
      </c>
      <c r="P23" s="128"/>
      <c r="Q23" s="100" t="s">
        <v>2462</v>
      </c>
    </row>
    <row r="24" spans="1:17" s="102" customFormat="1" ht="18" x14ac:dyDescent="0.25">
      <c r="A24" s="96" t="str">
        <f>VLOOKUP(E24,'LISTADO ATM'!$A$2:$C$901,3,0)</f>
        <v>DISTRITO NACIONAL</v>
      </c>
      <c r="B24" s="113">
        <v>335818859</v>
      </c>
      <c r="C24" s="97">
        <v>44266.58666666667</v>
      </c>
      <c r="D24" s="96" t="s">
        <v>2189</v>
      </c>
      <c r="E24" s="106">
        <v>244</v>
      </c>
      <c r="F24" s="96" t="str">
        <f>VLOOKUP(E24,VIP!$A$2:$O11864,2,0)</f>
        <v>DRBR244</v>
      </c>
      <c r="G24" s="96" t="str">
        <f>VLOOKUP(E24,'LISTADO ATM'!$A$2:$B$900,2,0)</f>
        <v xml:space="preserve">ATM Ministerio de Hacienda (antiguo Finanzas) </v>
      </c>
      <c r="H24" s="96" t="str">
        <f>VLOOKUP(E24,VIP!$A$2:$O16785,7,FALSE)</f>
        <v>Si</v>
      </c>
      <c r="I24" s="96" t="str">
        <f>VLOOKUP(E24,VIP!$A$2:$O8750,8,FALSE)</f>
        <v>Si</v>
      </c>
      <c r="J24" s="96" t="str">
        <f>VLOOKUP(E24,VIP!$A$2:$O8700,8,FALSE)</f>
        <v>Si</v>
      </c>
      <c r="K24" s="96" t="str">
        <f>VLOOKUP(E24,VIP!$A$2:$O12274,6,0)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8"/>
      <c r="Q24" s="100" t="s">
        <v>2228</v>
      </c>
    </row>
    <row r="25" spans="1:17" s="102" customFormat="1" ht="18" x14ac:dyDescent="0.25">
      <c r="A25" s="96" t="str">
        <f>VLOOKUP(E25,'LISTADO ATM'!$A$2:$C$901,3,0)</f>
        <v>DISTRITO NACIONAL</v>
      </c>
      <c r="B25" s="113">
        <v>335818868</v>
      </c>
      <c r="C25" s="97">
        <v>44266.590219907404</v>
      </c>
      <c r="D25" s="96" t="s">
        <v>2189</v>
      </c>
      <c r="E25" s="106">
        <v>943</v>
      </c>
      <c r="F25" s="96" t="str">
        <f>VLOOKUP(E25,VIP!$A$2:$O11863,2,0)</f>
        <v>DRBR16K</v>
      </c>
      <c r="G25" s="96" t="str">
        <f>VLOOKUP(E25,'LISTADO ATM'!$A$2:$B$900,2,0)</f>
        <v xml:space="preserve">ATM Oficina Tránsito Terreste </v>
      </c>
      <c r="H25" s="96" t="str">
        <f>VLOOKUP(E25,VIP!$A$2:$O16784,7,FALSE)</f>
        <v>Si</v>
      </c>
      <c r="I25" s="96" t="str">
        <f>VLOOKUP(E25,VIP!$A$2:$O8749,8,FALSE)</f>
        <v>Si</v>
      </c>
      <c r="J25" s="96" t="str">
        <f>VLOOKUP(E25,VIP!$A$2:$O8699,8,FALSE)</f>
        <v>Si</v>
      </c>
      <c r="K25" s="96" t="str">
        <f>VLOOKUP(E25,VIP!$A$2:$O12273,6,0)</f>
        <v>NO</v>
      </c>
      <c r="L25" s="98" t="s">
        <v>2508</v>
      </c>
      <c r="M25" s="99" t="s">
        <v>2469</v>
      </c>
      <c r="N25" s="99" t="s">
        <v>2476</v>
      </c>
      <c r="O25" s="96" t="s">
        <v>2478</v>
      </c>
      <c r="P25" s="128"/>
      <c r="Q25" s="100" t="s">
        <v>2228</v>
      </c>
    </row>
    <row r="26" spans="1:17" s="102" customFormat="1" ht="18" x14ac:dyDescent="0.25">
      <c r="A26" s="96" t="str">
        <f>VLOOKUP(E26,'LISTADO ATM'!$A$2:$C$901,3,0)</f>
        <v>DISTRITO NACIONAL</v>
      </c>
      <c r="B26" s="113">
        <v>335818873</v>
      </c>
      <c r="C26" s="97">
        <v>44266.592766203707</v>
      </c>
      <c r="D26" s="96" t="s">
        <v>2189</v>
      </c>
      <c r="E26" s="106">
        <v>175</v>
      </c>
      <c r="F26" s="96" t="str">
        <f>VLOOKUP(E26,VIP!$A$2:$O11862,2,0)</f>
        <v>DRBR175</v>
      </c>
      <c r="G26" s="96" t="str">
        <f>VLOOKUP(E26,'LISTADO ATM'!$A$2:$B$900,2,0)</f>
        <v xml:space="preserve">ATM Dirección de Ingeniería </v>
      </c>
      <c r="H26" s="96" t="str">
        <f>VLOOKUP(E26,VIP!$A$2:$O16783,7,FALSE)</f>
        <v>Si</v>
      </c>
      <c r="I26" s="96" t="str">
        <f>VLOOKUP(E26,VIP!$A$2:$O8748,8,FALSE)</f>
        <v>No</v>
      </c>
      <c r="J26" s="96" t="str">
        <f>VLOOKUP(E26,VIP!$A$2:$O8698,8,FALSE)</f>
        <v>No</v>
      </c>
      <c r="K26" s="96" t="str">
        <f>VLOOKUP(E26,VIP!$A$2:$O12272,6,0)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8"/>
      <c r="Q26" s="100" t="s">
        <v>2228</v>
      </c>
    </row>
    <row r="27" spans="1:17" s="102" customFormat="1" ht="18" x14ac:dyDescent="0.25">
      <c r="A27" s="96" t="str">
        <f>VLOOKUP(E27,'LISTADO ATM'!$A$2:$C$901,3,0)</f>
        <v>ESTE</v>
      </c>
      <c r="B27" s="113">
        <v>335818884</v>
      </c>
      <c r="C27" s="97">
        <v>44266.597951388889</v>
      </c>
      <c r="D27" s="96" t="s">
        <v>2189</v>
      </c>
      <c r="E27" s="106">
        <v>217</v>
      </c>
      <c r="F27" s="96" t="str">
        <f>VLOOKUP(E27,VIP!$A$2:$O11860,2,0)</f>
        <v>DRBR217</v>
      </c>
      <c r="G27" s="96" t="str">
        <f>VLOOKUP(E27,'LISTADO ATM'!$A$2:$B$900,2,0)</f>
        <v xml:space="preserve">ATM Oficina Bávaro </v>
      </c>
      <c r="H27" s="96" t="str">
        <f>VLOOKUP(E27,VIP!$A$2:$O16781,7,FALSE)</f>
        <v>Si</v>
      </c>
      <c r="I27" s="96" t="str">
        <f>VLOOKUP(E27,VIP!$A$2:$O8746,8,FALSE)</f>
        <v>Si</v>
      </c>
      <c r="J27" s="96" t="str">
        <f>VLOOKUP(E27,VIP!$A$2:$O8696,8,FALSE)</f>
        <v>Si</v>
      </c>
      <c r="K27" s="96" t="str">
        <f>VLOOKUP(E27,VIP!$A$2:$O12270,6,0)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28"/>
      <c r="Q27" s="100" t="s">
        <v>2228</v>
      </c>
    </row>
    <row r="28" spans="1:17" s="102" customFormat="1" ht="18" x14ac:dyDescent="0.25">
      <c r="A28" s="96" t="str">
        <f>VLOOKUP(E28,'LISTADO ATM'!$A$2:$C$901,3,0)</f>
        <v>DISTRITO NACIONAL</v>
      </c>
      <c r="B28" s="113">
        <v>335818887</v>
      </c>
      <c r="C28" s="97">
        <v>44266.599398148152</v>
      </c>
      <c r="D28" s="96" t="s">
        <v>2189</v>
      </c>
      <c r="E28" s="106">
        <v>18</v>
      </c>
      <c r="F28" s="96" t="str">
        <f>VLOOKUP(E28,VIP!$A$2:$O11859,2,0)</f>
        <v>DRBR018</v>
      </c>
      <c r="G28" s="96" t="str">
        <f>VLOOKUP(E28,'LISTADO ATM'!$A$2:$B$900,2,0)</f>
        <v xml:space="preserve">ATM Oficina Haina Occidental I </v>
      </c>
      <c r="H28" s="96" t="str">
        <f>VLOOKUP(E28,VIP!$A$2:$O16780,7,FALSE)</f>
        <v>Si</v>
      </c>
      <c r="I28" s="96" t="str">
        <f>VLOOKUP(E28,VIP!$A$2:$O8745,8,FALSE)</f>
        <v>Si</v>
      </c>
      <c r="J28" s="96" t="str">
        <f>VLOOKUP(E28,VIP!$A$2:$O8695,8,FALSE)</f>
        <v>Si</v>
      </c>
      <c r="K28" s="96" t="str">
        <f>VLOOKUP(E28,VIP!$A$2:$O12269,6,0)</f>
        <v>SI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28"/>
      <c r="Q28" s="100" t="s">
        <v>2228</v>
      </c>
    </row>
    <row r="29" spans="1:17" s="102" customFormat="1" ht="18" x14ac:dyDescent="0.25">
      <c r="A29" s="96" t="str">
        <f>VLOOKUP(E29,'LISTADO ATM'!$A$2:$C$901,3,0)</f>
        <v>DISTRITO NACIONAL</v>
      </c>
      <c r="B29" s="113">
        <v>335818891</v>
      </c>
      <c r="C29" s="97">
        <v>44266.600219907406</v>
      </c>
      <c r="D29" s="96" t="s">
        <v>2189</v>
      </c>
      <c r="E29" s="106">
        <v>231</v>
      </c>
      <c r="F29" s="96" t="str">
        <f>VLOOKUP(E29,VIP!$A$2:$O11858,2,0)</f>
        <v>DRBR231</v>
      </c>
      <c r="G29" s="96" t="str">
        <f>VLOOKUP(E29,'LISTADO ATM'!$A$2:$B$900,2,0)</f>
        <v xml:space="preserve">ATM Oficina Zona Oriental </v>
      </c>
      <c r="H29" s="96" t="str">
        <f>VLOOKUP(E29,VIP!$A$2:$O16779,7,FALSE)</f>
        <v>Si</v>
      </c>
      <c r="I29" s="96" t="str">
        <f>VLOOKUP(E29,VIP!$A$2:$O8744,8,FALSE)</f>
        <v>Si</v>
      </c>
      <c r="J29" s="96" t="str">
        <f>VLOOKUP(E29,VIP!$A$2:$O8694,8,FALSE)</f>
        <v>Si</v>
      </c>
      <c r="K29" s="96" t="str">
        <f>VLOOKUP(E29,VIP!$A$2:$O12268,6,0)</f>
        <v>SI</v>
      </c>
      <c r="L29" s="98" t="s">
        <v>2492</v>
      </c>
      <c r="M29" s="99" t="s">
        <v>2469</v>
      </c>
      <c r="N29" s="99" t="s">
        <v>2476</v>
      </c>
      <c r="O29" s="96" t="s">
        <v>2478</v>
      </c>
      <c r="P29" s="99" t="s">
        <v>2509</v>
      </c>
      <c r="Q29" s="100" t="s">
        <v>2492</v>
      </c>
    </row>
    <row r="30" spans="1:17" ht="18" x14ac:dyDescent="0.25">
      <c r="A30" s="96" t="str">
        <f>VLOOKUP(E30,'LISTADO ATM'!$A$2:$C$901,3,0)</f>
        <v>DISTRITO NACIONAL</v>
      </c>
      <c r="B30" s="113">
        <v>335819007</v>
      </c>
      <c r="C30" s="97">
        <v>44266.637465277781</v>
      </c>
      <c r="D30" s="96" t="s">
        <v>2472</v>
      </c>
      <c r="E30" s="106">
        <v>551</v>
      </c>
      <c r="F30" s="96" t="str">
        <f>VLOOKUP(E30,VIP!$A$2:$O11860,2,0)</f>
        <v>DRBR01C</v>
      </c>
      <c r="G30" s="96" t="str">
        <f>VLOOKUP(E30,'LISTADO ATM'!$A$2:$B$900,2,0)</f>
        <v xml:space="preserve">ATM Oficina Padre Castellanos </v>
      </c>
      <c r="H30" s="96" t="str">
        <f>VLOOKUP(E30,VIP!$A$2:$O16781,7,FALSE)</f>
        <v>Si</v>
      </c>
      <c r="I30" s="96" t="str">
        <f>VLOOKUP(E30,VIP!$A$2:$O8746,8,FALSE)</f>
        <v>Si</v>
      </c>
      <c r="J30" s="96" t="str">
        <f>VLOOKUP(E30,VIP!$A$2:$O8696,8,FALSE)</f>
        <v>Si</v>
      </c>
      <c r="K30" s="96" t="str">
        <f>VLOOKUP(E30,VIP!$A$2:$O12270,6,0)</f>
        <v>NO</v>
      </c>
      <c r="L30" s="98" t="s">
        <v>2462</v>
      </c>
      <c r="M30" s="99" t="s">
        <v>2469</v>
      </c>
      <c r="N30" s="99" t="s">
        <v>2476</v>
      </c>
      <c r="O30" s="96" t="s">
        <v>2477</v>
      </c>
      <c r="P30" s="128"/>
      <c r="Q30" s="100" t="s">
        <v>2462</v>
      </c>
    </row>
    <row r="31" spans="1:17" ht="18" x14ac:dyDescent="0.25">
      <c r="A31" s="96" t="str">
        <f>VLOOKUP(E31,'LISTADO ATM'!$A$2:$C$901,3,0)</f>
        <v>DISTRITO NACIONAL</v>
      </c>
      <c r="B31" s="113">
        <v>335819083</v>
      </c>
      <c r="C31" s="97">
        <v>44266.663634259261</v>
      </c>
      <c r="D31" s="96" t="s">
        <v>2189</v>
      </c>
      <c r="E31" s="106">
        <v>958</v>
      </c>
      <c r="F31" s="96" t="str">
        <f>VLOOKUP(E31,VIP!$A$2:$O11858,2,0)</f>
        <v>DRBR958</v>
      </c>
      <c r="G31" s="96" t="str">
        <f>VLOOKUP(E31,'LISTADO ATM'!$A$2:$B$900,2,0)</f>
        <v xml:space="preserve">ATM Olé Aut. San Isidro </v>
      </c>
      <c r="H31" s="96" t="str">
        <f>VLOOKUP(E31,VIP!$A$2:$O16779,7,FALSE)</f>
        <v>Si</v>
      </c>
      <c r="I31" s="96" t="str">
        <f>VLOOKUP(E31,VIP!$A$2:$O8744,8,FALSE)</f>
        <v>Si</v>
      </c>
      <c r="J31" s="96" t="str">
        <f>VLOOKUP(E31,VIP!$A$2:$O8694,8,FALSE)</f>
        <v>Si</v>
      </c>
      <c r="K31" s="96" t="str">
        <f>VLOOKUP(E31,VIP!$A$2:$O12268,6,0)</f>
        <v>NO</v>
      </c>
      <c r="L31" s="98" t="s">
        <v>2434</v>
      </c>
      <c r="M31" s="99" t="s">
        <v>2469</v>
      </c>
      <c r="N31" s="99" t="s">
        <v>2476</v>
      </c>
      <c r="O31" s="96" t="s">
        <v>2478</v>
      </c>
      <c r="P31" s="128"/>
      <c r="Q31" s="100" t="s">
        <v>2434</v>
      </c>
    </row>
    <row r="32" spans="1:17" ht="18" x14ac:dyDescent="0.25">
      <c r="A32" s="96" t="str">
        <f>VLOOKUP(E32,'LISTADO ATM'!$A$2:$C$901,3,0)</f>
        <v>NORTE</v>
      </c>
      <c r="B32" s="113">
        <v>335819086</v>
      </c>
      <c r="C32" s="97">
        <v>44266.664224537039</v>
      </c>
      <c r="D32" s="96" t="s">
        <v>2190</v>
      </c>
      <c r="E32" s="106">
        <v>649</v>
      </c>
      <c r="F32" s="96" t="str">
        <f>VLOOKUP(E32,VIP!$A$2:$O11857,2,0)</f>
        <v>DRBR649</v>
      </c>
      <c r="G32" s="96" t="str">
        <f>VLOOKUP(E32,'LISTADO ATM'!$A$2:$B$900,2,0)</f>
        <v xml:space="preserve">ATM Oficina Galería 56 (San Francisco de Macorís) </v>
      </c>
      <c r="H32" s="96" t="str">
        <f>VLOOKUP(E32,VIP!$A$2:$O16778,7,FALSE)</f>
        <v>Si</v>
      </c>
      <c r="I32" s="96" t="str">
        <f>VLOOKUP(E32,VIP!$A$2:$O8743,8,FALSE)</f>
        <v>Si</v>
      </c>
      <c r="J32" s="96" t="str">
        <f>VLOOKUP(E32,VIP!$A$2:$O8693,8,FALSE)</f>
        <v>Si</v>
      </c>
      <c r="K32" s="96" t="str">
        <f>VLOOKUP(E32,VIP!$A$2:$O12267,6,0)</f>
        <v>SI</v>
      </c>
      <c r="L32" s="98" t="s">
        <v>2228</v>
      </c>
      <c r="M32" s="99" t="s">
        <v>2469</v>
      </c>
      <c r="N32" s="99" t="s">
        <v>2476</v>
      </c>
      <c r="O32" s="96" t="s">
        <v>2493</v>
      </c>
      <c r="P32" s="128"/>
      <c r="Q32" s="100" t="s">
        <v>2228</v>
      </c>
    </row>
    <row r="33" spans="1:17" ht="18" x14ac:dyDescent="0.25">
      <c r="A33" s="96" t="str">
        <f>VLOOKUP(E33,'LISTADO ATM'!$A$2:$C$901,3,0)</f>
        <v>DISTRITO NACIONAL</v>
      </c>
      <c r="B33" s="113">
        <v>335819090</v>
      </c>
      <c r="C33" s="97">
        <v>44266.665694444448</v>
      </c>
      <c r="D33" s="96" t="s">
        <v>2189</v>
      </c>
      <c r="E33" s="106">
        <v>13</v>
      </c>
      <c r="F33" s="96" t="str">
        <f>VLOOKUP(E33,VIP!$A$2:$O11856,2,0)</f>
        <v>DRBR013</v>
      </c>
      <c r="G33" s="96" t="str">
        <f>VLOOKUP(E33,'LISTADO ATM'!$A$2:$B$900,2,0)</f>
        <v xml:space="preserve">ATM CDEEE </v>
      </c>
      <c r="H33" s="96" t="str">
        <f>VLOOKUP(E33,VIP!$A$2:$O16777,7,FALSE)</f>
        <v>Si</v>
      </c>
      <c r="I33" s="96" t="str">
        <f>VLOOKUP(E33,VIP!$A$2:$O8742,8,FALSE)</f>
        <v>Si</v>
      </c>
      <c r="J33" s="96" t="str">
        <f>VLOOKUP(E33,VIP!$A$2:$O8692,8,FALSE)</f>
        <v>Si</v>
      </c>
      <c r="K33" s="96" t="str">
        <f>VLOOKUP(E33,VIP!$A$2:$O12266,6,0)</f>
        <v>NO</v>
      </c>
      <c r="L33" s="98" t="s">
        <v>2254</v>
      </c>
      <c r="M33" s="99" t="s">
        <v>2469</v>
      </c>
      <c r="N33" s="99" t="s">
        <v>2476</v>
      </c>
      <c r="O33" s="96" t="s">
        <v>2478</v>
      </c>
      <c r="P33" s="128"/>
      <c r="Q33" s="100" t="s">
        <v>2254</v>
      </c>
    </row>
    <row r="34" spans="1:17" ht="18" x14ac:dyDescent="0.25">
      <c r="A34" s="96" t="str">
        <f>VLOOKUP(E34,'LISTADO ATM'!$A$2:$C$901,3,0)</f>
        <v>NORTE</v>
      </c>
      <c r="B34" s="113">
        <v>335819111</v>
      </c>
      <c r="C34" s="97">
        <v>44266.675729166665</v>
      </c>
      <c r="D34" s="96" t="s">
        <v>2501</v>
      </c>
      <c r="E34" s="106">
        <v>990</v>
      </c>
      <c r="F34" s="96" t="str">
        <f>VLOOKUP(E34,VIP!$A$2:$O11870,2,0)</f>
        <v>DRBR742</v>
      </c>
      <c r="G34" s="96" t="str">
        <f>VLOOKUP(E34,'LISTADO ATM'!$A$2:$B$900,2,0)</f>
        <v xml:space="preserve">ATM Autoservicio Bonao II </v>
      </c>
      <c r="H34" s="96" t="str">
        <f>VLOOKUP(E34,VIP!$A$2:$O16791,7,FALSE)</f>
        <v>Si</v>
      </c>
      <c r="I34" s="96" t="str">
        <f>VLOOKUP(E34,VIP!$A$2:$O8756,8,FALSE)</f>
        <v>Si</v>
      </c>
      <c r="J34" s="96" t="str">
        <f>VLOOKUP(E34,VIP!$A$2:$O8706,8,FALSE)</f>
        <v>Si</v>
      </c>
      <c r="K34" s="96" t="str">
        <f>VLOOKUP(E34,VIP!$A$2:$O12280,6,0)</f>
        <v>NO</v>
      </c>
      <c r="L34" s="98" t="s">
        <v>2430</v>
      </c>
      <c r="M34" s="99" t="s">
        <v>2469</v>
      </c>
      <c r="N34" s="99" t="s">
        <v>2476</v>
      </c>
      <c r="O34" s="96" t="s">
        <v>2502</v>
      </c>
      <c r="P34" s="128"/>
      <c r="Q34" s="100" t="s">
        <v>2430</v>
      </c>
    </row>
    <row r="35" spans="1:17" ht="18" x14ac:dyDescent="0.25">
      <c r="A35" s="96" t="str">
        <f>VLOOKUP(E35,'LISTADO ATM'!$A$2:$C$901,3,0)</f>
        <v>ESTE</v>
      </c>
      <c r="B35" s="113">
        <v>335819159</v>
      </c>
      <c r="C35" s="97">
        <v>44266.697268518517</v>
      </c>
      <c r="D35" s="96" t="s">
        <v>2472</v>
      </c>
      <c r="E35" s="106">
        <v>963</v>
      </c>
      <c r="F35" s="96" t="str">
        <f>VLOOKUP(E35,VIP!$A$2:$O11869,2,0)</f>
        <v>DRBR963</v>
      </c>
      <c r="G35" s="96" t="str">
        <f>VLOOKUP(E35,'LISTADO ATM'!$A$2:$B$900,2,0)</f>
        <v xml:space="preserve">ATM Multiplaza La Romana </v>
      </c>
      <c r="H35" s="96" t="str">
        <f>VLOOKUP(E35,VIP!$A$2:$O16790,7,FALSE)</f>
        <v>Si</v>
      </c>
      <c r="I35" s="96" t="str">
        <f>VLOOKUP(E35,VIP!$A$2:$O8755,8,FALSE)</f>
        <v>Si</v>
      </c>
      <c r="J35" s="96" t="str">
        <f>VLOOKUP(E35,VIP!$A$2:$O8705,8,FALSE)</f>
        <v>Si</v>
      </c>
      <c r="K35" s="96" t="str">
        <f>VLOOKUP(E35,VIP!$A$2:$O12279,6,0)</f>
        <v>NO</v>
      </c>
      <c r="L35" s="98" t="s">
        <v>2430</v>
      </c>
      <c r="M35" s="99" t="s">
        <v>2469</v>
      </c>
      <c r="N35" s="99" t="s">
        <v>2476</v>
      </c>
      <c r="O35" s="96" t="s">
        <v>2477</v>
      </c>
      <c r="P35" s="128"/>
      <c r="Q35" s="100" t="s">
        <v>2430</v>
      </c>
    </row>
    <row r="36" spans="1:17" ht="18" x14ac:dyDescent="0.25">
      <c r="A36" s="96" t="str">
        <f>VLOOKUP(E36,'LISTADO ATM'!$A$2:$C$901,3,0)</f>
        <v>DISTRITO NACIONAL</v>
      </c>
      <c r="B36" s="113">
        <v>335819215</v>
      </c>
      <c r="C36" s="97">
        <v>44266.717962962961</v>
      </c>
      <c r="D36" s="96" t="s">
        <v>2189</v>
      </c>
      <c r="E36" s="106">
        <v>243</v>
      </c>
      <c r="F36" s="96" t="str">
        <f>VLOOKUP(E36,VIP!$A$2:$O11868,2,0)</f>
        <v>DRBR243</v>
      </c>
      <c r="G36" s="96" t="str">
        <f>VLOOKUP(E36,'LISTADO ATM'!$A$2:$B$900,2,0)</f>
        <v xml:space="preserve">ATM Autoservicio Plaza Central  </v>
      </c>
      <c r="H36" s="96" t="str">
        <f>VLOOKUP(E36,VIP!$A$2:$O16789,7,FALSE)</f>
        <v>Si</v>
      </c>
      <c r="I36" s="96" t="str">
        <f>VLOOKUP(E36,VIP!$A$2:$O8754,8,FALSE)</f>
        <v>Si</v>
      </c>
      <c r="J36" s="96" t="str">
        <f>VLOOKUP(E36,VIP!$A$2:$O8704,8,FALSE)</f>
        <v>Si</v>
      </c>
      <c r="K36" s="96" t="str">
        <f>VLOOKUP(E36,VIP!$A$2:$O12278,6,0)</f>
        <v>SI</v>
      </c>
      <c r="L36" s="98" t="s">
        <v>2492</v>
      </c>
      <c r="M36" s="99" t="s">
        <v>2469</v>
      </c>
      <c r="N36" s="99" t="s">
        <v>2476</v>
      </c>
      <c r="O36" s="96" t="s">
        <v>2478</v>
      </c>
      <c r="P36" s="128"/>
      <c r="Q36" s="100" t="s">
        <v>2492</v>
      </c>
    </row>
    <row r="37" spans="1:17" ht="18" x14ac:dyDescent="0.25">
      <c r="A37" s="96" t="str">
        <f>VLOOKUP(E37,'LISTADO ATM'!$A$2:$C$901,3,0)</f>
        <v>NORTE</v>
      </c>
      <c r="B37" s="113">
        <v>335819216</v>
      </c>
      <c r="C37" s="97">
        <v>44266.720254629632</v>
      </c>
      <c r="D37" s="96" t="s">
        <v>2190</v>
      </c>
      <c r="E37" s="106">
        <v>862</v>
      </c>
      <c r="F37" s="96" t="str">
        <f>VLOOKUP(E37,VIP!$A$2:$O11867,2,0)</f>
        <v>DRBR862</v>
      </c>
      <c r="G37" s="96" t="str">
        <f>VLOOKUP(E37,'LISTADO ATM'!$A$2:$B$900,2,0)</f>
        <v xml:space="preserve">ATM S/M Doble A (Sabaneta) </v>
      </c>
      <c r="H37" s="96" t="str">
        <f>VLOOKUP(E37,VIP!$A$2:$O16788,7,FALSE)</f>
        <v>Si</v>
      </c>
      <c r="I37" s="96" t="str">
        <f>VLOOKUP(E37,VIP!$A$2:$O8753,8,FALSE)</f>
        <v>Si</v>
      </c>
      <c r="J37" s="96" t="str">
        <f>VLOOKUP(E37,VIP!$A$2:$O8703,8,FALSE)</f>
        <v>Si</v>
      </c>
      <c r="K37" s="96" t="str">
        <f>VLOOKUP(E37,VIP!$A$2:$O12277,6,0)</f>
        <v>NO</v>
      </c>
      <c r="L37" s="98" t="s">
        <v>2492</v>
      </c>
      <c r="M37" s="99" t="s">
        <v>2469</v>
      </c>
      <c r="N37" s="99" t="s">
        <v>2476</v>
      </c>
      <c r="O37" s="96" t="s">
        <v>2511</v>
      </c>
      <c r="P37" s="128"/>
      <c r="Q37" s="100" t="s">
        <v>2492</v>
      </c>
    </row>
    <row r="38" spans="1:17" ht="18" x14ac:dyDescent="0.25">
      <c r="A38" s="96" t="str">
        <f>VLOOKUP(E38,'LISTADO ATM'!$A$2:$C$901,3,0)</f>
        <v>NORTE</v>
      </c>
      <c r="B38" s="113">
        <v>335819218</v>
      </c>
      <c r="C38" s="97">
        <v>44266.720925925925</v>
      </c>
      <c r="D38" s="96" t="s">
        <v>2190</v>
      </c>
      <c r="E38" s="106">
        <v>181</v>
      </c>
      <c r="F38" s="96" t="str">
        <f>VLOOKUP(E38,VIP!$A$2:$O11866,2,0)</f>
        <v>DRBR181</v>
      </c>
      <c r="G38" s="96" t="str">
        <f>VLOOKUP(E38,'LISTADO ATM'!$A$2:$B$900,2,0)</f>
        <v xml:space="preserve">ATM Oficina Sabaneta </v>
      </c>
      <c r="H38" s="96" t="str">
        <f>VLOOKUP(E38,VIP!$A$2:$O16787,7,FALSE)</f>
        <v>Si</v>
      </c>
      <c r="I38" s="96" t="str">
        <f>VLOOKUP(E38,VIP!$A$2:$O8752,8,FALSE)</f>
        <v>Si</v>
      </c>
      <c r="J38" s="96" t="str">
        <f>VLOOKUP(E38,VIP!$A$2:$O8702,8,FALSE)</f>
        <v>Si</v>
      </c>
      <c r="K38" s="96" t="str">
        <f>VLOOKUP(E38,VIP!$A$2:$O12276,6,0)</f>
        <v>SI</v>
      </c>
      <c r="L38" s="98" t="s">
        <v>2492</v>
      </c>
      <c r="M38" s="99" t="s">
        <v>2469</v>
      </c>
      <c r="N38" s="99" t="s">
        <v>2476</v>
      </c>
      <c r="O38" s="96" t="s">
        <v>2511</v>
      </c>
      <c r="P38" s="128"/>
      <c r="Q38" s="100" t="s">
        <v>2492</v>
      </c>
    </row>
    <row r="39" spans="1:17" ht="18" x14ac:dyDescent="0.25">
      <c r="A39" s="96" t="str">
        <f>VLOOKUP(E39,'LISTADO ATM'!$A$2:$C$901,3,0)</f>
        <v>DISTRITO NACIONAL</v>
      </c>
      <c r="B39" s="113">
        <v>335819237</v>
      </c>
      <c r="C39" s="97">
        <v>44266.739560185182</v>
      </c>
      <c r="D39" s="96" t="s">
        <v>2189</v>
      </c>
      <c r="E39" s="106">
        <v>821</v>
      </c>
      <c r="F39" s="96" t="str">
        <f>VLOOKUP(E39,VIP!$A$2:$O11865,2,0)</f>
        <v>DRBR821</v>
      </c>
      <c r="G39" s="96" t="str">
        <f>VLOOKUP(E39,'LISTADO ATM'!$A$2:$B$900,2,0)</f>
        <v xml:space="preserve">ATM S/M Bravo Churchill </v>
      </c>
      <c r="H39" s="96" t="str">
        <f>VLOOKUP(E39,VIP!$A$2:$O16786,7,FALSE)</f>
        <v>Si</v>
      </c>
      <c r="I39" s="96" t="str">
        <f>VLOOKUP(E39,VIP!$A$2:$O8751,8,FALSE)</f>
        <v>No</v>
      </c>
      <c r="J39" s="96" t="str">
        <f>VLOOKUP(E39,VIP!$A$2:$O8701,8,FALSE)</f>
        <v>No</v>
      </c>
      <c r="K39" s="96" t="str">
        <f>VLOOKUP(E39,VIP!$A$2:$O12275,6,0)</f>
        <v>SI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8"/>
      <c r="Q39" s="100" t="s">
        <v>2228</v>
      </c>
    </row>
    <row r="40" spans="1:17" ht="18" x14ac:dyDescent="0.25">
      <c r="A40" s="96" t="str">
        <f>VLOOKUP(E40,'LISTADO ATM'!$A$2:$C$901,3,0)</f>
        <v>DISTRITO NACIONAL</v>
      </c>
      <c r="B40" s="113">
        <v>335819243</v>
      </c>
      <c r="C40" s="97">
        <v>44266.745844907404</v>
      </c>
      <c r="D40" s="96" t="s">
        <v>2189</v>
      </c>
      <c r="E40" s="106">
        <v>884</v>
      </c>
      <c r="F40" s="96" t="str">
        <f>VLOOKUP(E40,VIP!$A$2:$O11864,2,0)</f>
        <v>DRBR884</v>
      </c>
      <c r="G40" s="96" t="str">
        <f>VLOOKUP(E40,'LISTADO ATM'!$A$2:$B$900,2,0)</f>
        <v xml:space="preserve">ATM UNP Olé Sabana Perdida </v>
      </c>
      <c r="H40" s="96" t="str">
        <f>VLOOKUP(E40,VIP!$A$2:$O16785,7,FALSE)</f>
        <v>Si</v>
      </c>
      <c r="I40" s="96" t="str">
        <f>VLOOKUP(E40,VIP!$A$2:$O8750,8,FALSE)</f>
        <v>Si</v>
      </c>
      <c r="J40" s="96" t="str">
        <f>VLOOKUP(E40,VIP!$A$2:$O8700,8,FALSE)</f>
        <v>Si</v>
      </c>
      <c r="K40" s="96" t="str">
        <f>VLOOKUP(E40,VIP!$A$2:$O12274,6,0)</f>
        <v>NO</v>
      </c>
      <c r="L40" s="98" t="s">
        <v>2492</v>
      </c>
      <c r="M40" s="99" t="s">
        <v>2469</v>
      </c>
      <c r="N40" s="99" t="s">
        <v>2476</v>
      </c>
      <c r="O40" s="96" t="s">
        <v>2478</v>
      </c>
      <c r="P40" s="128"/>
      <c r="Q40" s="100" t="s">
        <v>2492</v>
      </c>
    </row>
    <row r="41" spans="1:17" ht="18" x14ac:dyDescent="0.25">
      <c r="A41" s="96" t="str">
        <f>VLOOKUP(E41,'LISTADO ATM'!$A$2:$C$901,3,0)</f>
        <v>SUR</v>
      </c>
      <c r="B41" s="113">
        <v>335819247</v>
      </c>
      <c r="C41" s="97">
        <v>44266.74795138889</v>
      </c>
      <c r="D41" s="96" t="s">
        <v>2189</v>
      </c>
      <c r="E41" s="106">
        <v>84</v>
      </c>
      <c r="F41" s="96" t="str">
        <f>VLOOKUP(E41,VIP!$A$2:$O11863,2,0)</f>
        <v>DRBR084</v>
      </c>
      <c r="G41" s="96" t="str">
        <f>VLOOKUP(E41,'LISTADO ATM'!$A$2:$B$900,2,0)</f>
        <v xml:space="preserve">ATM Oficina Multicentro Sirena San Cristóbal </v>
      </c>
      <c r="H41" s="96" t="str">
        <f>VLOOKUP(E41,VIP!$A$2:$O16784,7,FALSE)</f>
        <v>Si</v>
      </c>
      <c r="I41" s="96" t="str">
        <f>VLOOKUP(E41,VIP!$A$2:$O8749,8,FALSE)</f>
        <v>Si</v>
      </c>
      <c r="J41" s="96" t="str">
        <f>VLOOKUP(E41,VIP!$A$2:$O8699,8,FALSE)</f>
        <v>Si</v>
      </c>
      <c r="K41" s="96" t="str">
        <f>VLOOKUP(E41,VIP!$A$2:$O12273,6,0)</f>
        <v>SI</v>
      </c>
      <c r="L41" s="98" t="s">
        <v>2492</v>
      </c>
      <c r="M41" s="99" t="s">
        <v>2469</v>
      </c>
      <c r="N41" s="99" t="s">
        <v>2476</v>
      </c>
      <c r="O41" s="96" t="s">
        <v>2478</v>
      </c>
      <c r="P41" s="128"/>
      <c r="Q41" s="100" t="s">
        <v>2492</v>
      </c>
    </row>
    <row r="42" spans="1:17" ht="18" x14ac:dyDescent="0.25">
      <c r="A42" s="96" t="str">
        <f>VLOOKUP(E42,'LISTADO ATM'!$A$2:$C$901,3,0)</f>
        <v>DISTRITO NACIONAL</v>
      </c>
      <c r="B42" s="113">
        <v>335819249</v>
      </c>
      <c r="C42" s="97">
        <v>44266.758368055554</v>
      </c>
      <c r="D42" s="96" t="s">
        <v>2189</v>
      </c>
      <c r="E42" s="106">
        <v>719</v>
      </c>
      <c r="F42" s="96" t="str">
        <f>VLOOKUP(E42,VIP!$A$2:$O11862,2,0)</f>
        <v>DRBR419</v>
      </c>
      <c r="G42" s="96" t="str">
        <f>VLOOKUP(E42,'LISTADO ATM'!$A$2:$B$900,2,0)</f>
        <v xml:space="preserve">ATM Ayuntamiento Municipal San Luís </v>
      </c>
      <c r="H42" s="96" t="str">
        <f>VLOOKUP(E42,VIP!$A$2:$O16783,7,FALSE)</f>
        <v>Si</v>
      </c>
      <c r="I42" s="96" t="str">
        <f>VLOOKUP(E42,VIP!$A$2:$O8748,8,FALSE)</f>
        <v>Si</v>
      </c>
      <c r="J42" s="96" t="str">
        <f>VLOOKUP(E42,VIP!$A$2:$O8698,8,FALSE)</f>
        <v>Si</v>
      </c>
      <c r="K42" s="96" t="str">
        <f>VLOOKUP(E42,VIP!$A$2:$O12272,6,0)</f>
        <v>NO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128"/>
      <c r="Q42" s="100" t="s">
        <v>2254</v>
      </c>
    </row>
    <row r="43" spans="1:17" ht="18" x14ac:dyDescent="0.25">
      <c r="A43" s="96" t="str">
        <f>VLOOKUP(E43,'LISTADO ATM'!$A$2:$C$901,3,0)</f>
        <v>DISTRITO NACIONAL</v>
      </c>
      <c r="B43" s="113">
        <v>335819253</v>
      </c>
      <c r="C43" s="97">
        <v>44266.759525462963</v>
      </c>
      <c r="D43" s="96" t="s">
        <v>2189</v>
      </c>
      <c r="E43" s="106">
        <v>264</v>
      </c>
      <c r="F43" s="96" t="str">
        <f>VLOOKUP(E43,VIP!$A$2:$O11860,2,0)</f>
        <v>DRBR264</v>
      </c>
      <c r="G43" s="96" t="str">
        <f>VLOOKUP(E43,'LISTADO ATM'!$A$2:$B$900,2,0)</f>
        <v xml:space="preserve">ATM S/M Nacional Independencia </v>
      </c>
      <c r="H43" s="96" t="str">
        <f>VLOOKUP(E43,VIP!$A$2:$O16781,7,FALSE)</f>
        <v>Si</v>
      </c>
      <c r="I43" s="96" t="str">
        <f>VLOOKUP(E43,VIP!$A$2:$O8746,8,FALSE)</f>
        <v>Si</v>
      </c>
      <c r="J43" s="96" t="str">
        <f>VLOOKUP(E43,VIP!$A$2:$O8696,8,FALSE)</f>
        <v>Si</v>
      </c>
      <c r="K43" s="96" t="str">
        <f>VLOOKUP(E43,VIP!$A$2:$O12270,6,0)</f>
        <v>SI</v>
      </c>
      <c r="L43" s="98" t="s">
        <v>2492</v>
      </c>
      <c r="M43" s="99" t="s">
        <v>2469</v>
      </c>
      <c r="N43" s="99" t="s">
        <v>2476</v>
      </c>
      <c r="O43" s="96" t="s">
        <v>2478</v>
      </c>
      <c r="P43" s="128"/>
      <c r="Q43" s="100" t="s">
        <v>2492</v>
      </c>
    </row>
    <row r="44" spans="1:17" ht="18" x14ac:dyDescent="0.25">
      <c r="A44" s="96" t="str">
        <f>VLOOKUP(E44,'LISTADO ATM'!$A$2:$C$901,3,0)</f>
        <v>DISTRITO NACIONAL</v>
      </c>
      <c r="B44" s="113">
        <v>335819256</v>
      </c>
      <c r="C44" s="97">
        <v>44266.763333333336</v>
      </c>
      <c r="D44" s="96" t="s">
        <v>2189</v>
      </c>
      <c r="E44" s="106">
        <v>490</v>
      </c>
      <c r="F44" s="96" t="str">
        <f>VLOOKUP(E44,VIP!$A$2:$O11858,2,0)</f>
        <v>DRBR490</v>
      </c>
      <c r="G44" s="96" t="str">
        <f>VLOOKUP(E44,'LISTADO ATM'!$A$2:$B$900,2,0)</f>
        <v xml:space="preserve">ATM Hospital Ney Arias Lora </v>
      </c>
      <c r="H44" s="96" t="str">
        <f>VLOOKUP(E44,VIP!$A$2:$O16779,7,FALSE)</f>
        <v>Si</v>
      </c>
      <c r="I44" s="96" t="str">
        <f>VLOOKUP(E44,VIP!$A$2:$O8744,8,FALSE)</f>
        <v>Si</v>
      </c>
      <c r="J44" s="96" t="str">
        <f>VLOOKUP(E44,VIP!$A$2:$O8694,8,FALSE)</f>
        <v>Si</v>
      </c>
      <c r="K44" s="96" t="str">
        <f>VLOOKUP(E44,VIP!$A$2:$O12268,6,0)</f>
        <v>NO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28"/>
      <c r="Q44" s="100" t="s">
        <v>2228</v>
      </c>
    </row>
    <row r="45" spans="1:17" ht="18" x14ac:dyDescent="0.25">
      <c r="A45" s="96" t="str">
        <f>VLOOKUP(E45,'LISTADO ATM'!$A$2:$C$901,3,0)</f>
        <v>DISTRITO NACIONAL</v>
      </c>
      <c r="B45" s="113">
        <v>335819258</v>
      </c>
      <c r="C45" s="97">
        <v>44266.764479166668</v>
      </c>
      <c r="D45" s="96" t="s">
        <v>2189</v>
      </c>
      <c r="E45" s="106">
        <v>527</v>
      </c>
      <c r="F45" s="96" t="str">
        <f>VLOOKUP(E45,VIP!$A$2:$O11857,2,0)</f>
        <v>DRBR527</v>
      </c>
      <c r="G45" s="96" t="str">
        <f>VLOOKUP(E45,'LISTADO ATM'!$A$2:$B$900,2,0)</f>
        <v>ATM Oficina Zona Oriental II</v>
      </c>
      <c r="H45" s="96" t="str">
        <f>VLOOKUP(E45,VIP!$A$2:$O16778,7,FALSE)</f>
        <v>Si</v>
      </c>
      <c r="I45" s="96" t="str">
        <f>VLOOKUP(E45,VIP!$A$2:$O8743,8,FALSE)</f>
        <v>Si</v>
      </c>
      <c r="J45" s="96" t="str">
        <f>VLOOKUP(E45,VIP!$A$2:$O8693,8,FALSE)</f>
        <v>Si</v>
      </c>
      <c r="K45" s="96" t="str">
        <f>VLOOKUP(E45,VIP!$A$2:$O12267,6,0)</f>
        <v>SI</v>
      </c>
      <c r="L45" s="98" t="s">
        <v>2228</v>
      </c>
      <c r="M45" s="99" t="s">
        <v>2469</v>
      </c>
      <c r="N45" s="99" t="s">
        <v>2476</v>
      </c>
      <c r="O45" s="96" t="s">
        <v>2478</v>
      </c>
      <c r="P45" s="128"/>
      <c r="Q45" s="100" t="s">
        <v>2228</v>
      </c>
    </row>
    <row r="46" spans="1:17" ht="18" x14ac:dyDescent="0.25">
      <c r="A46" s="96" t="str">
        <f>VLOOKUP(E46,'LISTADO ATM'!$A$2:$C$901,3,0)</f>
        <v>DISTRITO NACIONAL</v>
      </c>
      <c r="B46" s="113">
        <v>335819259</v>
      </c>
      <c r="C46" s="97">
        <v>44266.766400462962</v>
      </c>
      <c r="D46" s="96" t="s">
        <v>2472</v>
      </c>
      <c r="E46" s="106">
        <v>562</v>
      </c>
      <c r="F46" s="96" t="str">
        <f>VLOOKUP(E46,VIP!$A$2:$O11856,2,0)</f>
        <v>DRBR226</v>
      </c>
      <c r="G46" s="96" t="str">
        <f>VLOOKUP(E46,'LISTADO ATM'!$A$2:$B$900,2,0)</f>
        <v xml:space="preserve">ATM S/M Jumbo Carretera Mella </v>
      </c>
      <c r="H46" s="96" t="str">
        <f>VLOOKUP(E46,VIP!$A$2:$O16777,7,FALSE)</f>
        <v>Si</v>
      </c>
      <c r="I46" s="96" t="str">
        <f>VLOOKUP(E46,VIP!$A$2:$O8742,8,FALSE)</f>
        <v>Si</v>
      </c>
      <c r="J46" s="96" t="str">
        <f>VLOOKUP(E46,VIP!$A$2:$O8692,8,FALSE)</f>
        <v>Si</v>
      </c>
      <c r="K46" s="96" t="str">
        <f>VLOOKUP(E46,VIP!$A$2:$O12266,6,0)</f>
        <v>SI</v>
      </c>
      <c r="L46" s="98" t="s">
        <v>2510</v>
      </c>
      <c r="M46" s="99" t="s">
        <v>2469</v>
      </c>
      <c r="N46" s="99" t="s">
        <v>2476</v>
      </c>
      <c r="O46" s="96" t="s">
        <v>2477</v>
      </c>
      <c r="P46" s="128"/>
      <c r="Q46" s="100" t="s">
        <v>2510</v>
      </c>
    </row>
    <row r="47" spans="1:17" ht="18" x14ac:dyDescent="0.25">
      <c r="A47" s="96" t="str">
        <f>VLOOKUP(E47,'LISTADO ATM'!$A$2:$C$901,3,0)</f>
        <v>DISTRITO NACIONAL</v>
      </c>
      <c r="B47" s="113">
        <v>335819260</v>
      </c>
      <c r="C47" s="97">
        <v>44266.766944444447</v>
      </c>
      <c r="D47" s="96" t="s">
        <v>2472</v>
      </c>
      <c r="E47" s="106">
        <v>87</v>
      </c>
      <c r="F47" s="96" t="str">
        <f>VLOOKUP(E47,VIP!$A$2:$O11855,2,0)</f>
        <v>DRBR087</v>
      </c>
      <c r="G47" s="96" t="str">
        <f>VLOOKUP(E47,'LISTADO ATM'!$A$2:$B$900,2,0)</f>
        <v xml:space="preserve">ATM Autoservicio Sarasota </v>
      </c>
      <c r="H47" s="96" t="str">
        <f>VLOOKUP(E47,VIP!$A$2:$O16776,7,FALSE)</f>
        <v>Si</v>
      </c>
      <c r="I47" s="96" t="str">
        <f>VLOOKUP(E47,VIP!$A$2:$O8741,8,FALSE)</f>
        <v>Si</v>
      </c>
      <c r="J47" s="96" t="str">
        <f>VLOOKUP(E47,VIP!$A$2:$O8691,8,FALSE)</f>
        <v>Si</v>
      </c>
      <c r="K47" s="96" t="str">
        <f>VLOOKUP(E47,VIP!$A$2:$O12265,6,0)</f>
        <v>NO</v>
      </c>
      <c r="L47" s="98" t="s">
        <v>2510</v>
      </c>
      <c r="M47" s="99" t="s">
        <v>2469</v>
      </c>
      <c r="N47" s="99" t="s">
        <v>2476</v>
      </c>
      <c r="O47" s="96" t="s">
        <v>2477</v>
      </c>
      <c r="P47" s="128"/>
      <c r="Q47" s="100" t="s">
        <v>2510</v>
      </c>
    </row>
    <row r="48" spans="1:17" ht="18" x14ac:dyDescent="0.25">
      <c r="A48" s="96" t="str">
        <f>VLOOKUP(E48,'LISTADO ATM'!$A$2:$C$901,3,0)</f>
        <v>NORTE</v>
      </c>
      <c r="B48" s="113">
        <v>335819271</v>
      </c>
      <c r="C48" s="97">
        <v>44266.832013888888</v>
      </c>
      <c r="D48" s="96" t="s">
        <v>2190</v>
      </c>
      <c r="E48" s="106">
        <v>136</v>
      </c>
      <c r="F48" s="96" t="str">
        <f>VLOOKUP(E48,VIP!$A$2:$O11859,2,0)</f>
        <v>DRBR136</v>
      </c>
      <c r="G48" s="96" t="str">
        <f>VLOOKUP(E48,'LISTADO ATM'!$A$2:$B$900,2,0)</f>
        <v>ATM S/M Xtra (Santiago)</v>
      </c>
      <c r="H48" s="96" t="str">
        <f>VLOOKUP(E48,VIP!$A$2:$O16780,7,FALSE)</f>
        <v>Si</v>
      </c>
      <c r="I48" s="96" t="str">
        <f>VLOOKUP(E48,VIP!$A$2:$O8745,8,FALSE)</f>
        <v>Si</v>
      </c>
      <c r="J48" s="96" t="str">
        <f>VLOOKUP(E48,VIP!$A$2:$O8695,8,FALSE)</f>
        <v>Si</v>
      </c>
      <c r="K48" s="96" t="str">
        <f>VLOOKUP(E48,VIP!$A$2:$O12269,6,0)</f>
        <v>NO</v>
      </c>
      <c r="L48" s="98" t="s">
        <v>2492</v>
      </c>
      <c r="M48" s="99" t="s">
        <v>2469</v>
      </c>
      <c r="N48" s="99" t="s">
        <v>2476</v>
      </c>
      <c r="O48" s="96" t="s">
        <v>2511</v>
      </c>
      <c r="P48" s="128"/>
      <c r="Q48" s="100" t="s">
        <v>2492</v>
      </c>
    </row>
    <row r="49" spans="1:17" ht="18" x14ac:dyDescent="0.25">
      <c r="A49" s="96" t="str">
        <f>VLOOKUP(E49,'LISTADO ATM'!$A$2:$C$901,3,0)</f>
        <v>DISTRITO NACIONAL</v>
      </c>
      <c r="B49" s="113">
        <v>335819273</v>
      </c>
      <c r="C49" s="97">
        <v>44266.93209490741</v>
      </c>
      <c r="D49" s="96" t="s">
        <v>2189</v>
      </c>
      <c r="E49" s="106">
        <v>622</v>
      </c>
      <c r="F49" s="96" t="str">
        <f>VLOOKUP(E49,VIP!$A$2:$O11858,2,0)</f>
        <v>DRBR622</v>
      </c>
      <c r="G49" s="96" t="str">
        <f>VLOOKUP(E49,'LISTADO ATM'!$A$2:$B$900,2,0)</f>
        <v xml:space="preserve">ATM Ayuntamiento D.N. </v>
      </c>
      <c r="H49" s="96" t="str">
        <f>VLOOKUP(E49,VIP!$A$2:$O16779,7,FALSE)</f>
        <v>Si</v>
      </c>
      <c r="I49" s="96" t="str">
        <f>VLOOKUP(E49,VIP!$A$2:$O8744,8,FALSE)</f>
        <v>Si</v>
      </c>
      <c r="J49" s="96" t="str">
        <f>VLOOKUP(E49,VIP!$A$2:$O8694,8,FALSE)</f>
        <v>Si</v>
      </c>
      <c r="K49" s="96" t="str">
        <f>VLOOKUP(E49,VIP!$A$2:$O12268,6,0)</f>
        <v>NO</v>
      </c>
      <c r="L49" s="98" t="s">
        <v>2254</v>
      </c>
      <c r="M49" s="99" t="s">
        <v>2469</v>
      </c>
      <c r="N49" s="99" t="s">
        <v>2476</v>
      </c>
      <c r="O49" s="96" t="s">
        <v>2478</v>
      </c>
      <c r="P49" s="128"/>
      <c r="Q49" s="100" t="s">
        <v>2254</v>
      </c>
    </row>
    <row r="50" spans="1:17" ht="18" x14ac:dyDescent="0.25">
      <c r="A50" s="96" t="str">
        <f>VLOOKUP(E50,'LISTADO ATM'!$A$2:$C$901,3,0)</f>
        <v>NORTE</v>
      </c>
      <c r="B50" s="113">
        <v>335819274</v>
      </c>
      <c r="C50" s="97">
        <v>44266.933206018519</v>
      </c>
      <c r="D50" s="96" t="s">
        <v>2189</v>
      </c>
      <c r="E50" s="106">
        <v>854</v>
      </c>
      <c r="F50" s="96" t="str">
        <f>VLOOKUP(E50,VIP!$A$2:$O11857,2,0)</f>
        <v>DRBR854</v>
      </c>
      <c r="G50" s="96" t="str">
        <f>VLOOKUP(E50,'LISTADO ATM'!$A$2:$B$900,2,0)</f>
        <v xml:space="preserve">ATM Centro Comercial Blanco Batista </v>
      </c>
      <c r="H50" s="96" t="str">
        <f>VLOOKUP(E50,VIP!$A$2:$O16778,7,FALSE)</f>
        <v>Si</v>
      </c>
      <c r="I50" s="96" t="str">
        <f>VLOOKUP(E50,VIP!$A$2:$O8743,8,FALSE)</f>
        <v>Si</v>
      </c>
      <c r="J50" s="96" t="str">
        <f>VLOOKUP(E50,VIP!$A$2:$O8693,8,FALSE)</f>
        <v>Si</v>
      </c>
      <c r="K50" s="96" t="str">
        <f>VLOOKUP(E50,VIP!$A$2:$O12267,6,0)</f>
        <v>NO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28"/>
      <c r="Q50" s="100" t="s">
        <v>2228</v>
      </c>
    </row>
    <row r="51" spans="1:17" ht="18" x14ac:dyDescent="0.25">
      <c r="A51" s="96" t="str">
        <f>VLOOKUP(E51,'LISTADO ATM'!$A$2:$C$901,3,0)</f>
        <v>NORTE</v>
      </c>
      <c r="B51" s="113">
        <v>335819275</v>
      </c>
      <c r="C51" s="97">
        <v>44266.934803240743</v>
      </c>
      <c r="D51" s="96" t="s">
        <v>2501</v>
      </c>
      <c r="E51" s="106">
        <v>8</v>
      </c>
      <c r="F51" s="96" t="str">
        <f>VLOOKUP(E51,VIP!$A$2:$O11856,2,0)</f>
        <v>DRBR008</v>
      </c>
      <c r="G51" s="96" t="str">
        <f>VLOOKUP(E51,'LISTADO ATM'!$A$2:$B$900,2,0)</f>
        <v>ATM Autoservicio Yaque</v>
      </c>
      <c r="H51" s="96" t="str">
        <f>VLOOKUP(E51,VIP!$A$2:$O16777,7,FALSE)</f>
        <v>Si</v>
      </c>
      <c r="I51" s="96" t="str">
        <f>VLOOKUP(E51,VIP!$A$2:$O8742,8,FALSE)</f>
        <v>Si</v>
      </c>
      <c r="J51" s="96" t="str">
        <f>VLOOKUP(E51,VIP!$A$2:$O8692,8,FALSE)</f>
        <v>Si</v>
      </c>
      <c r="K51" s="96" t="str">
        <f>VLOOKUP(E51,VIP!$A$2:$O12266,6,0)</f>
        <v>NO</v>
      </c>
      <c r="L51" s="98" t="s">
        <v>2510</v>
      </c>
      <c r="M51" s="99" t="s">
        <v>2469</v>
      </c>
      <c r="N51" s="99" t="s">
        <v>2476</v>
      </c>
      <c r="O51" s="96" t="s">
        <v>2502</v>
      </c>
      <c r="P51" s="128"/>
      <c r="Q51" s="100" t="s">
        <v>2510</v>
      </c>
    </row>
    <row r="52" spans="1:17" ht="18" x14ac:dyDescent="0.25">
      <c r="A52" s="96" t="str">
        <f>VLOOKUP(E52,'LISTADO ATM'!$A$2:$C$901,3,0)</f>
        <v>NORTE</v>
      </c>
      <c r="B52" s="113" t="s">
        <v>2516</v>
      </c>
      <c r="C52" s="97">
        <v>44267.071111111109</v>
      </c>
      <c r="D52" s="96" t="s">
        <v>2190</v>
      </c>
      <c r="E52" s="106">
        <v>895</v>
      </c>
      <c r="F52" s="96" t="str">
        <f>VLOOKUP(E52,VIP!$A$2:$O11857,2,0)</f>
        <v>DRBR895</v>
      </c>
      <c r="G52" s="96" t="str">
        <f>VLOOKUP(E52,'LISTADO ATM'!$A$2:$B$900,2,0)</f>
        <v xml:space="preserve">ATM S/M Bravo (Santiago) </v>
      </c>
      <c r="H52" s="96" t="str">
        <f>VLOOKUP(E52,VIP!$A$2:$O16778,7,FALSE)</f>
        <v>Si</v>
      </c>
      <c r="I52" s="96" t="str">
        <f>VLOOKUP(E52,VIP!$A$2:$O8743,8,FALSE)</f>
        <v>No</v>
      </c>
      <c r="J52" s="96" t="str">
        <f>VLOOKUP(E52,VIP!$A$2:$O8693,8,FALSE)</f>
        <v>No</v>
      </c>
      <c r="K52" s="96" t="str">
        <f>VLOOKUP(E52,VIP!$A$2:$O12267,6,0)</f>
        <v>NO</v>
      </c>
      <c r="L52" s="98" t="s">
        <v>2254</v>
      </c>
      <c r="M52" s="99" t="s">
        <v>2469</v>
      </c>
      <c r="N52" s="99" t="s">
        <v>2476</v>
      </c>
      <c r="O52" s="96" t="s">
        <v>2493</v>
      </c>
      <c r="P52" s="128"/>
      <c r="Q52" s="100" t="s">
        <v>2254</v>
      </c>
    </row>
    <row r="53" spans="1:17" ht="18" x14ac:dyDescent="0.25">
      <c r="A53" s="96" t="str">
        <f>VLOOKUP(E53,'LISTADO ATM'!$A$2:$C$901,3,0)</f>
        <v>DISTRITO NACIONAL</v>
      </c>
      <c r="B53" s="113" t="s">
        <v>2517</v>
      </c>
      <c r="C53" s="97">
        <v>44267.069675925923</v>
      </c>
      <c r="D53" s="96" t="s">
        <v>2189</v>
      </c>
      <c r="E53" s="106">
        <v>816</v>
      </c>
      <c r="F53" s="96" t="str">
        <f>VLOOKUP(E53,VIP!$A$2:$O11858,2,0)</f>
        <v>DRBR816</v>
      </c>
      <c r="G53" s="96" t="str">
        <f>VLOOKUP(E53,'LISTADO ATM'!$A$2:$B$900,2,0)</f>
        <v xml:space="preserve">ATM Oficina Pedro Brand </v>
      </c>
      <c r="H53" s="96" t="str">
        <f>VLOOKUP(E53,VIP!$A$2:$O16779,7,FALSE)</f>
        <v>Si</v>
      </c>
      <c r="I53" s="96" t="str">
        <f>VLOOKUP(E53,VIP!$A$2:$O8744,8,FALSE)</f>
        <v>Si</v>
      </c>
      <c r="J53" s="96" t="str">
        <f>VLOOKUP(E53,VIP!$A$2:$O8694,8,FALSE)</f>
        <v>Si</v>
      </c>
      <c r="K53" s="96" t="str">
        <f>VLOOKUP(E53,VIP!$A$2:$O12268,6,0)</f>
        <v>NO</v>
      </c>
      <c r="L53" s="98" t="s">
        <v>2254</v>
      </c>
      <c r="M53" s="99" t="s">
        <v>2469</v>
      </c>
      <c r="N53" s="99" t="s">
        <v>2476</v>
      </c>
      <c r="O53" s="96" t="s">
        <v>2478</v>
      </c>
      <c r="P53" s="128"/>
      <c r="Q53" s="100" t="s">
        <v>2254</v>
      </c>
    </row>
    <row r="54" spans="1:17" ht="18" x14ac:dyDescent="0.25">
      <c r="A54" s="96" t="str">
        <f>VLOOKUP(E54,'LISTADO ATM'!$A$2:$C$901,3,0)</f>
        <v>SUR</v>
      </c>
      <c r="B54" s="113" t="s">
        <v>2518</v>
      </c>
      <c r="C54" s="97">
        <v>44267.064872685187</v>
      </c>
      <c r="D54" s="96" t="s">
        <v>2189</v>
      </c>
      <c r="E54" s="106">
        <v>619</v>
      </c>
      <c r="F54" s="96" t="str">
        <f>VLOOKUP(E54,VIP!$A$2:$O11859,2,0)</f>
        <v>DRBR619</v>
      </c>
      <c r="G54" s="96" t="str">
        <f>VLOOKUP(E54,'LISTADO ATM'!$A$2:$B$900,2,0)</f>
        <v xml:space="preserve">ATM Academia P.N. Hatillo (San Cristóbal) </v>
      </c>
      <c r="H54" s="96" t="str">
        <f>VLOOKUP(E54,VIP!$A$2:$O16780,7,FALSE)</f>
        <v>Si</v>
      </c>
      <c r="I54" s="96" t="str">
        <f>VLOOKUP(E54,VIP!$A$2:$O8745,8,FALSE)</f>
        <v>Si</v>
      </c>
      <c r="J54" s="96" t="str">
        <f>VLOOKUP(E54,VIP!$A$2:$O8695,8,FALSE)</f>
        <v>Si</v>
      </c>
      <c r="K54" s="96" t="str">
        <f>VLOOKUP(E54,VIP!$A$2:$O12269,6,0)</f>
        <v>NO</v>
      </c>
      <c r="L54" s="98" t="s">
        <v>2254</v>
      </c>
      <c r="M54" s="99" t="s">
        <v>2469</v>
      </c>
      <c r="N54" s="99" t="s">
        <v>2476</v>
      </c>
      <c r="O54" s="96" t="s">
        <v>2478</v>
      </c>
      <c r="P54" s="128"/>
      <c r="Q54" s="100" t="s">
        <v>2254</v>
      </c>
    </row>
    <row r="55" spans="1:17" ht="18" x14ac:dyDescent="0.25">
      <c r="A55" s="96" t="str">
        <f>VLOOKUP(E55,'LISTADO ATM'!$A$2:$C$901,3,0)</f>
        <v>NORTE</v>
      </c>
      <c r="B55" s="113" t="s">
        <v>2519</v>
      </c>
      <c r="C55" s="97">
        <v>44267.063645833332</v>
      </c>
      <c r="D55" s="96" t="s">
        <v>2515</v>
      </c>
      <c r="E55" s="106">
        <v>307</v>
      </c>
      <c r="F55" s="96" t="str">
        <f>VLOOKUP(E55,VIP!$A$2:$O11860,2,0)</f>
        <v>DRBR307</v>
      </c>
      <c r="G55" s="96" t="str">
        <f>VLOOKUP(E55,'LISTADO ATM'!$A$2:$B$900,2,0)</f>
        <v>ATM Oficina Nagua II</v>
      </c>
      <c r="H55" s="96" t="str">
        <f>VLOOKUP(E55,VIP!$A$2:$O16781,7,FALSE)</f>
        <v>Si</v>
      </c>
      <c r="I55" s="96" t="str">
        <f>VLOOKUP(E55,VIP!$A$2:$O8746,8,FALSE)</f>
        <v>Si</v>
      </c>
      <c r="J55" s="96" t="str">
        <f>VLOOKUP(E55,VIP!$A$2:$O8696,8,FALSE)</f>
        <v>Si</v>
      </c>
      <c r="K55" s="96" t="str">
        <f>VLOOKUP(E55,VIP!$A$2:$O12270,6,0)</f>
        <v>SI</v>
      </c>
      <c r="L55" s="98" t="s">
        <v>2513</v>
      </c>
      <c r="M55" s="99" t="s">
        <v>2469</v>
      </c>
      <c r="N55" s="99" t="s">
        <v>2476</v>
      </c>
      <c r="O55" s="96" t="s">
        <v>2514</v>
      </c>
      <c r="P55" s="128"/>
      <c r="Q55" s="100" t="s">
        <v>2513</v>
      </c>
    </row>
    <row r="56" spans="1:17" ht="18" x14ac:dyDescent="0.25">
      <c r="A56" s="96" t="str">
        <f>VLOOKUP(E56,'LISTADO ATM'!$A$2:$C$901,3,0)</f>
        <v>SUR</v>
      </c>
      <c r="B56" s="113" t="s">
        <v>2520</v>
      </c>
      <c r="C56" s="97">
        <v>44267.023495370369</v>
      </c>
      <c r="D56" s="96" t="s">
        <v>2472</v>
      </c>
      <c r="E56" s="106">
        <v>342</v>
      </c>
      <c r="F56" s="96" t="str">
        <f>VLOOKUP(E56,VIP!$A$2:$O11861,2,0)</f>
        <v>DRBR342</v>
      </c>
      <c r="G56" s="96" t="str">
        <f>VLOOKUP(E56,'LISTADO ATM'!$A$2:$B$900,2,0)</f>
        <v>ATM Oficina Obras Públicas Azua</v>
      </c>
      <c r="H56" s="96" t="str">
        <f>VLOOKUP(E56,VIP!$A$2:$O16782,7,FALSE)</f>
        <v>Si</v>
      </c>
      <c r="I56" s="96" t="str">
        <f>VLOOKUP(E56,VIP!$A$2:$O8747,8,FALSE)</f>
        <v>Si</v>
      </c>
      <c r="J56" s="96" t="str">
        <f>VLOOKUP(E56,VIP!$A$2:$O8697,8,FALSE)</f>
        <v>Si</v>
      </c>
      <c r="K56" s="96" t="str">
        <f>VLOOKUP(E56,VIP!$A$2:$O12271,6,0)</f>
        <v>SI</v>
      </c>
      <c r="L56" s="98" t="s">
        <v>2513</v>
      </c>
      <c r="M56" s="99" t="s">
        <v>2469</v>
      </c>
      <c r="N56" s="99" t="s">
        <v>2476</v>
      </c>
      <c r="O56" s="96" t="s">
        <v>2477</v>
      </c>
      <c r="P56" s="128"/>
      <c r="Q56" s="100" t="s">
        <v>2513</v>
      </c>
    </row>
    <row r="57" spans="1:17" ht="18" x14ac:dyDescent="0.25">
      <c r="A57" s="96" t="str">
        <f>VLOOKUP(E57,'LISTADO ATM'!$A$2:$C$901,3,0)</f>
        <v>ESTE</v>
      </c>
      <c r="B57" s="113" t="s">
        <v>2521</v>
      </c>
      <c r="C57" s="97">
        <v>44267.022349537037</v>
      </c>
      <c r="D57" s="96" t="s">
        <v>2189</v>
      </c>
      <c r="E57" s="106">
        <v>838</v>
      </c>
      <c r="F57" s="96" t="str">
        <f>VLOOKUP(E57,VIP!$A$2:$O11862,2,0)</f>
        <v>DRBR838</v>
      </c>
      <c r="G57" s="96" t="str">
        <f>VLOOKUP(E57,'LISTADO ATM'!$A$2:$B$900,2,0)</f>
        <v xml:space="preserve">ATM UNP Consuelo </v>
      </c>
      <c r="H57" s="96" t="str">
        <f>VLOOKUP(E57,VIP!$A$2:$O16783,7,FALSE)</f>
        <v>Si</v>
      </c>
      <c r="I57" s="96" t="str">
        <f>VLOOKUP(E57,VIP!$A$2:$O8748,8,FALSE)</f>
        <v>Si</v>
      </c>
      <c r="J57" s="96" t="str">
        <f>VLOOKUP(E57,VIP!$A$2:$O8698,8,FALSE)</f>
        <v>Si</v>
      </c>
      <c r="K57" s="96" t="str">
        <f>VLOOKUP(E57,VIP!$A$2:$O12272,6,0)</f>
        <v>NO</v>
      </c>
      <c r="L57" s="98" t="s">
        <v>2440</v>
      </c>
      <c r="M57" s="99" t="s">
        <v>2469</v>
      </c>
      <c r="N57" s="99" t="s">
        <v>2476</v>
      </c>
      <c r="O57" s="96" t="s">
        <v>2478</v>
      </c>
      <c r="P57" s="128"/>
      <c r="Q57" s="100" t="s">
        <v>2440</v>
      </c>
    </row>
    <row r="58" spans="1:17" ht="18" x14ac:dyDescent="0.25">
      <c r="A58" s="96" t="str">
        <f>VLOOKUP(E58,'LISTADO ATM'!$A$2:$C$901,3,0)</f>
        <v>DISTRITO NACIONAL</v>
      </c>
      <c r="B58" s="113" t="s">
        <v>2522</v>
      </c>
      <c r="C58" s="97">
        <v>44266.959502314814</v>
      </c>
      <c r="D58" s="96" t="s">
        <v>2189</v>
      </c>
      <c r="E58" s="106">
        <v>911</v>
      </c>
      <c r="F58" s="96" t="str">
        <f>VLOOKUP(E58,VIP!$A$2:$O11863,2,0)</f>
        <v>DRBR911</v>
      </c>
      <c r="G58" s="96" t="str">
        <f>VLOOKUP(E58,'LISTADO ATM'!$A$2:$B$900,2,0)</f>
        <v xml:space="preserve">ATM Oficina Venezuela II </v>
      </c>
      <c r="H58" s="96" t="str">
        <f>VLOOKUP(E58,VIP!$A$2:$O16784,7,FALSE)</f>
        <v>Si</v>
      </c>
      <c r="I58" s="96" t="str">
        <f>VLOOKUP(E58,VIP!$A$2:$O8749,8,FALSE)</f>
        <v>Si</v>
      </c>
      <c r="J58" s="96" t="str">
        <f>VLOOKUP(E58,VIP!$A$2:$O8699,8,FALSE)</f>
        <v>Si</v>
      </c>
      <c r="K58" s="96" t="str">
        <f>VLOOKUP(E58,VIP!$A$2:$O12273,6,0)</f>
        <v>SI</v>
      </c>
      <c r="L58" s="98" t="s">
        <v>2492</v>
      </c>
      <c r="M58" s="99" t="s">
        <v>2469</v>
      </c>
      <c r="N58" s="99" t="s">
        <v>2476</v>
      </c>
      <c r="O58" s="96" t="s">
        <v>2478</v>
      </c>
      <c r="P58" s="128"/>
      <c r="Q58" s="100" t="s">
        <v>2492</v>
      </c>
    </row>
  </sheetData>
  <autoFilter ref="A4:Q4">
    <sortState ref="A5:Q5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2:B1048576 B1:B4">
    <cfRule type="duplicateValues" dxfId="123" priority="133"/>
  </conditionalFormatting>
  <conditionalFormatting sqref="B52:B1048576">
    <cfRule type="duplicateValues" dxfId="122" priority="84"/>
  </conditionalFormatting>
  <conditionalFormatting sqref="B52:B1048576">
    <cfRule type="duplicateValues" dxfId="121" priority="54"/>
  </conditionalFormatting>
  <conditionalFormatting sqref="B19:B22">
    <cfRule type="duplicateValues" dxfId="120" priority="33"/>
  </conditionalFormatting>
  <conditionalFormatting sqref="B19:B22">
    <cfRule type="duplicateValues" dxfId="119" priority="30"/>
  </conditionalFormatting>
  <conditionalFormatting sqref="B52:B1048576 B1:B22">
    <cfRule type="duplicateValues" dxfId="118" priority="26"/>
  </conditionalFormatting>
  <conditionalFormatting sqref="B23:B29">
    <cfRule type="duplicateValues" dxfId="117" priority="22"/>
  </conditionalFormatting>
  <conditionalFormatting sqref="B23:B29">
    <cfRule type="duplicateValues" dxfId="116" priority="19"/>
  </conditionalFormatting>
  <conditionalFormatting sqref="B23:B29">
    <cfRule type="duplicateValues" dxfId="115" priority="15"/>
  </conditionalFormatting>
  <conditionalFormatting sqref="E1:E29 E46:E1048576">
    <cfRule type="duplicateValues" dxfId="114" priority="14"/>
  </conditionalFormatting>
  <conditionalFormatting sqref="B52:B1048576 B1:B29">
    <cfRule type="duplicateValues" dxfId="113" priority="13"/>
  </conditionalFormatting>
  <conditionalFormatting sqref="B30:B45">
    <cfRule type="duplicateValues" dxfId="112" priority="12"/>
  </conditionalFormatting>
  <conditionalFormatting sqref="B30:B45">
    <cfRule type="duplicateValues" dxfId="111" priority="11"/>
  </conditionalFormatting>
  <conditionalFormatting sqref="B30:B45">
    <cfRule type="duplicateValues" dxfId="110" priority="10"/>
  </conditionalFormatting>
  <conditionalFormatting sqref="E30:E58">
    <cfRule type="duplicateValues" dxfId="109" priority="9"/>
  </conditionalFormatting>
  <conditionalFormatting sqref="B30:B45">
    <cfRule type="duplicateValues" dxfId="108" priority="8"/>
  </conditionalFormatting>
  <conditionalFormatting sqref="E1:E1048576">
    <cfRule type="duplicateValues" dxfId="107" priority="7"/>
  </conditionalFormatting>
  <conditionalFormatting sqref="B52:B1048576 B1:B45">
    <cfRule type="duplicateValues" dxfId="106" priority="6"/>
  </conditionalFormatting>
  <conditionalFormatting sqref="B46:B58">
    <cfRule type="duplicateValues" dxfId="105" priority="5"/>
  </conditionalFormatting>
  <conditionalFormatting sqref="B46:B58">
    <cfRule type="duplicateValues" dxfId="104" priority="4"/>
  </conditionalFormatting>
  <conditionalFormatting sqref="B46:B58">
    <cfRule type="duplicateValues" dxfId="103" priority="3"/>
  </conditionalFormatting>
  <conditionalFormatting sqref="B46:B58">
    <cfRule type="duplicateValues" dxfId="102" priority="2"/>
  </conditionalFormatting>
  <conditionalFormatting sqref="B46:B58">
    <cfRule type="duplicateValues" dxfId="101" priority="1"/>
  </conditionalFormatting>
  <conditionalFormatting sqref="B5:B18">
    <cfRule type="duplicateValues" dxfId="0" priority="11967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4" zoomScale="80" zoomScaleNormal="80" workbookViewId="0">
      <selection activeCell="A63" sqref="A63:XFD66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46.5703125" style="102" bestFit="1" customWidth="1"/>
    <col min="4" max="4" width="39.28515625" style="102" bestFit="1" customWidth="1"/>
    <col min="5" max="5" width="20.42578125" style="102" customWidth="1"/>
    <col min="6" max="6" width="18.5703125" style="102" customWidth="1"/>
    <col min="7" max="16384" width="52.7109375" style="102"/>
  </cols>
  <sheetData>
    <row r="1" spans="1:6" ht="22.5" x14ac:dyDescent="0.25">
      <c r="A1" s="133" t="s">
        <v>2158</v>
      </c>
      <c r="B1" s="134"/>
      <c r="C1" s="134"/>
      <c r="D1" s="134"/>
      <c r="E1" s="135"/>
    </row>
    <row r="2" spans="1:6" ht="25.5" x14ac:dyDescent="0.25">
      <c r="A2" s="136" t="s">
        <v>2474</v>
      </c>
      <c r="B2" s="137"/>
      <c r="C2" s="137"/>
      <c r="D2" s="137"/>
      <c r="E2" s="138"/>
    </row>
    <row r="3" spans="1:6" ht="18" x14ac:dyDescent="0.25">
      <c r="B3" s="103"/>
      <c r="C3" s="103"/>
      <c r="D3" s="103"/>
      <c r="E3" s="119"/>
    </row>
    <row r="4" spans="1:6" ht="18.75" thickBot="1" x14ac:dyDescent="0.3">
      <c r="A4" s="116" t="s">
        <v>2423</v>
      </c>
      <c r="B4" s="118">
        <v>44266.708333333336</v>
      </c>
      <c r="C4" s="103"/>
      <c r="D4" s="103"/>
      <c r="E4" s="120"/>
    </row>
    <row r="5" spans="1:6" ht="18.75" thickBot="1" x14ac:dyDescent="0.3">
      <c r="A5" s="116" t="s">
        <v>2424</v>
      </c>
      <c r="B5" s="118">
        <v>44267.25</v>
      </c>
      <c r="C5" s="117"/>
      <c r="D5" s="103"/>
      <c r="E5" s="120"/>
    </row>
    <row r="6" spans="1:6" ht="18" x14ac:dyDescent="0.25">
      <c r="B6" s="103"/>
      <c r="C6" s="103"/>
      <c r="D6" s="103"/>
      <c r="E6" s="122"/>
    </row>
    <row r="7" spans="1:6" ht="18" x14ac:dyDescent="0.25">
      <c r="A7" s="139" t="s">
        <v>2425</v>
      </c>
      <c r="B7" s="140"/>
      <c r="C7" s="140"/>
      <c r="D7" s="140"/>
      <c r="E7" s="141"/>
    </row>
    <row r="8" spans="1:6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2496</v>
      </c>
      <c r="E9" s="126"/>
    </row>
    <row r="10" spans="1:6" ht="18.75" thickBot="1" x14ac:dyDescent="0.3">
      <c r="A10" s="108" t="s">
        <v>2428</v>
      </c>
      <c r="B10" s="114">
        <f>COUNT(B9:B9)</f>
        <v>0</v>
      </c>
      <c r="C10" s="146"/>
      <c r="D10" s="153"/>
      <c r="E10" s="147"/>
    </row>
    <row r="11" spans="1:6" ht="15.75" thickBot="1" x14ac:dyDescent="0.3">
      <c r="E11" s="110"/>
      <c r="F11" s="129"/>
    </row>
    <row r="12" spans="1:6" ht="18.75" thickBot="1" x14ac:dyDescent="0.3">
      <c r="A12" s="150" t="s">
        <v>2430</v>
      </c>
      <c r="B12" s="151"/>
      <c r="C12" s="151"/>
      <c r="D12" s="151"/>
      <c r="E12" s="152"/>
    </row>
    <row r="13" spans="1:6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6" ht="18" x14ac:dyDescent="0.25">
      <c r="A14" s="111" t="str">
        <f>VLOOKUP(B14,'[1]LISTADO ATM'!$A$2:$C$820,3,0)</f>
        <v>DISTRITO NACIONAL</v>
      </c>
      <c r="B14" s="106">
        <v>231</v>
      </c>
      <c r="C14" s="106" t="str">
        <f>VLOOKUP(B14,'[1]LISTADO ATM'!$A$2:$B$820,2,0)</f>
        <v xml:space="preserve">ATM Oficina Zona Oriental </v>
      </c>
      <c r="D14" s="124" t="s">
        <v>2454</v>
      </c>
      <c r="E14" s="126">
        <v>335817339</v>
      </c>
    </row>
    <row r="15" spans="1:6" ht="18" x14ac:dyDescent="0.25">
      <c r="A15" s="111" t="str">
        <f>VLOOKUP(B15,'[1]LISTADO ATM'!$A$2:$C$820,3,0)</f>
        <v>NORTE</v>
      </c>
      <c r="B15" s="106">
        <v>990</v>
      </c>
      <c r="C15" s="106" t="str">
        <f>VLOOKUP(B15,'[1]LISTADO ATM'!$A$2:$B$820,2,0)</f>
        <v xml:space="preserve">ATM Autoservicio Bonao II </v>
      </c>
      <c r="D15" s="124" t="s">
        <v>2454</v>
      </c>
      <c r="E15" s="126">
        <v>335819111</v>
      </c>
    </row>
    <row r="16" spans="1:6" ht="18" x14ac:dyDescent="0.25">
      <c r="A16" s="111" t="str">
        <f>VLOOKUP(B16,'[1]LISTADO ATM'!$A$2:$C$820,3,0)</f>
        <v>ESTE</v>
      </c>
      <c r="B16" s="106">
        <v>963</v>
      </c>
      <c r="C16" s="106" t="str">
        <f>VLOOKUP(B16,'[1]LISTADO ATM'!$A$2:$B$820,2,0)</f>
        <v xml:space="preserve">ATM Multiplaza La Romana </v>
      </c>
      <c r="D16" s="124" t="s">
        <v>2454</v>
      </c>
      <c r="E16" s="126">
        <v>335819159</v>
      </c>
    </row>
    <row r="17" spans="1:5" ht="18" x14ac:dyDescent="0.25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4" t="s">
        <v>2454</v>
      </c>
      <c r="E17" s="126"/>
    </row>
    <row r="18" spans="1:5" ht="18" x14ac:dyDescent="0.25">
      <c r="A18" s="111" t="e">
        <f>VLOOKUP(B18,'[1]LISTADO ATM'!$A$2:$C$820,3,0)</f>
        <v>#N/A</v>
      </c>
      <c r="B18" s="106"/>
      <c r="C18" s="106" t="e">
        <f>VLOOKUP(B18,'[1]LISTADO ATM'!$A$2:$B$820,2,0)</f>
        <v>#N/A</v>
      </c>
      <c r="D18" s="124" t="s">
        <v>2454</v>
      </c>
      <c r="E18" s="126"/>
    </row>
    <row r="19" spans="1:5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24" t="s">
        <v>2454</v>
      </c>
      <c r="E19" s="126"/>
    </row>
    <row r="20" spans="1:5" ht="18.75" thickBot="1" x14ac:dyDescent="0.3">
      <c r="A20" s="112" t="s">
        <v>2428</v>
      </c>
      <c r="B20" s="114">
        <f>COUNT(B14:B19)</f>
        <v>3</v>
      </c>
      <c r="C20" s="123"/>
      <c r="D20" s="123"/>
      <c r="E20" s="123"/>
    </row>
    <row r="21" spans="1:5" ht="15.75" thickBot="1" x14ac:dyDescent="0.3">
      <c r="E21" s="110"/>
    </row>
    <row r="22" spans="1:5" ht="18.75" thickBot="1" x14ac:dyDescent="0.3">
      <c r="A22" s="150" t="s">
        <v>2503</v>
      </c>
      <c r="B22" s="151"/>
      <c r="C22" s="151"/>
      <c r="D22" s="151"/>
      <c r="E22" s="152"/>
    </row>
    <row r="23" spans="1:5" ht="18" x14ac:dyDescent="0.25">
      <c r="A23" s="104" t="s">
        <v>15</v>
      </c>
      <c r="B23" s="104" t="s">
        <v>2426</v>
      </c>
      <c r="C23" s="105" t="s">
        <v>46</v>
      </c>
      <c r="D23" s="105" t="s">
        <v>2432</v>
      </c>
      <c r="E23" s="105" t="s">
        <v>2427</v>
      </c>
    </row>
    <row r="24" spans="1:5" ht="18" x14ac:dyDescent="0.25">
      <c r="A24" s="111" t="str">
        <f>VLOOKUP(B24,'[1]LISTADO ATM'!$A$2:$C$820,3,0)</f>
        <v>DISTRITO NACIONAL</v>
      </c>
      <c r="B24" s="106">
        <v>976</v>
      </c>
      <c r="C24" s="106" t="str">
        <f>VLOOKUP(B24,'[1]LISTADO ATM'!$A$2:$B$820,2,0)</f>
        <v xml:space="preserve">ATM Oficina Diamond Plaza I </v>
      </c>
      <c r="D24" s="106" t="s">
        <v>2494</v>
      </c>
      <c r="E24" s="126">
        <v>335818817</v>
      </c>
    </row>
    <row r="25" spans="1:5" ht="18" x14ac:dyDescent="0.25">
      <c r="A25" s="111" t="str">
        <f>VLOOKUP(B25,'[1]LISTADO ATM'!$A$2:$C$820,3,0)</f>
        <v>DISTRITO NACIONAL</v>
      </c>
      <c r="B25" s="106">
        <v>551</v>
      </c>
      <c r="C25" s="106" t="str">
        <f>VLOOKUP(B25,'[1]LISTADO ATM'!$A$2:$B$820,2,0)</f>
        <v xml:space="preserve">ATM Oficina Padre Castellanos </v>
      </c>
      <c r="D25" s="106" t="s">
        <v>2494</v>
      </c>
      <c r="E25" s="126">
        <v>335819007</v>
      </c>
    </row>
    <row r="26" spans="1:5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06" t="s">
        <v>2494</v>
      </c>
      <c r="E26" s="126"/>
    </row>
    <row r="27" spans="1:5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06" t="s">
        <v>2494</v>
      </c>
      <c r="E27" s="126"/>
    </row>
    <row r="28" spans="1:5" ht="18" x14ac:dyDescent="0.25">
      <c r="A28" s="111" t="e">
        <f>VLOOKUP(B28,'[1]LISTADO ATM'!$A$2:$C$820,3,0)</f>
        <v>#N/A</v>
      </c>
      <c r="B28" s="106"/>
      <c r="C28" s="106" t="e">
        <f>VLOOKUP(B28,'[1]LISTADO ATM'!$A$2:$B$820,2,0)</f>
        <v>#N/A</v>
      </c>
      <c r="D28" s="106" t="s">
        <v>2494</v>
      </c>
      <c r="E28" s="126"/>
    </row>
    <row r="29" spans="1:5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06" t="s">
        <v>2494</v>
      </c>
      <c r="E29" s="126"/>
    </row>
    <row r="30" spans="1:5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06" t="s">
        <v>2494</v>
      </c>
      <c r="E30" s="126"/>
    </row>
    <row r="31" spans="1:5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06" t="s">
        <v>2494</v>
      </c>
      <c r="E31" s="126"/>
    </row>
    <row r="32" spans="1:5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06" t="s">
        <v>2494</v>
      </c>
      <c r="E32" s="126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06" t="s">
        <v>2494</v>
      </c>
      <c r="E33" s="126"/>
    </row>
    <row r="34" spans="1:5" ht="18" x14ac:dyDescent="0.25">
      <c r="A34" s="111" t="e">
        <f>VLOOKUP(B34,'[1]LISTADO ATM'!$A$2:$C$820,3,0)</f>
        <v>#N/A</v>
      </c>
      <c r="B34" s="106"/>
      <c r="C34" s="106" t="e">
        <f>VLOOKUP(B34,'[1]LISTADO ATM'!$A$2:$B$820,2,0)</f>
        <v>#N/A</v>
      </c>
      <c r="D34" s="106" t="s">
        <v>2494</v>
      </c>
      <c r="E34" s="126"/>
    </row>
    <row r="35" spans="1:5" ht="18.75" thickBot="1" x14ac:dyDescent="0.3">
      <c r="A35" s="108" t="s">
        <v>2428</v>
      </c>
      <c r="B35" s="114">
        <f>COUNT(B24:B34)</f>
        <v>2</v>
      </c>
      <c r="C35" s="123"/>
      <c r="D35" s="107"/>
      <c r="E35" s="125"/>
    </row>
    <row r="36" spans="1:5" ht="15.75" thickBot="1" x14ac:dyDescent="0.3">
      <c r="E36" s="110"/>
    </row>
    <row r="37" spans="1:5" ht="18.75" thickBot="1" x14ac:dyDescent="0.3">
      <c r="A37" s="154" t="s">
        <v>2429</v>
      </c>
      <c r="B37" s="155"/>
      <c r="E37" s="110"/>
    </row>
    <row r="38" spans="1:5" ht="18.75" thickBot="1" x14ac:dyDescent="0.3">
      <c r="A38" s="148">
        <f>+B20+B35</f>
        <v>5</v>
      </c>
      <c r="B38" s="149"/>
      <c r="E38" s="110"/>
    </row>
    <row r="39" spans="1:5" ht="15.75" thickBot="1" x14ac:dyDescent="0.3">
      <c r="E39" s="110"/>
    </row>
    <row r="40" spans="1:5" ht="18.75" thickBot="1" x14ac:dyDescent="0.3">
      <c r="A40" s="150" t="s">
        <v>2431</v>
      </c>
      <c r="B40" s="151"/>
      <c r="C40" s="151"/>
      <c r="D40" s="151"/>
      <c r="E40" s="152"/>
    </row>
    <row r="41" spans="1:5" ht="18" x14ac:dyDescent="0.25">
      <c r="A41" s="115" t="s">
        <v>15</v>
      </c>
      <c r="B41" s="115" t="s">
        <v>2426</v>
      </c>
      <c r="C41" s="109" t="s">
        <v>46</v>
      </c>
      <c r="D41" s="144" t="s">
        <v>2432</v>
      </c>
      <c r="E41" s="145"/>
    </row>
    <row r="42" spans="1:5" ht="18" x14ac:dyDescent="0.25">
      <c r="A42" s="106" t="str">
        <f>VLOOKUP(B42,'[1]LISTADO ATM'!$A$2:$C$820,3,0)</f>
        <v>SUR</v>
      </c>
      <c r="B42" s="106">
        <v>615</v>
      </c>
      <c r="C42" s="111" t="str">
        <f>VLOOKUP(B42,'[1]LISTADO ATM'!$A$2:$B$820,2,0)</f>
        <v xml:space="preserve">ATM Estación Sunix Cabral (Barahona) </v>
      </c>
      <c r="D42" s="142" t="s">
        <v>2499</v>
      </c>
      <c r="E42" s="143"/>
    </row>
    <row r="43" spans="1:5" ht="18" x14ac:dyDescent="0.25">
      <c r="A43" s="106" t="str">
        <f>VLOOKUP(B43,'[1]LISTADO ATM'!$A$2:$C$820,3,0)</f>
        <v>ESTE</v>
      </c>
      <c r="B43" s="106">
        <v>353</v>
      </c>
      <c r="C43" s="111" t="str">
        <f>VLOOKUP(B43,'[1]LISTADO ATM'!$A$2:$B$820,2,0)</f>
        <v xml:space="preserve">ATM Estación Boulevard Juan Dolio </v>
      </c>
      <c r="D43" s="142" t="s">
        <v>2499</v>
      </c>
      <c r="E43" s="143"/>
    </row>
    <row r="44" spans="1:5" ht="18" x14ac:dyDescent="0.25">
      <c r="A44" s="106" t="str">
        <f>VLOOKUP(B44,'[1]LISTADO ATM'!$A$2:$C$820,3,0)</f>
        <v>ESTE</v>
      </c>
      <c r="B44" s="106">
        <v>631</v>
      </c>
      <c r="C44" s="111" t="str">
        <f>VLOOKUP(B44,'[1]LISTADO ATM'!$A$2:$B$820,2,0)</f>
        <v xml:space="preserve">ATM ASOCODEQUI (San Pedro) </v>
      </c>
      <c r="D44" s="142" t="s">
        <v>2499</v>
      </c>
      <c r="E44" s="143"/>
    </row>
    <row r="45" spans="1:5" ht="18" x14ac:dyDescent="0.25">
      <c r="A45" s="106" t="str">
        <f>VLOOKUP(B45,'[1]LISTADO ATM'!$A$2:$C$820,3,0)</f>
        <v>NORTE</v>
      </c>
      <c r="B45" s="106">
        <v>208</v>
      </c>
      <c r="C45" s="111" t="str">
        <f>VLOOKUP(B45,'[1]LISTADO ATM'!$A$2:$B$820,2,0)</f>
        <v xml:space="preserve">ATM UNP Tireo </v>
      </c>
      <c r="D45" s="142" t="s">
        <v>2506</v>
      </c>
      <c r="E45" s="143"/>
    </row>
    <row r="46" spans="1:5" ht="18" x14ac:dyDescent="0.25">
      <c r="A46" s="106" t="str">
        <f>VLOOKUP(B46,'[1]LISTADO ATM'!$A$2:$C$820,3,0)</f>
        <v>DISTRITO NACIONAL</v>
      </c>
      <c r="B46" s="106">
        <v>957</v>
      </c>
      <c r="C46" s="111" t="str">
        <f>VLOOKUP(B46,'[1]LISTADO ATM'!$A$2:$B$820,2,0)</f>
        <v xml:space="preserve">ATM Oficina Venezuela </v>
      </c>
      <c r="D46" s="142" t="s">
        <v>2506</v>
      </c>
      <c r="E46" s="143"/>
    </row>
    <row r="47" spans="1:5" ht="18" x14ac:dyDescent="0.25">
      <c r="A47" s="106" t="str">
        <f>VLOOKUP(B47,'[1]LISTADO ATM'!$A$2:$C$820,3,0)</f>
        <v>NORTE</v>
      </c>
      <c r="B47" s="106">
        <v>746</v>
      </c>
      <c r="C47" s="111" t="str">
        <f>VLOOKUP(B47,'[1]LISTADO ATM'!$A$2:$B$820,2,0)</f>
        <v xml:space="preserve">ATM Oficina Las Terrenas </v>
      </c>
      <c r="D47" s="142" t="s">
        <v>2506</v>
      </c>
      <c r="E47" s="143"/>
    </row>
    <row r="48" spans="1:5" ht="18" x14ac:dyDescent="0.25">
      <c r="A48" s="106" t="e">
        <f>VLOOKUP(B48,'[1]LISTADO ATM'!$A$2:$C$820,3,0)</f>
        <v>#N/A</v>
      </c>
      <c r="B48" s="106"/>
      <c r="C48" s="111" t="e">
        <f>VLOOKUP(B48,'[1]LISTADO ATM'!$A$2:$B$820,2,0)</f>
        <v>#N/A</v>
      </c>
      <c r="D48" s="142"/>
      <c r="E48" s="143"/>
    </row>
    <row r="49" spans="1:5" ht="18" x14ac:dyDescent="0.25">
      <c r="A49" s="106" t="e">
        <f>VLOOKUP(B49,'[1]LISTADO ATM'!$A$2:$C$820,3,0)</f>
        <v>#N/A</v>
      </c>
      <c r="B49" s="106"/>
      <c r="C49" s="111" t="e">
        <f>VLOOKUP(B49,'[1]LISTADO ATM'!$A$2:$B$820,2,0)</f>
        <v>#N/A</v>
      </c>
      <c r="D49" s="142"/>
      <c r="E49" s="143"/>
    </row>
    <row r="50" spans="1:5" ht="18" x14ac:dyDescent="0.25">
      <c r="A50" s="106" t="e">
        <f>VLOOKUP(B50,'[1]LISTADO ATM'!$A$2:$C$820,3,0)</f>
        <v>#N/A</v>
      </c>
      <c r="B50" s="106"/>
      <c r="C50" s="111" t="e">
        <f>VLOOKUP(B50,'[1]LISTADO ATM'!$A$2:$B$820,2,0)</f>
        <v>#N/A</v>
      </c>
      <c r="D50" s="142"/>
      <c r="E50" s="143"/>
    </row>
    <row r="51" spans="1:5" ht="18" x14ac:dyDescent="0.25">
      <c r="A51" s="106" t="e">
        <f>VLOOKUP(B51,'[1]LISTADO ATM'!$A$2:$C$820,3,0)</f>
        <v>#N/A</v>
      </c>
      <c r="B51" s="106"/>
      <c r="C51" s="111" t="e">
        <f>VLOOKUP(B51,'[1]LISTADO ATM'!$A$2:$B$820,2,0)</f>
        <v>#N/A</v>
      </c>
      <c r="D51" s="142"/>
      <c r="E51" s="143"/>
    </row>
    <row r="52" spans="1:5" ht="18" x14ac:dyDescent="0.25">
      <c r="A52" s="106" t="e">
        <f>VLOOKUP(B52,'[1]LISTADO ATM'!$A$2:$C$820,3,0)</f>
        <v>#N/A</v>
      </c>
      <c r="B52" s="106"/>
      <c r="C52" s="111" t="e">
        <f>VLOOKUP(B52,'[1]LISTADO ATM'!$A$2:$B$820,2,0)</f>
        <v>#N/A</v>
      </c>
      <c r="D52" s="142"/>
      <c r="E52" s="143"/>
    </row>
    <row r="53" spans="1:5" ht="18.75" thickBot="1" x14ac:dyDescent="0.3">
      <c r="A53" s="108" t="s">
        <v>2428</v>
      </c>
      <c r="B53" s="114">
        <f>COUNT(B42:B47)</f>
        <v>6</v>
      </c>
      <c r="C53" s="123"/>
      <c r="D53" s="146"/>
      <c r="E53" s="147"/>
    </row>
  </sheetData>
  <mergeCells count="22">
    <mergeCell ref="D52:E52"/>
    <mergeCell ref="D53:E53"/>
    <mergeCell ref="D46:E46"/>
    <mergeCell ref="D47:E47"/>
    <mergeCell ref="D48:E48"/>
    <mergeCell ref="D49:E49"/>
    <mergeCell ref="D50:E50"/>
    <mergeCell ref="A1:E1"/>
    <mergeCell ref="A2:E2"/>
    <mergeCell ref="A7:E7"/>
    <mergeCell ref="D51:E51"/>
    <mergeCell ref="D41:E41"/>
    <mergeCell ref="D42:E42"/>
    <mergeCell ref="D43:E43"/>
    <mergeCell ref="D44:E44"/>
    <mergeCell ref="D45:E45"/>
    <mergeCell ref="A38:B38"/>
    <mergeCell ref="A40:E40"/>
    <mergeCell ref="C10:E10"/>
    <mergeCell ref="A12:E12"/>
    <mergeCell ref="A22:E22"/>
    <mergeCell ref="A37:B37"/>
  </mergeCells>
  <phoneticPr fontId="47" type="noConversion"/>
  <conditionalFormatting sqref="B53 B20:B22 B24:B40 B9:B12 B1:B7">
    <cfRule type="duplicateValues" dxfId="100" priority="37"/>
  </conditionalFormatting>
  <conditionalFormatting sqref="B20:B22">
    <cfRule type="duplicateValues" dxfId="99" priority="38"/>
  </conditionalFormatting>
  <conditionalFormatting sqref="B53 B14:B22 B24:B40 B9:B12 B1:B7">
    <cfRule type="duplicateValues" dxfId="98" priority="39"/>
  </conditionalFormatting>
  <conditionalFormatting sqref="B42:B53 B24:B40 B14:B22 B1:B12">
    <cfRule type="duplicateValues" dxfId="97" priority="34"/>
    <cfRule type="duplicateValues" dxfId="96" priority="36"/>
  </conditionalFormatting>
  <conditionalFormatting sqref="B10">
    <cfRule type="duplicateValues" dxfId="95" priority="35"/>
  </conditionalFormatting>
  <conditionalFormatting sqref="E53 E35:E41 E20:E22 E14 E1:E12">
    <cfRule type="duplicateValues" dxfId="94" priority="40"/>
  </conditionalFormatting>
  <conditionalFormatting sqref="E42">
    <cfRule type="duplicateValues" dxfId="93" priority="33"/>
  </conditionalFormatting>
  <conditionalFormatting sqref="E42">
    <cfRule type="duplicateValues" dxfId="92" priority="32"/>
  </conditionalFormatting>
  <conditionalFormatting sqref="E53">
    <cfRule type="duplicateValues" dxfId="91" priority="41"/>
  </conditionalFormatting>
  <conditionalFormatting sqref="E43:E44">
    <cfRule type="duplicateValues" dxfId="90" priority="31"/>
  </conditionalFormatting>
  <conditionalFormatting sqref="E43:E44">
    <cfRule type="duplicateValues" dxfId="89" priority="30"/>
  </conditionalFormatting>
  <conditionalFormatting sqref="E15:E19">
    <cfRule type="duplicateValues" dxfId="88" priority="42"/>
  </conditionalFormatting>
  <conditionalFormatting sqref="E24:E34">
    <cfRule type="duplicateValues" dxfId="87" priority="43"/>
  </conditionalFormatting>
  <conditionalFormatting sqref="E45 E48:E52">
    <cfRule type="duplicateValues" dxfId="86" priority="44"/>
  </conditionalFormatting>
  <conditionalFormatting sqref="B42:B52">
    <cfRule type="duplicateValues" dxfId="85" priority="45"/>
  </conditionalFormatting>
  <conditionalFormatting sqref="B14:B19">
    <cfRule type="duplicateValues" dxfId="84" priority="46"/>
  </conditionalFormatting>
  <conditionalFormatting sqref="B1:B1048576">
    <cfRule type="duplicateValues" dxfId="83" priority="1"/>
    <cfRule type="duplicateValues" dxfId="82" priority="11"/>
  </conditionalFormatting>
  <conditionalFormatting sqref="E1:E45 E48:E1048576">
    <cfRule type="duplicateValues" dxfId="81" priority="10"/>
  </conditionalFormatting>
  <conditionalFormatting sqref="B1:B53">
    <cfRule type="duplicateValues" dxfId="80" priority="119664"/>
    <cfRule type="duplicateValues" dxfId="79" priority="119665"/>
    <cfRule type="duplicateValues" dxfId="78" priority="119666"/>
  </conditionalFormatting>
  <conditionalFormatting sqref="E1:E45 E48:E53">
    <cfRule type="duplicateValues" dxfId="77" priority="119670"/>
    <cfRule type="duplicateValues" dxfId="76" priority="119671"/>
  </conditionalFormatting>
  <conditionalFormatting sqref="E46">
    <cfRule type="duplicateValues" dxfId="75" priority="9"/>
  </conditionalFormatting>
  <conditionalFormatting sqref="E46">
    <cfRule type="duplicateValues" dxfId="74" priority="8"/>
  </conditionalFormatting>
  <conditionalFormatting sqref="E46">
    <cfRule type="duplicateValues" dxfId="73" priority="6"/>
    <cfRule type="duplicateValues" dxfId="72" priority="7"/>
  </conditionalFormatting>
  <conditionalFormatting sqref="E47">
    <cfRule type="duplicateValues" dxfId="71" priority="5"/>
  </conditionalFormatting>
  <conditionalFormatting sqref="E47">
    <cfRule type="duplicateValues" dxfId="70" priority="4"/>
  </conditionalFormatting>
  <conditionalFormatting sqref="E47">
    <cfRule type="duplicateValues" dxfId="69" priority="2"/>
    <cfRule type="duplicateValues" dxfId="68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7" priority="119152"/>
  </conditionalFormatting>
  <conditionalFormatting sqref="A7:A11">
    <cfRule type="duplicateValues" dxfId="66" priority="119156"/>
    <cfRule type="duplicateValues" dxfId="65" priority="119157"/>
  </conditionalFormatting>
  <conditionalFormatting sqref="A7:A11">
    <cfRule type="duplicateValues" dxfId="64" priority="119160"/>
    <cfRule type="duplicateValues" dxfId="63" priority="119161"/>
  </conditionalFormatting>
  <conditionalFormatting sqref="B3">
    <cfRule type="duplicateValues" dxfId="62" priority="193"/>
    <cfRule type="duplicateValues" dxfId="61" priority="194"/>
  </conditionalFormatting>
  <conditionalFormatting sqref="B3">
    <cfRule type="duplicateValues" dxfId="60" priority="192"/>
  </conditionalFormatting>
  <conditionalFormatting sqref="B3">
    <cfRule type="duplicateValues" dxfId="59" priority="191"/>
  </conditionalFormatting>
  <conditionalFormatting sqref="B3">
    <cfRule type="duplicateValues" dxfId="58" priority="189"/>
    <cfRule type="duplicateValues" dxfId="57" priority="190"/>
  </conditionalFormatting>
  <conditionalFormatting sqref="A4:A6">
    <cfRule type="duplicateValues" dxfId="56" priority="188"/>
  </conditionalFormatting>
  <conditionalFormatting sqref="A4:A6">
    <cfRule type="duplicateValues" dxfId="55" priority="186"/>
    <cfRule type="duplicateValues" dxfId="54" priority="187"/>
  </conditionalFormatting>
  <conditionalFormatting sqref="A4:A6">
    <cfRule type="duplicateValues" dxfId="53" priority="184"/>
    <cfRule type="duplicateValues" dxfId="52" priority="185"/>
  </conditionalFormatting>
  <conditionalFormatting sqref="A3:A6">
    <cfRule type="duplicateValues" dxfId="51" priority="165"/>
  </conditionalFormatting>
  <conditionalFormatting sqref="A3:A6">
    <cfRule type="duplicateValues" dxfId="50" priority="163"/>
    <cfRule type="duplicateValues" dxfId="49" priority="164"/>
  </conditionalFormatting>
  <conditionalFormatting sqref="A3:A6">
    <cfRule type="duplicateValues" dxfId="48" priority="161"/>
    <cfRule type="duplicateValues" dxfId="47" priority="162"/>
  </conditionalFormatting>
  <conditionalFormatting sqref="B4:B6">
    <cfRule type="duplicateValues" dxfId="46" priority="158"/>
    <cfRule type="duplicateValues" dxfId="45" priority="159"/>
  </conditionalFormatting>
  <conditionalFormatting sqref="B4:B6">
    <cfRule type="duplicateValues" dxfId="44" priority="157"/>
  </conditionalFormatting>
  <conditionalFormatting sqref="B4:B6">
    <cfRule type="duplicateValues" dxfId="43" priority="156"/>
  </conditionalFormatting>
  <conditionalFormatting sqref="B4:B6">
    <cfRule type="duplicateValues" dxfId="42" priority="154"/>
    <cfRule type="duplicateValues" dxfId="41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10.6746064814797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2021-03-07T20:48:13Z</cp:lastPrinted>
  <dcterms:created xsi:type="dcterms:W3CDTF">2014-10-01T23:18:29Z</dcterms:created>
  <dcterms:modified xsi:type="dcterms:W3CDTF">2021-03-12T08:01:26Z</dcterms:modified>
</cp:coreProperties>
</file>