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9\"/>
    </mc:Choice>
  </mc:AlternateContent>
  <bookViews>
    <workbookView xWindow="0" yWindow="0" windowWidth="24000" windowHeight="96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5" i="1" l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B80" i="16" l="1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B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B34" i="16"/>
  <c r="C33" i="16"/>
  <c r="A33" i="16"/>
  <c r="C32" i="16"/>
  <c r="A32" i="16"/>
  <c r="B28" i="16"/>
  <c r="A56" i="16" s="1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72" i="1" l="1"/>
  <c r="A71" i="1"/>
  <c r="A70" i="1"/>
  <c r="A69" i="1"/>
  <c r="A68" i="1"/>
  <c r="A67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A59" i="1"/>
  <c r="A58" i="1"/>
  <c r="A57" i="1"/>
  <c r="A56" i="1"/>
  <c r="A55" i="1"/>
  <c r="A54" i="1"/>
  <c r="A53" i="1"/>
  <c r="A52" i="1"/>
  <c r="A51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A48" i="1"/>
  <c r="A47" i="1"/>
  <c r="A46" i="1"/>
  <c r="A45" i="1"/>
  <c r="A44" i="1"/>
  <c r="A43" i="1"/>
  <c r="A42" i="1"/>
  <c r="A41" i="1"/>
  <c r="A40" i="1"/>
  <c r="A39" i="1"/>
  <c r="F38" i="1" l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38" i="1"/>
  <c r="A37" i="1"/>
  <c r="A36" i="1"/>
  <c r="A35" i="1"/>
  <c r="A34" i="1"/>
  <c r="A33" i="1"/>
  <c r="A32" i="1"/>
  <c r="A31" i="1"/>
  <c r="A30" i="1"/>
  <c r="F29" i="1" l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29" i="1"/>
  <c r="A28" i="1"/>
  <c r="A27" i="1"/>
  <c r="A26" i="1"/>
  <c r="A25" i="1"/>
  <c r="A24" i="1"/>
  <c r="A23" i="1"/>
  <c r="A22" i="1"/>
  <c r="A64" i="1"/>
  <c r="A21" i="1"/>
  <c r="A63" i="1"/>
  <c r="A62" i="1"/>
  <c r="A20" i="1"/>
  <c r="F64" i="1"/>
  <c r="G64" i="1"/>
  <c r="H64" i="1"/>
  <c r="I64" i="1"/>
  <c r="J64" i="1"/>
  <c r="K64" i="1"/>
  <c r="F21" i="1"/>
  <c r="G21" i="1"/>
  <c r="H21" i="1"/>
  <c r="I21" i="1"/>
  <c r="J21" i="1"/>
  <c r="K21" i="1"/>
  <c r="F63" i="1"/>
  <c r="G63" i="1"/>
  <c r="H63" i="1"/>
  <c r="I63" i="1"/>
  <c r="J63" i="1"/>
  <c r="K63" i="1"/>
  <c r="F62" i="1"/>
  <c r="G62" i="1"/>
  <c r="H62" i="1"/>
  <c r="I62" i="1"/>
  <c r="J62" i="1"/>
  <c r="K62" i="1"/>
  <c r="F20" i="1"/>
  <c r="G20" i="1"/>
  <c r="H20" i="1"/>
  <c r="I20" i="1"/>
  <c r="J20" i="1"/>
  <c r="K20" i="1"/>
  <c r="A18" i="1" l="1"/>
  <c r="F18" i="1"/>
  <c r="G18" i="1"/>
  <c r="H18" i="1"/>
  <c r="I18" i="1"/>
  <c r="J18" i="1"/>
  <c r="K18" i="1"/>
  <c r="F49" i="1"/>
  <c r="G49" i="1"/>
  <c r="H49" i="1"/>
  <c r="I49" i="1"/>
  <c r="J49" i="1"/>
  <c r="K49" i="1"/>
  <c r="F19" i="1"/>
  <c r="G19" i="1"/>
  <c r="H19" i="1"/>
  <c r="I19" i="1"/>
  <c r="J19" i="1"/>
  <c r="K19" i="1"/>
  <c r="A49" i="1"/>
  <c r="A19" i="1"/>
  <c r="A17" i="1" l="1"/>
  <c r="A61" i="1"/>
  <c r="A16" i="1"/>
  <c r="A66" i="1"/>
  <c r="A60" i="1"/>
  <c r="F17" i="1"/>
  <c r="G17" i="1"/>
  <c r="H17" i="1"/>
  <c r="I17" i="1"/>
  <c r="J17" i="1"/>
  <c r="K17" i="1"/>
  <c r="F61" i="1"/>
  <c r="G61" i="1"/>
  <c r="H61" i="1"/>
  <c r="I61" i="1"/>
  <c r="J61" i="1"/>
  <c r="K61" i="1"/>
  <c r="F16" i="1"/>
  <c r="G16" i="1"/>
  <c r="H16" i="1"/>
  <c r="I16" i="1"/>
  <c r="J16" i="1"/>
  <c r="K16" i="1"/>
  <c r="F66" i="1"/>
  <c r="G66" i="1"/>
  <c r="H66" i="1"/>
  <c r="I66" i="1"/>
  <c r="J66" i="1"/>
  <c r="K66" i="1"/>
  <c r="F60" i="1"/>
  <c r="G60" i="1"/>
  <c r="H60" i="1"/>
  <c r="I60" i="1"/>
  <c r="J60" i="1"/>
  <c r="K60" i="1"/>
  <c r="A65" i="1" l="1"/>
  <c r="F65" i="1"/>
  <c r="G65" i="1"/>
  <c r="H65" i="1"/>
  <c r="I65" i="1"/>
  <c r="J65" i="1"/>
  <c r="K65" i="1"/>
  <c r="A15" i="1" l="1"/>
  <c r="A14" i="1"/>
  <c r="F15" i="1"/>
  <c r="G15" i="1"/>
  <c r="H15" i="1"/>
  <c r="I15" i="1"/>
  <c r="J15" i="1"/>
  <c r="K15" i="1"/>
  <c r="F14" i="1"/>
  <c r="G14" i="1"/>
  <c r="H14" i="1"/>
  <c r="I14" i="1"/>
  <c r="J14" i="1"/>
  <c r="K14" i="1"/>
  <c r="A13" i="1" l="1"/>
  <c r="A12" i="1"/>
  <c r="A11" i="1"/>
  <c r="A10" i="1"/>
  <c r="A9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A50" i="1" l="1"/>
  <c r="F50" i="1"/>
  <c r="G50" i="1"/>
  <c r="H50" i="1"/>
  <c r="I50" i="1"/>
  <c r="J50" i="1"/>
  <c r="K50" i="1"/>
  <c r="A7" i="1" l="1"/>
  <c r="A6" i="1"/>
  <c r="F7" i="1"/>
  <c r="G7" i="1"/>
  <c r="H7" i="1"/>
  <c r="I7" i="1"/>
  <c r="J7" i="1"/>
  <c r="K7" i="1"/>
  <c r="F6" i="1"/>
  <c r="G6" i="1"/>
  <c r="H6" i="1"/>
  <c r="I6" i="1"/>
  <c r="J6" i="1"/>
  <c r="K6" i="1"/>
  <c r="F5" i="1" l="1"/>
  <c r="G5" i="1"/>
  <c r="H5" i="1"/>
  <c r="I5" i="1"/>
  <c r="J5" i="1"/>
  <c r="K5" i="1"/>
  <c r="A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<sst xmlns="http://schemas.openxmlformats.org/spreadsheetml/2006/main" count="13191" uniqueCount="2521">
  <si>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</si>
  <si>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</si>
  <si>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</si>
  <si>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</si>
  <si>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</si>
  <si>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</si>
  <si>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</si>
  <si>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</si>
  <si>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</si>
  <si>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</si>
  <si>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</si>
  <si>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</si>
  <si>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</si>
  <si>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</si>
  <si>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</si>
  <si>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</si>
  <si>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</si>
  <si>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</si>
  <si>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</si>
  <si>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</si>
  <si>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</si>
  <si>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</si>
  <si>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</si>
  <si>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</si>
  <si>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</si>
  <si>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</si>
  <si>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</si>
  <si>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</si>
  <si>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</si>
  <si>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</si>
  <si>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</si>
  <si>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</si>
  <si>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</si>
  <si>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</si>
  <si>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</si>
  <si>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</si>
  <si>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</si>
  <si>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</si>
  <si>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</si>
  <si>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</si>
  <si>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</si>
  <si>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</si>
  <si>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</si>
  <si>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</si>
  <si>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</si>
  <si>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</si>
  <si>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</si>
  <si>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</si>
  <si>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</si>
  <si>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</si>
  <si>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</si>
  <si>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</si>
  <si>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</si>
  <si>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</si>
  <si>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</si>
  <si>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</si>
  <si>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</si>
  <si>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</si>
  <si>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</si>
  <si>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</si>
  <si>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</si>
  <si>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</si>
  <si>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</si>
  <si>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</si>
  <si>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</si>
  <si>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</si>
  <si>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</si>
  <si>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</si>
  <si>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</si>
  <si>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</si>
  <si>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</si>
  <si>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</si>
  <si>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</si>
  <si>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</si>
  <si>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</si>
  <si>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</si>
  <si>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</si>
  <si>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</si>
  <si>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</si>
  <si>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</si>
  <si>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</si>
  <si>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</si>
  <si>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</si>
  <si>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</si>
  <si>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</si>
  <si>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</si>
  <si>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</si>
  <si>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</si>
  <si>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</si>
  <si>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</si>
  <si>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</si>
  <si>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</si>
  <si>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</si>
  <si>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</si>
  <si>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</si>
  <si>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</si>
  <si>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</si>
  <si>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</si>
  <si>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</si>
  <si>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</si>
  <si>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</si>
  <si>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</si>
  <si>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</si>
  <si>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</si>
  <si>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</si>
  <si>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</si>
  <si>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</si>
  <si>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</si>
  <si>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</si>
  <si>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</si>
  <si>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</si>
  <si>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</si>
  <si>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</si>
  <si>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</si>
  <si>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</si>
  <si>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</si>
  <si>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</si>
  <si>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</si>
  <si>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</si>
  <si>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</si>
  <si>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</si>
  <si>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</si>
  <si>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</si>
  <si>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</si>
  <si>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</si>
  <si>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</si>
  <si>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</si>
  <si>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</si>
  <si>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</si>
  <si>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</si>
  <si>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</si>
  <si>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</si>
  <si>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</si>
  <si>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</si>
  <si>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</si>
  <si>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</si>
  <si>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</si>
  <si>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</si>
  <si>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</si>
  <si>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</si>
  <si>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</si>
  <si>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</si>
  <si>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</si>
  <si>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</si>
  <si>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</si>
  <si>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</si>
  <si>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</si>
  <si>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</si>
  <si>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</si>
  <si>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</si>
  <si>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</si>
  <si>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</si>
  <si>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</si>
  <si>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</si>
  <si>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</si>
  <si>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</si>
  <si>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</si>
  <si>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</si>
  <si>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</si>
  <si>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</si>
  <si>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</si>
  <si>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</si>
  <si>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</si>
  <si>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</si>
  <si>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</si>
  <si>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</si>
  <si>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</si>
  <si>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</si>
  <si>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</si>
  <si>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</si>
  <si>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</si>
  <si>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</si>
  <si>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</si>
  <si>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</si>
  <si>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</si>
  <si>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</si>
  <si>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</si>
  <si>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</si>
  <si>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</si>
  <si>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</si>
  <si>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</si>
  <si>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</si>
  <si>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</si>
  <si>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</si>
  <si>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</si>
  <si>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</si>
  <si>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</si>
  <si>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</si>
  <si>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</si>
  <si>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</si>
  <si>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</si>
  <si>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</si>
  <si>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</si>
  <si>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</si>
  <si>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</si>
  <si>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</si>
  <si>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</si>
  <si>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</si>
  <si>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</si>
  <si>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</si>
  <si>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</si>
  <si>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</si>
  <si>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</si>
  <si>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</si>
  <si>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</si>
  <si>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</si>
  <si>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</si>
  <si>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</si>
  <si>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</si>
  <si>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</si>
  <si>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</si>
  <si>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</si>
  <si>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</si>
  <si>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</si>
  <si>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</si>
  <si>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</si>
  <si>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</si>
  <si>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</si>
  <si>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</si>
  <si>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</si>
  <si>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</si>
  <si>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</si>
  <si>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</si>
  <si>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</si>
  <si>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</si>
  <si>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</si>
  <si>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</si>
  <si>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</si>
  <si>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</si>
  <si>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</si>
  <si>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</si>
  <si>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</si>
  <si>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</si>
  <si>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</si>
  <si>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</si>
  <si>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</si>
  <si>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</si>
  <si>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</si>
  <si>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</si>
  <si>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</si>
  <si>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</si>
  <si>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</si>
  <si>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</si>
  <si>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</si>
  <si>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</si>
  <si>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</si>
  <si>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</si>
  <si>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</si>
  <si>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</si>
  <si>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</si>
  <si>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</si>
  <si>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</si>
  <si>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</si>
  <si>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</si>
  <si>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</si>
  <si>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</si>
  <si>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</si>
  <si>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</si>
  <si>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</si>
  <si>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</si>
  <si>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</si>
  <si>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</si>
  <si>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</si>
  <si>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</si>
  <si>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</si>
  <si>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</si>
  <si>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</si>
  <si>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</si>
  <si>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</si>
  <si>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</si>
  <si>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</si>
  <si>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</si>
  <si>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</si>
  <si>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</si>
  <si>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</si>
  <si>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</si>
  <si>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</si>
  <si>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</si>
  <si>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</si>
  <si>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</si>
  <si>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</si>
  <si>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</si>
  <si>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</si>
  <si>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</si>
  <si>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</si>
  <si>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</si>
  <si>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</si>
  <si>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</si>
  <si>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</si>
  <si>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</si>
  <si>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</si>
  <si>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</si>
  <si>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</si>
  <si>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</si>
  <si>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</si>
  <si>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</si>
  <si>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</si>
  <si>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</si>
  <si>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</si>
  <si>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</si>
  <si>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</si>
  <si>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</si>
  <si>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</si>
  <si>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</si>
  <si>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</si>
  <si>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</si>
  <si>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</si>
  <si>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</si>
  <si>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</si>
  <si>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</si>
  <si>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</si>
  <si>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</si>
  <si>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</si>
  <si>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</si>
  <si>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</si>
  <si>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</si>
  <si>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</si>
  <si>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</si>
  <si>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</si>
  <si>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</si>
  <si>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</si>
  <si>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</si>
  <si>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</si>
  <si>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</si>
  <si>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</si>
  <si>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</si>
  <si>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</si>
  <si>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</si>
  <si>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</si>
  <si>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</si>
  <si>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</si>
  <si>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</si>
  <si>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</si>
  <si>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</si>
  <si>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</si>
  <si>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</si>
  <si>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</si>
  <si>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</si>
  <si>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</si>
  <si>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</si>
  <si>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</si>
  <si>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</si>
  <si>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</si>
  <si>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</si>
  <si>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</si>
  <si>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</si>
  <si>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</si>
  <si>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</si>
  <si>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</si>
  <si>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</si>
  <si>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</si>
  <si>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</si>
  <si>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</si>
  <si>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</si>
  <si>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</si>
  <si>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</si>
  <si>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</si>
  <si>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</si>
  <si>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</si>
  <si>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</si>
  <si>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</si>
  <si>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</si>
  <si>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</si>
  <si>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</si>
  <si>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</si>
  <si>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</si>
  <si>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</si>
  <si>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</si>
  <si>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</si>
  <si>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</si>
  <si>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</si>
  <si>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</si>
  <si>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</si>
  <si>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</si>
  <si>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</si>
  <si>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</si>
  <si>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</si>
  <si>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</si>
  <si>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</si>
  <si>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</si>
  <si>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</si>
  <si>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</si>
  <si>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</si>
  <si>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</si>
  <si>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</si>
  <si>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</si>
  <si>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</si>
  <si>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</si>
  <si>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</si>
  <si>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</si>
  <si>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</si>
  <si>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</si>
  <si>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</si>
  <si>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</si>
  <si>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</si>
  <si>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</si>
  <si>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</si>
  <si>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</si>
  <si>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</si>
  <si>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</si>
  <si>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</si>
  <si>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</si>
  <si>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</si>
  <si>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</si>
  <si>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</si>
  <si>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</si>
  <si>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</si>
  <si>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</si>
  <si>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</si>
  <si>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</si>
  <si>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</si>
  <si>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</si>
  <si>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</si>
  <si>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</si>
  <si>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</si>
  <si>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</si>
  <si>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</si>
  <si>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</si>
  <si>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</si>
  <si>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</si>
  <si>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</si>
  <si>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</si>
  <si>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</si>
  <si>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</si>
  <si>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</si>
  <si>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</si>
  <si>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</si>
  <si>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</si>
  <si>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</si>
  <si>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</si>
  <si>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</si>
  <si>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</si>
  <si>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</si>
  <si>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</si>
  <si>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</si>
  <si>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</si>
  <si>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</si>
  <si>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</si>
  <si>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</si>
  <si>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</si>
  <si>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</si>
  <si>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</si>
  <si>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</si>
  <si>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</si>
  <si>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</si>
  <si>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</si>
  <si>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</si>
  <si>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</si>
  <si>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</si>
  <si>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</si>
  <si>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</si>
  <si>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</si>
  <si>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</si>
  <si>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</si>
  <si>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</si>
  <si>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</si>
  <si>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</si>
  <si>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</si>
  <si>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</si>
  <si>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</si>
  <si>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</si>
  <si>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</si>
  <si>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</si>
  <si>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</si>
  <si>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</si>
  <si>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</si>
  <si>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</si>
  <si>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</si>
  <si>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</si>
  <si>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</si>
  <si>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</si>
  <si>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</si>
  <si>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</si>
  <si>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</si>
  <si>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</si>
  <si>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</si>
  <si>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</si>
  <si>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</si>
  <si>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</si>
  <si>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</si>
  <si>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</si>
  <si>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</si>
  <si>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</si>
  <si>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</si>
  <si>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</si>
  <si>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</si>
  <si>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</si>
  <si>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</si>
  <si>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</si>
  <si>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</si>
  <si>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</si>
  <si>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</si>
  <si>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</si>
  <si>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</si>
  <si>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</si>
  <si>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</si>
  <si>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</si>
  <si>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</si>
  <si>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</si>
  <si>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</si>
  <si>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</si>
  <si>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</si>
  <si>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</si>
  <si>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</si>
  <si>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</si>
  <si>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</si>
  <si>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</si>
  <si>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</si>
  <si>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</si>
  <si>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</si>
  <si>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</si>
  <si>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</si>
  <si>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</si>
  <si>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</si>
  <si>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</si>
  <si>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</si>
  <si>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</si>
  <si>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</si>
  <si>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</si>
  <si>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</si>
  <si>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</si>
  <si>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</si>
  <si>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</si>
  <si>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</si>
  <si>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</si>
  <si>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</si>
  <si>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</si>
  <si>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</si>
  <si>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</si>
  <si>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</si>
  <si>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</si>
  <si>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</si>
  <si>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</si>
  <si>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</si>
  <si>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</si>
  <si>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</si>
  <si>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</si>
  <si>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</si>
  <si>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</si>
  <si>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</si>
  <si>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</si>
  <si>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</si>
  <si>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</si>
  <si>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</si>
  <si>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</si>
  <si>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</si>
  <si>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</si>
  <si>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</si>
  <si>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</si>
  <si>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</si>
  <si>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</si>
  <si>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</si>
  <si>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</si>
  <si>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</si>
  <si>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</si>
  <si>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</si>
  <si>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</si>
  <si>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</si>
  <si>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</si>
  <si>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</si>
  <si>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</si>
  <si>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</si>
  <si>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</si>
  <si>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</si>
  <si>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</si>
  <si>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</si>
  <si>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</si>
  <si>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</si>
  <si>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</si>
  <si>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</si>
  <si>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</si>
  <si>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</si>
  <si>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</si>
  <si>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</si>
  <si>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</si>
  <si>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</si>
  <si>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</si>
  <si>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</si>
  <si>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</si>
  <si>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</si>
  <si>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</si>
  <si>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</si>
  <si>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</si>
  <si>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</si>
  <si>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</si>
  <si>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</si>
  <si>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</si>
  <si>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</si>
  <si>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</si>
  <si>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</si>
  <si>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</si>
  <si>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</si>
  <si>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</si>
  <si>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</si>
  <si>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</si>
  <si>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</si>
  <si>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</si>
  <si>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</si>
  <si>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</si>
  <si>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</si>
  <si>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</si>
  <si>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</si>
  <si>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</si>
  <si>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</si>
  <si>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</si>
  <si>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</si>
  <si>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</si>
  <si>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</si>
  <si>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</si>
  <si>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</si>
  <si>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</si>
  <si>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</si>
  <si>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</si>
  <si>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</si>
  <si>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</si>
  <si>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</si>
  <si>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</si>
  <si>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</si>
  <si>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</si>
  <si>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</si>
  <si>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</si>
  <si>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</si>
  <si>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</si>
  <si>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</si>
  <si>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</si>
  <si>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</si>
  <si>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</si>
  <si>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</si>
  <si>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</si>
  <si>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</si>
  <si>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</si>
  <si>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</si>
  <si>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</si>
  <si>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</si>
  <si>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</si>
  <si>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</si>
  <si>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</si>
  <si>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</si>
  <si>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</si>
  <si>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</si>
  <si>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</si>
  <si>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</si>
  <si>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</si>
  <si>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</si>
  <si>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</si>
  <si>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</si>
  <si>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</si>
  <si>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</si>
  <si>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</si>
  <si>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</si>
  <si>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</si>
  <si>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</si>
  <si>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</si>
  <si>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</si>
  <si>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</si>
  <si>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</si>
  <si>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</si>
  <si>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</si>
  <si>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</si>
  <si>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</si>
  <si>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</si>
  <si>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</si>
  <si>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</si>
  <si>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</si>
  <si>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</si>
  <si>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</si>
  <si>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</si>
  <si>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</si>
  <si>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</si>
  <si>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</si>
  <si>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</si>
  <si>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</si>
  <si>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</si>
  <si>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</si>
  <si>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</si>
  <si>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</si>
  <si>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</si>
  <si>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</si>
  <si>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</si>
  <si>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</si>
  <si>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</si>
  <si>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</si>
  <si>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</si>
  <si>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</si>
  <si>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</si>
  <si>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</si>
  <si>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</si>
  <si>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</si>
  <si>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</si>
  <si>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</si>
  <si>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</si>
  <si>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</si>
  <si>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</si>
  <si>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</si>
  <si>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</si>
  <si>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</si>
  <si>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</si>
  <si>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</si>
  <si>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</si>
  <si>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</si>
  <si>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</si>
  <si>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</si>
  <si>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</si>
  <si>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</si>
  <si>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</si>
  <si>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</si>
  <si>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</si>
  <si>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</si>
  <si>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</si>
  <si>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</si>
  <si>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</si>
  <si>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</si>
  <si>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</si>
  <si>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</si>
  <si>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</si>
  <si>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</si>
  <si>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</si>
  <si>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</si>
  <si>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</si>
  <si>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</si>
  <si>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</si>
  <si>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</si>
  <si>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</si>
  <si>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</si>
  <si>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</si>
  <si>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</si>
  <si>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</si>
  <si>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</si>
  <si>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</si>
  <si>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</si>
  <si>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</si>
  <si>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</si>
  <si>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</si>
  <si>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</si>
  <si>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</si>
  <si>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</si>
  <si>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</si>
  <si>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</si>
  <si>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</si>
  <si>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</si>
  <si>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</si>
  <si>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</si>
  <si>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</si>
  <si>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</si>
  <si>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</si>
  <si>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</si>
  <si>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</si>
  <si>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</si>
  <si>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</si>
  <si>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</si>
  <si>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</si>
  <si>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</si>
  <si>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</si>
  <si>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</si>
  <si>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</si>
  <si>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</si>
  <si>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</si>
  <si>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</si>
  <si>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</si>
  <si>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</si>
  <si>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</si>
  <si>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</si>
  <si>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</si>
  <si>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</si>
  <si>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</si>
  <si>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</si>
  <si>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</si>
  <si>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</si>
  <si>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</si>
  <si>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</si>
  <si>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</si>
  <si>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</si>
  <si>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</si>
  <si>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</si>
  <si>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</si>
  <si>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</si>
  <si>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</si>
  <si>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</si>
  <si>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</si>
  <si>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</si>
  <si>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</si>
  <si>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</si>
  <si>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</si>
  <si>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</si>
  <si>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</si>
  <si>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</si>
  <si>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</si>
  <si>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</si>
  <si>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</si>
  <si>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</si>
  <si>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</si>
  <si>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</si>
  <si>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</si>
  <si>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</si>
  <si>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</si>
  <si>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</si>
  <si>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</si>
  <si>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</si>
  <si>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</si>
  <si>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</si>
  <si>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</si>
  <si>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</si>
  <si>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</si>
  <si>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</si>
  <si>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</si>
  <si>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</si>
  <si>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</si>
  <si>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</si>
  <si>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</si>
  <si>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</si>
  <si>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</si>
  <si>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</si>
  <si>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</si>
  <si>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</si>
  <si>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</si>
  <si>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</si>
  <si>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</si>
  <si>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</si>
  <si>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</si>
  <si>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</si>
  <si>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</si>
  <si>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</si>
  <si>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</si>
  <si>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</si>
  <si>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</si>
  <si>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</si>
  <si>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</si>
  <si>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</si>
  <si>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</si>
  <si>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</si>
  <si>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</si>
  <si>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</si>
  <si>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</si>
  <si>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</si>
  <si>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</si>
  <si>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</si>
  <si>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</si>
  <si>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</si>
  <si>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</si>
  <si>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</si>
  <si>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</si>
  <si>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</si>
  <si>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</si>
  <si>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</si>
  <si>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</si>
  <si>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</si>
  <si>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</si>
  <si>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</si>
  <si>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</si>
  <si>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</si>
  <si>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</si>
  <si>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</si>
  <si>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</si>
  <si>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</si>
  <si>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</si>
  <si>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</si>
  <si>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</si>
  <si>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</si>
  <si>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</si>
  <si>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</si>
  <si>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</si>
  <si>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</si>
  <si>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</si>
  <si>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</si>
  <si>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</si>
  <si>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</si>
  <si>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</si>
  <si>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</si>
  <si>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</si>
  <si>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</si>
  <si>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</si>
  <si>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</si>
  <si>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</si>
  <si>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</si>
  <si>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</si>
  <si>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</si>
  <si>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</si>
  <si>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</si>
  <si>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</si>
  <si>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</si>
  <si>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</si>
  <si>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</si>
  <si>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</si>
  <si>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</si>
  <si>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</si>
  <si>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</si>
  <si>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</si>
  <si>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</si>
  <si>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</si>
  <si>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</si>
  <si>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</si>
  <si>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</si>
  <si>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</si>
  <si>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</si>
  <si>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</si>
  <si>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</si>
  <si>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</si>
  <si>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</si>
  <si>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</si>
  <si>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</si>
  <si>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</si>
  <si>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</si>
  <si>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</si>
  <si>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</si>
  <si>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</si>
  <si>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</si>
  <si>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</si>
  <si>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</si>
  <si>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</si>
  <si>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</si>
  <si>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</si>
  <si>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</si>
  <si>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</si>
  <si>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</si>
  <si>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</si>
  <si>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</si>
  <si>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</si>
  <si>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</si>
  <si>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</si>
  <si>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</si>
  <si>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</si>
  <si>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</si>
  <si>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</si>
  <si>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</si>
  <si>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</si>
  <si>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</si>
  <si>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</si>
  <si>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</si>
  <si>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</si>
  <si>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</si>
  <si>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</si>
  <si>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</si>
  <si>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</si>
  <si>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</si>
  <si>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</si>
  <si>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</si>
  <si>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</si>
  <si>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</si>
  <si>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</si>
  <si>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</si>
  <si>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</si>
  <si>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</si>
  <si>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</si>
  <si>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</si>
  <si>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</si>
  <si>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</si>
  <si>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</si>
  <si>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</si>
  <si>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</si>
  <si>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</si>
  <si>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</si>
  <si>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</si>
  <si>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</si>
  <si>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</si>
  <si>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</si>
  <si>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</si>
  <si>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</si>
  <si>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</si>
  <si>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</si>
  <si>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</si>
  <si>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</si>
  <si>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</si>
  <si>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</si>
  <si>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</si>
  <si>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</si>
  <si>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</si>
  <si>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</si>
  <si>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</si>
  <si>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</si>
  <si>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</si>
  <si>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</si>
  <si>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</si>
  <si>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</si>
  <si>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</si>
  <si>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</si>
  <si>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</si>
  <si>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</si>
  <si>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</si>
  <si>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</si>
  <si>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</si>
  <si>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</si>
  <si>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</si>
  <si>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</si>
  <si>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</si>
  <si>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</si>
  <si>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</si>
  <si>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</si>
  <si>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</si>
  <si>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</si>
  <si>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</si>
  <si>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</si>
  <si>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</si>
  <si>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</si>
  <si>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</si>
  <si>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</si>
  <si>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</si>
  <si>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</si>
  <si>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</si>
  <si>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</si>
  <si>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</si>
  <si>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</si>
  <si>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</si>
  <si>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</si>
  <si>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</si>
  <si>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</si>
  <si>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</si>
  <si>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</si>
  <si>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</si>
  <si>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</si>
  <si>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</si>
  <si>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</si>
  <si>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</si>
  <si>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</si>
  <si>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</si>
  <si>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</si>
  <si>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</si>
  <si>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</si>
  <si>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</si>
  <si>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</si>
  <si>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</si>
  <si>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</si>
  <si>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</si>
  <si>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</si>
  <si>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</si>
  <si>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</si>
  <si>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</si>
  <si>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</si>
  <si>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</si>
  <si>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</si>
  <si>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</si>
  <si>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</si>
  <si>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</si>
  <si>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</si>
  <si>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</si>
  <si>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</si>
  <si>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</si>
  <si>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</si>
  <si>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</si>
  <si>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</si>
  <si>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</si>
  <si>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</si>
  <si>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</si>
  <si>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</si>
  <si>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</si>
  <si>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</si>
  <si>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</si>
  <si>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</si>
  <si>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</si>
  <si>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</si>
  <si>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</si>
  <si>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</si>
  <si>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</si>
  <si>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</si>
  <si>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</si>
  <si>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</si>
  <si>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</si>
  <si>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</si>
  <si>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</si>
  <si>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</si>
  <si>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</si>
  <si>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</si>
  <si>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</si>
  <si>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</si>
  <si>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</si>
  <si>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</si>
  <si>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</si>
  <si>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</si>
  <si>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</si>
  <si>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</si>
  <si>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</si>
  <si>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</si>
  <si>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</si>
  <si>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</si>
  <si>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</si>
  <si>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</si>
  <si>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</si>
  <si>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</si>
  <si>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</si>
  <si>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</si>
  <si>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</si>
  <si>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</si>
  <si>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</si>
  <si>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</si>
  <si>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</si>
  <si>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</si>
  <si>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</si>
  <si>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</si>
  <si>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</si>
  <si>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</si>
  <si>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</si>
  <si>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</si>
  <si>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</si>
  <si>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</si>
  <si>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</si>
  <si>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</si>
  <si>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</si>
  <si>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</si>
  <si>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</si>
  <si>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</si>
  <si>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</si>
  <si>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</si>
  <si>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</si>
  <si>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</si>
  <si>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</si>
  <si>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</si>
  <si>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</si>
  <si>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</si>
  <si>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</si>
  <si>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</si>
  <si>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</si>
  <si>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</si>
  <si>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</si>
  <si>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</si>
  <si>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</si>
  <si>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</si>
  <si>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</si>
  <si>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</si>
  <si>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</si>
  <si>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</si>
  <si>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</si>
  <si>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</si>
  <si>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</si>
  <si>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</si>
  <si>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</si>
  <si>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</si>
  <si>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</si>
  <si>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</si>
  <si>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</si>
  <si>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</si>
  <si>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</si>
  <si>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</si>
  <si>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</si>
  <si>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</si>
  <si>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</si>
  <si>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</si>
  <si>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</si>
  <si>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</si>
  <si>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</si>
  <si>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</si>
  <si>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</si>
  <si>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</si>
  <si>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</si>
  <si>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</si>
  <si>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</si>
  <si>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</si>
  <si>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</si>
  <si>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</si>
  <si>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</si>
  <si>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</si>
  <si>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</si>
  <si>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</si>
  <si>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</si>
  <si>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</si>
  <si>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</si>
  <si>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</si>
  <si>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</si>
  <si>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</si>
  <si>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</si>
  <si>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</si>
  <si>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</si>
  <si>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</si>
  <si>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</si>
  <si>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</si>
  <si>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</si>
  <si>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</si>
  <si>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</si>
  <si>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</si>
  <si>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</si>
  <si>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</si>
  <si>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</si>
  <si>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</si>
  <si>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</si>
  <si>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</si>
  <si>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</si>
  <si>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</si>
  <si>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</si>
  <si>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</si>
  <si>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</si>
  <si>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</si>
  <si>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</si>
  <si>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</si>
  <si>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</si>
  <si>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</si>
  <si>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</si>
  <si>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</si>
  <si>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</si>
  <si>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</si>
  <si>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</si>
  <si>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</si>
  <si>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</si>
  <si>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</si>
  <si>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</si>
  <si>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</si>
  <si>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</si>
  <si>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</si>
  <si>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</si>
  <si>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</si>
  <si>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</si>
  <si>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</si>
  <si>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</si>
  <si>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</si>
  <si>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</si>
  <si>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</si>
  <si>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</si>
  <si>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</si>
  <si>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</si>
  <si>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</si>
  <si>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</si>
  <si>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</si>
  <si>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</si>
  <si>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</si>
  <si>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</si>
  <si>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</si>
  <si>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</si>
  <si>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</si>
  <si>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</si>
  <si>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</si>
  <si>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</si>
  <si>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</si>
  <si>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</si>
  <si>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</si>
  <si>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</si>
  <si>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</si>
  <si>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</si>
  <si>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</si>
  <si>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</si>
  <si>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</si>
  <si>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</si>
  <si>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</si>
  <si>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</si>
  <si>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</si>
  <si>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</si>
  <si>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</si>
  <si>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</si>
  <si>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</si>
  <si>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</si>
  <si>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</si>
  <si>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</si>
  <si>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</si>
  <si>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</si>
  <si>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</si>
  <si>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</si>
  <si>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</si>
  <si>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</si>
  <si>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</si>
  <si>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</si>
  <si>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</si>
  <si>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</si>
  <si>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</si>
  <si>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</si>
  <si>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</si>
  <si>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</si>
  <si>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</si>
  <si>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</si>
  <si>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</si>
  <si>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</si>
  <si>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</si>
  <si>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</si>
  <si>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</si>
  <si>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</si>
  <si>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</si>
  <si>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</si>
  <si>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</si>
  <si>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</si>
  <si>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</si>
  <si>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</si>
  <si>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</si>
  <si>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</si>
  <si>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</si>
  <si>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</si>
  <si>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</si>
  <si>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</si>
  <si>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</si>
  <si>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</si>
  <si>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</si>
  <si>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</si>
  <si>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</si>
  <si>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</si>
  <si>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</si>
  <si>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</si>
  <si>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</si>
  <si>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</si>
  <si>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</si>
  <si>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</si>
  <si>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</si>
  <si>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</si>
  <si>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</si>
  <si>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</si>
  <si>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</si>
  <si>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</si>
  <si>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</si>
  <si>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</si>
  <si>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</si>
  <si>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</si>
  <si>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</si>
  <si>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</si>
  <si>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</si>
  <si>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</si>
  <si>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</si>
  <si>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</si>
  <si>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</si>
  <si>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</si>
  <si>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</si>
  <si>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</si>
  <si>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</si>
  <si>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</si>
  <si>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</si>
  <si>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</si>
  <si>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</si>
  <si>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</si>
  <si>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</si>
  <si>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</si>
  <si>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</si>
  <si>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</si>
  <si>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</si>
  <si>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</si>
  <si>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</si>
  <si>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</si>
  <si>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</si>
  <si>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</si>
  <si>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</si>
  <si>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</si>
  <si>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</si>
  <si>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</si>
  <si>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</si>
  <si>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</si>
  <si>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</si>
  <si>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</si>
  <si>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</si>
  <si>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</si>
  <si>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</si>
  <si>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</si>
  <si>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</si>
  <si>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</si>
  <si>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</si>
  <si>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</si>
  <si>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</si>
  <si>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</si>
  <si>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</si>
  <si>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</si>
  <si>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</si>
  <si>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</si>
  <si>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</si>
  <si>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</si>
  <si>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</si>
  <si>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</si>
  <si>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</si>
  <si>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</si>
  <si>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</si>
  <si>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</si>
  <si>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</si>
  <si>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</si>
  <si>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</si>
  <si>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</si>
  <si>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</si>
  <si>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</si>
  <si>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</si>
  <si>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</si>
  <si>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</si>
  <si>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</si>
  <si>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</si>
  <si>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</si>
  <si>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</si>
  <si>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</si>
  <si>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</si>
  <si>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</si>
  <si>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</si>
  <si>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</si>
  <si>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</si>
  <si>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</si>
  <si>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</si>
  <si>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</si>
  <si>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</si>
  <si>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</si>
  <si>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</si>
  <si>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</si>
  <si>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</si>
  <si>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</si>
  <si>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</si>
  <si>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</si>
  <si>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</si>
  <si>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</si>
  <si>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</si>
  <si>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</si>
  <si>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</si>
  <si>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</si>
  <si>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</si>
  <si>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</si>
  <si>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</si>
  <si>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</si>
  <si>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</si>
  <si>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</si>
  <si>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</si>
  <si>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</si>
  <si>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</si>
  <si>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</si>
  <si>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</si>
  <si>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</si>
  <si>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</si>
  <si>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</si>
  <si>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</si>
  <si>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</si>
  <si>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</si>
  <si>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</si>
  <si>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</si>
  <si>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</si>
  <si>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</si>
  <si>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</si>
  <si>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</si>
  <si>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</si>
  <si>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</si>
  <si>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</si>
  <si>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</si>
  <si>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</si>
  <si>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</si>
  <si>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</si>
  <si>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</si>
  <si>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</si>
  <si>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</si>
  <si>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</si>
  <si>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</si>
  <si>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</si>
  <si>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</si>
  <si>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</si>
  <si>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</si>
  <si>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</si>
  <si>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</si>
  <si>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</si>
  <si>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</si>
  <si>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</si>
  <si>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</si>
  <si>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</si>
  <si>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</si>
  <si>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</si>
  <si>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</si>
  <si>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</si>
  <si>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</si>
  <si>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</si>
  <si>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</si>
  <si>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</si>
  <si>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</si>
  <si>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</si>
  <si>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</si>
  <si>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</si>
  <si>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</si>
  <si>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</si>
  <si>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</si>
  <si>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</si>
  <si>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</si>
  <si>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</si>
  <si>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</si>
  <si>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</si>
  <si>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</si>
  <si>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</si>
  <si>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</si>
  <si>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</si>
  <si>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</si>
  <si>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</si>
  <si>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</si>
  <si>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</si>
  <si>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</si>
  <si>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</si>
  <si>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</si>
  <si>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</si>
  <si>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</si>
  <si>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</si>
  <si>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</si>
  <si>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</si>
  <si>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</si>
  <si>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</si>
  <si>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</si>
  <si>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</si>
  <si>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</si>
  <si>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</si>
  <si>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</si>
  <si>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</si>
  <si>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</si>
  <si>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</si>
  <si>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</si>
  <si>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</si>
  <si>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</si>
  <si>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</si>
  <si>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</si>
  <si>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</si>
  <si>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</si>
  <si>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</si>
  <si>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</si>
  <si>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</si>
  <si>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</si>
  <si>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</si>
  <si>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</si>
  <si>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</si>
  <si>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</si>
  <si>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</si>
  <si>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</si>
  <si>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</si>
  <si>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</si>
  <si>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</si>
  <si>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</si>
  <si>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</si>
  <si>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</si>
  <si>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</si>
  <si>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</si>
  <si>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</si>
  <si>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</si>
  <si>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</si>
  <si>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</si>
  <si>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</si>
  <si>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</si>
  <si>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</si>
  <si>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</si>
  <si>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</si>
  <si>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</si>
  <si>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</si>
  <si>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</si>
  <si>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</si>
  <si>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</si>
  <si>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</si>
  <si>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</si>
  <si>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</si>
  <si>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</si>
  <si>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</si>
  <si>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</si>
  <si>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</si>
  <si>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</si>
  <si>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</si>
  <si>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</si>
  <si>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</si>
  <si>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</si>
  <si>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</si>
  <si>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</si>
  <si>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</si>
  <si>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</si>
  <si>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</si>
  <si>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</si>
  <si>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</si>
  <si>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</si>
  <si>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</si>
  <si>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</si>
  <si>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</si>
  <si>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</si>
  <si>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</si>
  <si>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</si>
  <si>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</si>
  <si>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</si>
  <si>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</si>
  <si>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</si>
  <si>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</si>
  <si>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</si>
  <si>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</si>
  <si>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</si>
  <si>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</si>
  <si>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</si>
  <si>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</si>
  <si>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</si>
  <si>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</si>
  <si>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</si>
  <si>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</si>
  <si>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</si>
  <si>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</si>
  <si>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</si>
  <si>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</si>
  <si>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</si>
  <si>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</si>
  <si>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</si>
  <si>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</si>
  <si>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</si>
  <si>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</si>
  <si>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</si>
  <si>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</si>
  <si>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</si>
  <si>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</si>
  <si>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</si>
  <si>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</si>
  <si>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</si>
  <si>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</si>
  <si>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</si>
  <si>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</si>
  <si>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</si>
  <si>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</si>
  <si>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</si>
  <si>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</si>
  <si>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</si>
  <si>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</si>
  <si>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</si>
  <si>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</si>
  <si>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</si>
  <si>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</si>
  <si>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</si>
  <si>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</si>
  <si>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</si>
  <si>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</si>
  <si>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</si>
  <si>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</si>
  <si>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</si>
  <si>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</si>
  <si>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</si>
  <si>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</si>
  <si>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</si>
  <si>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</si>
  <si>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</si>
  <si>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</si>
  <si>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</si>
  <si>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</si>
  <si>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</si>
  <si>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</si>
  <si>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</si>
  <si>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</si>
  <si>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</si>
  <si>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</si>
  <si>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</si>
  <si>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</si>
  <si>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</si>
  <si>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</si>
  <si>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</si>
  <si>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</si>
  <si>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</si>
  <si>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</si>
  <si>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</si>
  <si>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</si>
  <si>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</si>
  <si>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</si>
  <si>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</si>
  <si>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</si>
  <si>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</si>
  <si>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</si>
  <si>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</si>
  <si>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</si>
  <si>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</si>
  <si>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</si>
  <si>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</si>
  <si>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</si>
  <si>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</si>
  <si>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</si>
  <si>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</si>
  <si>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</si>
  <si>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</si>
  <si>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</si>
  <si>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</si>
  <si>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</si>
  <si>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</si>
  <si>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</si>
  <si>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</si>
  <si>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</si>
  <si>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</si>
  <si>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</si>
  <si>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</si>
  <si>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</si>
  <si>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</si>
  <si>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</si>
  <si>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</si>
  <si>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</si>
  <si>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</si>
  <si>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</si>
  <si>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</si>
  <si>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</si>
  <si>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</si>
  <si>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</si>
  <si>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</si>
  <si>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</si>
  <si>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</si>
  <si>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</si>
  <si>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</si>
  <si>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</si>
  <si>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</si>
  <si>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</si>
  <si>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</si>
  <si>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</si>
  <si>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</si>
  <si>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</si>
  <si>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</si>
  <si>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</si>
  <si>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</si>
  <si>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</si>
  <si>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</si>
  <si>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</si>
  <si>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</si>
  <si>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</si>
  <si>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</si>
  <si>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</si>
  <si>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</si>
  <si>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</si>
  <si>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</si>
  <si>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</si>
  <si>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</si>
  <si>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</si>
  <si>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</si>
  <si>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</si>
  <si>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</si>
  <si>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</si>
  <si>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</si>
  <si>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</si>
  <si>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</si>
  <si>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</si>
  <si>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</si>
  <si>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</si>
  <si>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</si>
  <si>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</si>
  <si>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</si>
  <si>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</si>
  <si>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</si>
  <si>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</si>
  <si>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</si>
  <si>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</si>
  <si>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</si>
  <si>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</si>
  <si>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</si>
  <si>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</si>
  <si>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</si>
  <si>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</si>
  <si>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</si>
  <si>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</si>
  <si>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</si>
  <si>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</si>
  <si>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</si>
  <si>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</si>
  <si>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</si>
  <si>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</si>
  <si>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</si>
  <si>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</si>
  <si>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</si>
  <si>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</si>
  <si>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</si>
  <si>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</si>
  <si>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</si>
  <si>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</si>
  <si>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</si>
  <si>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</si>
  <si>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</si>
  <si>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</si>
  <si>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</si>
  <si>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</si>
  <si>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</si>
  <si>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</si>
  <si>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</si>
  <si>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</si>
  <si>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</si>
  <si>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</si>
  <si>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</si>
  <si>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</si>
  <si>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</si>
  <si>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</si>
  <si>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</si>
  <si>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</si>
  <si>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</si>
  <si>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</si>
  <si>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</si>
  <si>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</si>
  <si>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</si>
  <si>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</si>
  <si>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</si>
  <si>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</si>
  <si>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</si>
  <si>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</si>
  <si>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</si>
  <si>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</si>
  <si>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</si>
  <si>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</si>
  <si>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</si>
  <si>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</si>
  <si>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</si>
  <si>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</si>
  <si>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</si>
  <si>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</si>
  <si>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</si>
  <si>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</si>
  <si>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</si>
  <si>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</si>
  <si>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</si>
  <si>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</si>
  <si>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</si>
  <si>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</si>
  <si>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</si>
  <si>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</si>
  <si>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</si>
  <si>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</si>
  <si>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</si>
  <si>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</si>
  <si>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</si>
  <si>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</si>
  <si>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</si>
  <si>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</si>
  <si>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</si>
  <si>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</si>
  <si>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</si>
  <si>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</si>
  <si>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</si>
  <si>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</si>
  <si>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</si>
  <si>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</si>
  <si>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</si>
  <si>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</si>
  <si>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</si>
  <si>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</si>
  <si>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</si>
  <si>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</si>
  <si>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</si>
  <si>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</si>
  <si>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</si>
  <si>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</si>
  <si>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</si>
  <si>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</si>
  <si>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</si>
  <si>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</si>
  <si>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</si>
  <si>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</si>
  <si>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</si>
  <si>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</si>
  <si>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</si>
  <si>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</si>
  <si>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</si>
  <si>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</si>
  <si>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</si>
  <si>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</si>
  <si>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</si>
  <si>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</si>
  <si>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</si>
  <si>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</si>
  <si>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</si>
  <si>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</si>
  <si>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</si>
  <si>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</si>
  <si>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</si>
  <si>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</si>
  <si>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</si>
  <si>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</si>
  <si>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</si>
  <si>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</si>
  <si>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</si>
  <si>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</si>
  <si>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</si>
  <si>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</si>
  <si>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</si>
  <si>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</si>
  <si>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</si>
  <si>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</si>
  <si>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</si>
  <si>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</si>
  <si>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</si>
  <si>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</si>
  <si>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</si>
  <si>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</si>
  <si>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</si>
  <si>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</si>
  <si>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</si>
  <si>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</si>
  <si>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</si>
  <si>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</si>
  <si>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</si>
  <si>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</si>
  <si>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</si>
  <si>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</si>
  <si>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</si>
  <si>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</si>
  <si>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</si>
  <si>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</si>
  <si>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</si>
  <si>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</si>
  <si>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</si>
  <si>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</si>
  <si>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</si>
  <si>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</si>
  <si>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</si>
  <si>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</si>
  <si>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</si>
  <si>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</si>
  <si>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</si>
  <si>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</si>
  <si>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</si>
  <si>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</si>
  <si>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</si>
  <si>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</si>
  <si>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</si>
  <si>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</si>
  <si>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</si>
  <si>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</si>
  <si>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</si>
  <si>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</si>
  <si>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</si>
  <si>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</si>
  <si>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</si>
  <si>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</si>
  <si>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</si>
  <si>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</si>
  <si>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</si>
  <si>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</si>
  <si>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</si>
  <si>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</si>
  <si>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</si>
  <si>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</si>
  <si>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</si>
  <si>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</si>
  <si>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</si>
  <si>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</si>
  <si>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</si>
  <si>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</si>
  <si>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</si>
  <si>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</si>
  <si>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</si>
  <si>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</si>
  <si>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</si>
  <si>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</si>
  <si>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</si>
  <si>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</si>
  <si>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</si>
  <si>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</si>
  <si>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</si>
  <si>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</si>
  <si>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</si>
  <si>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</si>
  <si>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</si>
  <si>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</si>
  <si>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</si>
  <si>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</si>
  <si>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</si>
  <si>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</si>
  <si>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</si>
  <si>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</si>
  <si>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</si>
  <si>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</si>
  <si>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</si>
  <si>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</si>
  <si>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</si>
  <si>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</si>
  <si>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</si>
  <si>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</si>
  <si>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</si>
  <si>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</si>
  <si>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</si>
  <si>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</si>
  <si>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</si>
  <si>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</si>
  <si>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</si>
  <si>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</si>
  <si>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</si>
  <si>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</si>
  <si>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</si>
  <si>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</si>
  <si>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</si>
  <si>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</si>
  <si>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</si>
  <si>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</si>
  <si>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</si>
  <si>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</si>
  <si>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</si>
  <si>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</si>
  <si>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</si>
  <si>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</si>
  <si>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</si>
  <si>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</si>
  <si>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</si>
  <si>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</si>
  <si>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</si>
  <si>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</si>
  <si>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</si>
  <si>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</si>
  <si>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</si>
  <si>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</si>
  <si>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</si>
  <si>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</si>
  <si>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</si>
  <si>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</si>
  <si>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</si>
  <si>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</si>
  <si>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</si>
  <si>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</si>
  <si>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</si>
  <si>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</si>
  <si>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</si>
  <si>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</si>
  <si>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</si>
  <si>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</si>
  <si>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</si>
  <si>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</si>
  <si>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</si>
  <si>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</si>
  <si>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</si>
  <si>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</si>
  <si>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</si>
  <si>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</si>
  <si>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</si>
  <si>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</si>
  <si>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</si>
  <si>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</si>
  <si>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</si>
  <si>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</si>
  <si>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</si>
  <si>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</si>
  <si>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</si>
  <si>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</si>
  <si>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</si>
  <si>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</si>
  <si>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</si>
  <si>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</si>
  <si>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</si>
  <si>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</si>
  <si>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</si>
  <si>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</si>
  <si>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</si>
  <si>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</si>
  <si>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</si>
  <si>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</si>
  <si>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</si>
  <si>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</si>
  <si>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</si>
  <si>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</si>
  <si>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</si>
  <si>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</si>
  <si>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</si>
  <si>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</si>
  <si>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</si>
  <si>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</si>
  <si>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</si>
  <si>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</si>
  <si>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</si>
  <si>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</si>
  <si>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</si>
  <si>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</si>
  <si>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</si>
  <si>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</si>
  <si>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</si>
  <si>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</si>
  <si>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</si>
  <si>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</si>
  <si>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</si>
  <si>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</si>
  <si>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</si>
  <si>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</si>
  <si>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</si>
  <si>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</si>
  <si>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</si>
  <si>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</si>
  <si>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</si>
  <si>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</si>
  <si>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</si>
  <si>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</si>
  <si>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</si>
  <si>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</si>
  <si>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</si>
  <si>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</si>
  <si>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</si>
  <si>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</si>
  <si>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</si>
  <si>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</si>
  <si>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</si>
  <si>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</si>
  <si>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</si>
  <si>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</si>
  <si>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</si>
  <si>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</si>
  <si>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</si>
  <si>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</si>
  <si>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</si>
  <si>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</si>
  <si>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</si>
  <si>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</si>
  <si>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</si>
  <si>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</si>
  <si>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</si>
  <si>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</si>
  <si>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</si>
  <si>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</si>
  <si>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</si>
  <si>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</si>
  <si>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</si>
  <si>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</si>
  <si>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</si>
  <si>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</si>
  <si>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</si>
  <si>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</si>
  <si>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</si>
  <si>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</si>
  <si>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</si>
  <si>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</si>
  <si>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</si>
  <si>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</si>
  <si>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</si>
  <si>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</si>
  <si>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</si>
  <si>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</si>
  <si>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</si>
  <si>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</si>
  <si>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</si>
  <si>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</si>
  <si>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</si>
  <si>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</si>
  <si>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</si>
  <si>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</si>
  <si>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</si>
  <si>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</si>
  <si>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</si>
  <si>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</si>
  <si>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</si>
  <si>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</si>
  <si>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</si>
  <si>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</si>
  <si>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</si>
  <si>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</si>
  <si>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</si>
  <si>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</si>
  <si>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</si>
  <si>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</si>
  <si>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</si>
  <si>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</si>
  <si>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</si>
  <si>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</si>
  <si>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</si>
  <si>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</si>
  <si>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</si>
  <si>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</si>
  <si>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</si>
  <si>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</si>
  <si>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</si>
  <si>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</si>
  <si>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</si>
  <si>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</si>
  <si>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</si>
  <si>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</si>
  <si>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</si>
  <si>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</si>
  <si>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</si>
  <si>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</si>
  <si>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</si>
  <si>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</si>
  <si>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</si>
  <si>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</si>
  <si>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</si>
  <si>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</si>
  <si>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</si>
  <si>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</si>
  <si>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</si>
  <si>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</si>
  <si>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</si>
  <si>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</si>
  <si>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</si>
  <si>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</si>
  <si>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</si>
  <si>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</si>
  <si>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</si>
  <si>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</si>
  <si>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</si>
  <si>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</si>
  <si>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</si>
  <si>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</si>
  <si>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</si>
  <si>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</si>
  <si>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</si>
  <si>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</si>
  <si>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</si>
  <si>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</si>
  <si>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</si>
  <si>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</si>
  <si>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</si>
  <si>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</si>
  <si>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</si>
  <si>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</si>
  <si>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</si>
  <si>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</si>
  <si>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</si>
  <si>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</si>
  <si>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</si>
  <si>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</si>
  <si>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</si>
  <si>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</si>
  <si>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</si>
  <si>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</si>
  <si>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</si>
  <si>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</si>
  <si>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</si>
  <si>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</si>
  <si>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</si>
  <si>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</si>
  <si>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</si>
  <si>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</si>
  <si>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</si>
  <si>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</si>
  <si>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</si>
  <si>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</si>
  <si>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</si>
  <si>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</si>
  <si>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</si>
  <si>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</si>
  <si>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</si>
  <si>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</si>
  <si>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</si>
  <si>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</si>
  <si>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</si>
  <si>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</si>
  <si>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</si>
  <si>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</si>
  <si>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</si>
  <si>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</si>
  <si>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</si>
  <si>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</si>
  <si>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</si>
  <si>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</si>
  <si>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</si>
  <si>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</si>
  <si>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</si>
  <si>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</si>
  <si>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</si>
  <si>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</si>
  <si>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</si>
  <si>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</si>
  <si>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</si>
  <si>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</si>
  <si>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</si>
  <si>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</si>
  <si>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</si>
  <si>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</si>
  <si>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</si>
  <si>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</si>
  <si>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</si>
  <si>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</si>
  <si>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</si>
  <si>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</si>
  <si>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</si>
  <si>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</si>
  <si>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</si>
  <si>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</si>
  <si>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</si>
  <si>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</si>
  <si>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</si>
  <si>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</si>
  <si>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</si>
  <si>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</si>
  <si>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</si>
  <si>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</si>
  <si>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</si>
  <si>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</si>
  <si>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</si>
  <si>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</si>
  <si>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</si>
  <si>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</si>
  <si>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</si>
  <si>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</si>
  <si>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</si>
  <si>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</si>
  <si>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</si>
  <si>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</si>
  <si>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</si>
  <si>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</si>
  <si>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</si>
  <si>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</si>
  <si>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</si>
  <si>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</si>
  <si>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</si>
  <si>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</si>
  <si>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</si>
  <si>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</si>
  <si>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</si>
  <si>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</si>
  <si>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</si>
  <si>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</si>
  <si>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</si>
  <si>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</si>
  <si>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</si>
  <si>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</si>
  <si>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</si>
  <si>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</si>
  <si>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</si>
  <si>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</si>
  <si>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</si>
  <si>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</si>
  <si>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</si>
  <si>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</si>
  <si>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</si>
  <si>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</si>
  <si>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</si>
  <si>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</si>
  <si>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</si>
  <si>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</si>
  <si>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</si>
  <si>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</si>
  <si>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</si>
  <si>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</si>
  <si>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</si>
  <si>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</si>
  <si>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</si>
  <si>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</si>
  <si>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</si>
  <si>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</si>
  <si>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</si>
  <si>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</si>
  <si>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</si>
  <si>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</si>
  <si>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</si>
  <si>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</si>
  <si>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</si>
  <si>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</si>
  <si>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</si>
  <si>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</si>
  <si>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</si>
  <si>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</si>
  <si>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</si>
  <si>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</si>
  <si>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</si>
  <si>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</si>
  <si>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</si>
  <si>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</si>
  <si>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</si>
  <si>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</si>
  <si>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</si>
  <si>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</si>
  <si>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</si>
  <si>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</si>
  <si>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</si>
  <si>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</si>
  <si>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</si>
  <si>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</si>
  <si>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</si>
  <si>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</si>
  <si>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</si>
  <si>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</si>
  <si>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</si>
  <si>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</si>
  <si>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</si>
  <si>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</si>
  <si>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</si>
  <si>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</si>
  <si>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</si>
  <si>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</si>
  <si>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</si>
  <si>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</si>
  <si>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</si>
  <si>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</si>
  <si>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</si>
  <si>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</si>
  <si>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</si>
  <si>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</si>
  <si>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</si>
  <si>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</si>
  <si>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</si>
  <si>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</si>
  <si>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</si>
  <si>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</si>
  <si>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</si>
  <si>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</si>
  <si>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</si>
  <si>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</si>
  <si>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</si>
  <si>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</si>
  <si>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</si>
  <si>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</si>
  <si>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</si>
  <si>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</si>
  <si>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</si>
  <si>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</si>
  <si>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</si>
  <si>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</si>
  <si>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</si>
  <si>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</si>
  <si>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</si>
  <si>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</si>
  <si>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</si>
  <si>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</si>
  <si>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</si>
  <si>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</si>
  <si>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</si>
  <si>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</si>
  <si>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</si>
  <si>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</si>
  <si>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</si>
  <si>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</si>
  <si>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</si>
  <si>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</si>
  <si>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</si>
  <si>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</si>
  <si>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</si>
  <si>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</si>
  <si>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</si>
  <si>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</si>
  <si>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</si>
  <si>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</si>
  <si>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</si>
  <si>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</si>
  <si>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</si>
  <si>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</si>
  <si>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</si>
  <si>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</si>
  <si>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</si>
  <si>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</si>
  <si>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</si>
  <si>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</si>
  <si>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</si>
  <si>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</si>
  <si>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</si>
  <si>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</si>
  <si>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</si>
  <si>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</si>
  <si>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</si>
  <si>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</si>
  <si>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</si>
  <si>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</si>
  <si>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</si>
  <si>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</si>
  <si>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</si>
  <si>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</si>
  <si>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</si>
  <si>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</si>
  <si>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</si>
  <si>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</si>
  <si>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</si>
  <si>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</si>
  <si>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</si>
  <si>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</si>
  <si>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</si>
  <si>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</si>
  <si>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</si>
  <si>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</si>
  <si>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</si>
  <si>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</si>
  <si>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</si>
  <si>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</si>
  <si>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</si>
  <si>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</si>
  <si>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</si>
  <si>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</si>
  <si>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</si>
  <si>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</si>
  <si>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</si>
  <si>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</si>
  <si>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</si>
  <si>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</si>
  <si>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</si>
  <si>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</si>
  <si>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</si>
  <si>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</si>
  <si>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</si>
  <si>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</si>
  <si>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</si>
  <si>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</si>
  <si>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</si>
  <si>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</si>
  <si>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</si>
  <si>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</si>
  <si>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</si>
  <si>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</si>
  <si>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</si>
  <si>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</si>
  <si>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</si>
  <si>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</si>
  <si>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</si>
  <si>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</si>
  <si>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</si>
  <si>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</si>
  <si>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</si>
  <si>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</si>
  <si>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</si>
  <si>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</si>
  <si>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</si>
  <si>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</si>
  <si>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</si>
  <si>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</si>
  <si>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</si>
  <si>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</si>
  <si>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</si>
  <si>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</si>
  <si>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</si>
  <si>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</si>
  <si>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</si>
  <si>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</si>
  <si>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</si>
  <si>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</si>
  <si>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</si>
  <si>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</si>
  <si>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</si>
  <si>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</si>
  <si>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</si>
  <si>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</si>
  <si>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</si>
  <si>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</si>
  <si>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</si>
  <si>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</si>
  <si>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</si>
  <si>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</si>
  <si>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</si>
  <si>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</si>
  <si>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</si>
  <si>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</si>
  <si>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</si>
  <si>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</si>
  <si>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</si>
  <si>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</si>
  <si>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</si>
  <si>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</si>
  <si>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</si>
  <si>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</si>
  <si>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</si>
  <si>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</si>
  <si>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</si>
  <si>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</si>
  <si>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</si>
  <si>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</si>
  <si>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</si>
  <si>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</si>
  <si>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</si>
  <si>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</si>
  <si>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</si>
  <si>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</si>
  <si>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>S/M Bravo Churchill</t>
  </si>
  <si>
    <t>ACCION</t>
  </si>
  <si>
    <t>GAVETA DE DEPOSITOS LLENA</t>
  </si>
  <si>
    <t xml:space="preserve">Gil Carrera, Santiago </t>
  </si>
  <si>
    <t>Abastecido</t>
  </si>
  <si>
    <t>GAVETA DE RECHAZO LLENA</t>
  </si>
  <si>
    <t>FUERA DE SERVICIO / SIN EFECTIVO</t>
  </si>
  <si>
    <t xml:space="preserve">FUERA DE SERVICIO / GAVETAS VACIAS + GAVETAS FALLANDO </t>
  </si>
  <si>
    <t>FUERA DE SERVICIO / GAVETAS DE RECHAZOS Y DEPOSITOS FULL</t>
  </si>
  <si>
    <t>Gaveta de Rechazo Full</t>
  </si>
  <si>
    <t xml:space="preserve">Gaveta de Depósito Full </t>
  </si>
  <si>
    <t>EN OBSERVACION / CON FALLAS y GAVETAS VACIAS</t>
  </si>
  <si>
    <t>En Servicio</t>
  </si>
  <si>
    <t xml:space="preserve">REPORTADOS / GAVETAS DE RECHAZO Y DEPOSITO FULL </t>
  </si>
  <si>
    <t>ReservaC Norte</t>
  </si>
  <si>
    <t xml:space="preserve">Brioso Luciano, Cristino </t>
  </si>
  <si>
    <t>2 Gavetas Vacías + 1 Fallando</t>
  </si>
  <si>
    <t>19 Marzo de 2021</t>
  </si>
  <si>
    <t>335827011</t>
  </si>
  <si>
    <t>335827010</t>
  </si>
  <si>
    <t>335827009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</si>
</sst>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22" fontId="7" fillId="0" borderId="62" xfId="0" applyNumberFormat="1" applyFont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2" xfId="0" applyFont="1" applyFill="1" applyBorder="1" applyAlignment="1">
      <alignment horizontal="center" vertical="center" wrapText="1"/>
    </xf>
    <xf numFmtId="0" fontId="46" fillId="0" borderId="0" xfId="0" applyFont="1" applyAlignment="1">
      <alignment horizontal="center"/>
    </xf>
    <xf numFmtId="0" fontId="30" fillId="4" borderId="62" xfId="0" applyFont="1" applyFill="1" applyBorder="1" applyAlignment="1">
      <alignment horizontal="center" vertical="center" wrapText="1"/>
    </xf>
    <xf numFmtId="0" fontId="42" fillId="45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46" xfId="0" applyNumberFormat="1" applyFont="1" applyFill="1" applyBorder="1" applyAlignment="1">
      <alignment horizontal="center" vertical="center"/>
    </xf>
    <xf numFmtId="0" fontId="7" fillId="5" borderId="62" xfId="0" applyFont="1" applyFill="1" applyBorder="1" applyAlignment="1">
      <alignment horizontal="center" vertical="center"/>
    </xf>
    <xf numFmtId="0" fontId="33" fillId="5" borderId="62" xfId="0" applyFont="1" applyFill="1" applyBorder="1" applyAlignment="1">
      <alignment horizontal="center" vertical="center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3" fillId="46" borderId="64" xfId="0" applyFont="1" applyFill="1" applyBorder="1" applyAlignment="1">
      <alignment horizontal="center" vertical="center" wrapText="1"/>
    </xf>
    <xf numFmtId="0" fontId="3" fillId="46" borderId="2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32"/>
      <tableStyleElement type="headerRow" dxfId="131"/>
      <tableStyleElement type="totalRow" dxfId="130"/>
      <tableStyleElement type="firstColumn" dxfId="129"/>
      <tableStyleElement type="lastColumn" dxfId="128"/>
      <tableStyleElement type="firstRowStripe" dxfId="127"/>
      <tableStyleElement type="firstColumnStripe" dxfId="12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>
            <v>0</v>
          </cell>
          <cell r="C93">
            <v>0</v>
          </cell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75"/>
  <sheetViews>
    <sheetView tabSelected="1" zoomScale="80" zoomScaleNormal="80" workbookViewId="0">
      <pane ySplit="4" topLeftCell="A5" activePane="bottomLeft" state="frozen"/>
      <selection pane="bottomLeft" activeCell="E80" sqref="E80"/>
    </sheetView>
  </sheetViews>
  <sheetFormatPr baseColWidth="10" defaultColWidth="25.71093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bestFit="1" customWidth="1"/>
    <col min="4" max="4" width="29.42578125" style="91" bestFit="1" customWidth="1"/>
    <col min="5" max="5" width="12.28515625" style="87" bestFit="1" customWidth="1"/>
    <col min="6" max="6" width="11.7109375" style="48" bestFit="1" customWidth="1"/>
    <col min="7" max="7" width="54.5703125" style="48" bestFit="1" customWidth="1"/>
    <col min="8" max="11" width="5.7109375" style="48" bestFit="1" customWidth="1"/>
    <col min="12" max="12" width="49.85546875" style="48" customWidth="1"/>
    <col min="13" max="13" width="19.85546875" style="91" customWidth="1"/>
    <col min="14" max="14" width="18" style="91" customWidth="1"/>
    <col min="15" max="15" width="42.42578125" style="91" customWidth="1"/>
    <col min="16" max="16" width="22.140625" style="122" bestFit="1" customWidth="1"/>
    <col min="17" max="17" width="49.85546875" style="80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4" t="s">
        <v>2161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</row>
    <row r="2" spans="1:18" ht="18" x14ac:dyDescent="0.25">
      <c r="A2" s="133" t="s">
        <v>2158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</row>
    <row r="3" spans="1:18" ht="18.75" thickBot="1" x14ac:dyDescent="0.3">
      <c r="A3" s="135" t="s">
        <v>2517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98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2464</v>
      </c>
      <c r="H4" s="76"/>
      <c r="I4" s="76"/>
      <c r="J4" s="76"/>
      <c r="K4" s="76"/>
      <c r="L4" s="46" t="s">
        <v>2414</v>
      </c>
      <c r="M4" s="49" t="s">
        <v>14</v>
      </c>
      <c r="N4" s="49" t="s">
        <v>2431</v>
      </c>
      <c r="O4" s="74" t="s">
        <v>2474</v>
      </c>
      <c r="P4" s="74" t="s">
        <v>2501</v>
      </c>
      <c r="Q4" s="74" t="s">
        <v>2455</v>
      </c>
    </row>
    <row r="5" spans="1:18" s="98" customFormat="1" ht="18" x14ac:dyDescent="0.25">
      <c r="A5" s="93" t="str">
        <f>VLOOKUP(E5,'LISTADO ATM'!$A$2:$C$901,3,0)</f>
        <v>DISTRITO NACIONAL</v>
      </c>
      <c r="B5" s="107">
        <v>335820777</v>
      </c>
      <c r="C5" s="94">
        <v>44268.536249999997</v>
      </c>
      <c r="D5" s="93" t="s">
        <v>2189</v>
      </c>
      <c r="E5" s="102">
        <v>406</v>
      </c>
      <c r="F5" s="93" t="str">
        <f>VLOOKUP(E5,VIP!$A$2:$O11891,2,0)</f>
        <v>DRBR406</v>
      </c>
      <c r="G5" s="93" t="str">
        <f>VLOOKUP(E5,'LISTADO ATM'!$A$2:$B$900,2,0)</f>
        <v xml:space="preserve">ATM UNP Plaza Lama Máximo Gómez </v>
      </c>
      <c r="H5" s="93" t="str">
        <f>VLOOKUP(E5,VIP!$A$2:$O16812,7,FALSE)</f>
        <v>Si</v>
      </c>
      <c r="I5" s="93" t="str">
        <f>VLOOKUP(E5,VIP!$A$2:$O8777,8,FALSE)</f>
        <v>Si</v>
      </c>
      <c r="J5" s="93" t="str">
        <f>VLOOKUP(E5,VIP!$A$2:$O8727,8,FALSE)</f>
        <v>Si</v>
      </c>
      <c r="K5" s="93" t="str">
        <f>VLOOKUP(E5,VIP!$A$2:$O12301,6,0)</f>
        <v>SI</v>
      </c>
      <c r="L5" s="95" t="s">
        <v>2254</v>
      </c>
      <c r="M5" s="96" t="s">
        <v>2468</v>
      </c>
      <c r="N5" s="96" t="s">
        <v>2497</v>
      </c>
      <c r="O5" s="93" t="s">
        <v>2477</v>
      </c>
      <c r="P5" s="128"/>
      <c r="Q5" s="97" t="s">
        <v>2254</v>
      </c>
    </row>
    <row r="6" spans="1:18" s="98" customFormat="1" ht="18" x14ac:dyDescent="0.25">
      <c r="A6" s="93" t="str">
        <f>VLOOKUP(E6,'LISTADO ATM'!$A$2:$C$901,3,0)</f>
        <v>DISTRITO NACIONAL</v>
      </c>
      <c r="B6" s="107">
        <v>335823588</v>
      </c>
      <c r="C6" s="94">
        <v>44271.575706018521</v>
      </c>
      <c r="D6" s="93" t="s">
        <v>2189</v>
      </c>
      <c r="E6" s="102">
        <v>239</v>
      </c>
      <c r="F6" s="93" t="str">
        <f>VLOOKUP(E6,VIP!$A$2:$O11962,2,0)</f>
        <v>DRBR239</v>
      </c>
      <c r="G6" s="93" t="str">
        <f>VLOOKUP(E6,'LISTADO ATM'!$A$2:$B$900,2,0)</f>
        <v xml:space="preserve">ATM Autobanco Charles de Gaulle </v>
      </c>
      <c r="H6" s="93" t="str">
        <f>VLOOKUP(E6,VIP!$A$2:$O16883,7,FALSE)</f>
        <v>Si</v>
      </c>
      <c r="I6" s="93" t="str">
        <f>VLOOKUP(E6,VIP!$A$2:$O8848,8,FALSE)</f>
        <v>Si</v>
      </c>
      <c r="J6" s="93" t="str">
        <f>VLOOKUP(E6,VIP!$A$2:$O8798,8,FALSE)</f>
        <v>Si</v>
      </c>
      <c r="K6" s="93" t="str">
        <f>VLOOKUP(E6,VIP!$A$2:$O12372,6,0)</f>
        <v>SI</v>
      </c>
      <c r="L6" s="95" t="s">
        <v>2228</v>
      </c>
      <c r="M6" s="96" t="s">
        <v>2468</v>
      </c>
      <c r="N6" s="96" t="s">
        <v>2497</v>
      </c>
      <c r="O6" s="93" t="s">
        <v>2477</v>
      </c>
      <c r="P6" s="128"/>
      <c r="Q6" s="97" t="s">
        <v>2228</v>
      </c>
    </row>
    <row r="7" spans="1:18" s="98" customFormat="1" ht="18" x14ac:dyDescent="0.25">
      <c r="A7" s="93" t="str">
        <f>VLOOKUP(E7,'LISTADO ATM'!$A$2:$C$901,3,0)</f>
        <v>DISTRITO NACIONAL</v>
      </c>
      <c r="B7" s="107">
        <v>335823650</v>
      </c>
      <c r="C7" s="94">
        <v>44271.606099537035</v>
      </c>
      <c r="D7" s="93" t="s">
        <v>2189</v>
      </c>
      <c r="E7" s="102">
        <v>70</v>
      </c>
      <c r="F7" s="93" t="str">
        <f>VLOOKUP(E7,VIP!$A$2:$O11953,2,0)</f>
        <v>DRBR070</v>
      </c>
      <c r="G7" s="93" t="str">
        <f>VLOOKUP(E7,'LISTADO ATM'!$A$2:$B$900,2,0)</f>
        <v xml:space="preserve">ATM Autoservicio Plaza Lama Zona Oriental </v>
      </c>
      <c r="H7" s="93" t="str">
        <f>VLOOKUP(E7,VIP!$A$2:$O16874,7,FALSE)</f>
        <v>Si</v>
      </c>
      <c r="I7" s="93" t="str">
        <f>VLOOKUP(E7,VIP!$A$2:$O8839,8,FALSE)</f>
        <v>Si</v>
      </c>
      <c r="J7" s="93" t="str">
        <f>VLOOKUP(E7,VIP!$A$2:$O8789,8,FALSE)</f>
        <v>Si</v>
      </c>
      <c r="K7" s="93" t="str">
        <f>VLOOKUP(E7,VIP!$A$2:$O12363,6,0)</f>
        <v>NO</v>
      </c>
      <c r="L7" s="95" t="s">
        <v>2505</v>
      </c>
      <c r="M7" s="96" t="s">
        <v>2468</v>
      </c>
      <c r="N7" s="96" t="s">
        <v>2497</v>
      </c>
      <c r="O7" s="93" t="s">
        <v>2477</v>
      </c>
      <c r="P7" s="128"/>
      <c r="Q7" s="97" t="s">
        <v>2505</v>
      </c>
    </row>
    <row r="8" spans="1:18" s="98" customFormat="1" ht="18" x14ac:dyDescent="0.25">
      <c r="A8" s="93" t="str">
        <f>VLOOKUP(E8,'LISTADO ATM'!$A$2:$C$901,3,0)</f>
        <v>DISTRITO NACIONAL</v>
      </c>
      <c r="B8" s="107">
        <v>335824227</v>
      </c>
      <c r="C8" s="94">
        <v>44272.339918981481</v>
      </c>
      <c r="D8" s="93" t="s">
        <v>2189</v>
      </c>
      <c r="E8" s="102">
        <v>24</v>
      </c>
      <c r="F8" s="93" t="str">
        <f>VLOOKUP(E8,VIP!$A$2:$O12008,2,0)</f>
        <v>DRBR024</v>
      </c>
      <c r="G8" s="93" t="str">
        <f>VLOOKUP(E8,'LISTADO ATM'!$A$2:$B$900,2,0)</f>
        <v xml:space="preserve">ATM Oficina Eusebio Manzueta </v>
      </c>
      <c r="H8" s="93" t="str">
        <f>VLOOKUP(E8,VIP!$A$2:$O16929,7,FALSE)</f>
        <v>No</v>
      </c>
      <c r="I8" s="93" t="str">
        <f>VLOOKUP(E8,VIP!$A$2:$O8894,8,FALSE)</f>
        <v>No</v>
      </c>
      <c r="J8" s="93" t="str">
        <f>VLOOKUP(E8,VIP!$A$2:$O8844,8,FALSE)</f>
        <v>No</v>
      </c>
      <c r="K8" s="93" t="str">
        <f>VLOOKUP(E8,VIP!$A$2:$O12418,6,0)</f>
        <v>NO</v>
      </c>
      <c r="L8" s="95" t="s">
        <v>2505</v>
      </c>
      <c r="M8" s="96" t="s">
        <v>2468</v>
      </c>
      <c r="N8" s="96" t="s">
        <v>2497</v>
      </c>
      <c r="O8" s="93" t="s">
        <v>2477</v>
      </c>
      <c r="P8" s="128"/>
      <c r="Q8" s="97" t="s">
        <v>2505</v>
      </c>
    </row>
    <row r="9" spans="1:18" s="98" customFormat="1" ht="18" x14ac:dyDescent="0.25">
      <c r="A9" s="93" t="str">
        <f>VLOOKUP(E9,'LISTADO ATM'!$A$2:$C$901,3,0)</f>
        <v>DISTRITO NACIONAL</v>
      </c>
      <c r="B9" s="107">
        <v>335824837</v>
      </c>
      <c r="C9" s="94">
        <v>44272.477407407408</v>
      </c>
      <c r="D9" s="93" t="s">
        <v>2189</v>
      </c>
      <c r="E9" s="102">
        <v>387</v>
      </c>
      <c r="F9" s="93" t="str">
        <f>VLOOKUP(E9,VIP!$A$2:$O12005,2,0)</f>
        <v>DRBR387</v>
      </c>
      <c r="G9" s="93" t="str">
        <f>VLOOKUP(E9,'LISTADO ATM'!$A$2:$B$900,2,0)</f>
        <v xml:space="preserve">ATM S/M La Cadena San Vicente de Paul </v>
      </c>
      <c r="H9" s="93" t="str">
        <f>VLOOKUP(E9,VIP!$A$2:$O16926,7,FALSE)</f>
        <v>Si</v>
      </c>
      <c r="I9" s="93" t="str">
        <f>VLOOKUP(E9,VIP!$A$2:$O8891,8,FALSE)</f>
        <v>Si</v>
      </c>
      <c r="J9" s="93" t="str">
        <f>VLOOKUP(E9,VIP!$A$2:$O8841,8,FALSE)</f>
        <v>Si</v>
      </c>
      <c r="K9" s="93" t="str">
        <f>VLOOKUP(E9,VIP!$A$2:$O12415,6,0)</f>
        <v>NO</v>
      </c>
      <c r="L9" s="95" t="s">
        <v>2228</v>
      </c>
      <c r="M9" s="96" t="s">
        <v>2468</v>
      </c>
      <c r="N9" s="96" t="s">
        <v>2497</v>
      </c>
      <c r="O9" s="93" t="s">
        <v>2477</v>
      </c>
      <c r="P9" s="129"/>
      <c r="Q9" s="97" t="s">
        <v>2228</v>
      </c>
    </row>
    <row r="10" spans="1:18" s="98" customFormat="1" ht="18" x14ac:dyDescent="0.25">
      <c r="A10" s="93" t="str">
        <f>VLOOKUP(E10,'LISTADO ATM'!$A$2:$C$901,3,0)</f>
        <v>DISTRITO NACIONAL</v>
      </c>
      <c r="B10" s="107">
        <v>335824842</v>
      </c>
      <c r="C10" s="94">
        <v>44272.478148148148</v>
      </c>
      <c r="D10" s="93" t="s">
        <v>2189</v>
      </c>
      <c r="E10" s="102">
        <v>839</v>
      </c>
      <c r="F10" s="93" t="str">
        <f>VLOOKUP(E10,VIP!$A$2:$O12004,2,0)</f>
        <v>DRBR839</v>
      </c>
      <c r="G10" s="93" t="str">
        <f>VLOOKUP(E10,'LISTADO ATM'!$A$2:$B$900,2,0)</f>
        <v xml:space="preserve">ATM INAPA </v>
      </c>
      <c r="H10" s="93" t="str">
        <f>VLOOKUP(E10,VIP!$A$2:$O16925,7,FALSE)</f>
        <v>Si</v>
      </c>
      <c r="I10" s="93" t="str">
        <f>VLOOKUP(E10,VIP!$A$2:$O8890,8,FALSE)</f>
        <v>Si</v>
      </c>
      <c r="J10" s="93" t="str">
        <f>VLOOKUP(E10,VIP!$A$2:$O8840,8,FALSE)</f>
        <v>Si</v>
      </c>
      <c r="K10" s="93" t="str">
        <f>VLOOKUP(E10,VIP!$A$2:$O12414,6,0)</f>
        <v>NO</v>
      </c>
      <c r="L10" s="95" t="s">
        <v>2228</v>
      </c>
      <c r="M10" s="96" t="s">
        <v>2468</v>
      </c>
      <c r="N10" s="96" t="s">
        <v>2497</v>
      </c>
      <c r="O10" s="93" t="s">
        <v>2477</v>
      </c>
      <c r="P10" s="128"/>
      <c r="Q10" s="97" t="s">
        <v>2228</v>
      </c>
    </row>
    <row r="11" spans="1:18" s="98" customFormat="1" ht="18" x14ac:dyDescent="0.25">
      <c r="A11" s="93" t="str">
        <f>VLOOKUP(E11,'LISTADO ATM'!$A$2:$C$901,3,0)</f>
        <v>DISTRITO NACIONAL</v>
      </c>
      <c r="B11" s="107">
        <v>335824878</v>
      </c>
      <c r="C11" s="94">
        <v>44272.490081018521</v>
      </c>
      <c r="D11" s="93" t="s">
        <v>2189</v>
      </c>
      <c r="E11" s="102">
        <v>139</v>
      </c>
      <c r="F11" s="93" t="str">
        <f>VLOOKUP(E11,VIP!$A$2:$O12001,2,0)</f>
        <v>DRBR139</v>
      </c>
      <c r="G11" s="93" t="str">
        <f>VLOOKUP(E11,'LISTADO ATM'!$A$2:$B$900,2,0)</f>
        <v xml:space="preserve">ATM Oficina Plaza Lama Zona Oriental I </v>
      </c>
      <c r="H11" s="93" t="str">
        <f>VLOOKUP(E11,VIP!$A$2:$O16922,7,FALSE)</f>
        <v>Si</v>
      </c>
      <c r="I11" s="93" t="str">
        <f>VLOOKUP(E11,VIP!$A$2:$O8887,8,FALSE)</f>
        <v>Si</v>
      </c>
      <c r="J11" s="93" t="str">
        <f>VLOOKUP(E11,VIP!$A$2:$O8837,8,FALSE)</f>
        <v>Si</v>
      </c>
      <c r="K11" s="93" t="str">
        <f>VLOOKUP(E11,VIP!$A$2:$O12411,6,0)</f>
        <v>NO</v>
      </c>
      <c r="L11" s="95" t="s">
        <v>2228</v>
      </c>
      <c r="M11" s="96" t="s">
        <v>2468</v>
      </c>
      <c r="N11" s="96" t="s">
        <v>2497</v>
      </c>
      <c r="O11" s="93" t="s">
        <v>2477</v>
      </c>
      <c r="P11" s="128"/>
      <c r="Q11" s="97" t="s">
        <v>2228</v>
      </c>
    </row>
    <row r="12" spans="1:18" s="98" customFormat="1" ht="18" x14ac:dyDescent="0.25">
      <c r="A12" s="93" t="str">
        <f>VLOOKUP(E12,'LISTADO ATM'!$A$2:$C$901,3,0)</f>
        <v>DISTRITO NACIONAL</v>
      </c>
      <c r="B12" s="107">
        <v>335824976</v>
      </c>
      <c r="C12" s="94">
        <v>44272.51390046296</v>
      </c>
      <c r="D12" s="93" t="s">
        <v>2189</v>
      </c>
      <c r="E12" s="102">
        <v>224</v>
      </c>
      <c r="F12" s="93" t="str">
        <f>VLOOKUP(E12,VIP!$A$2:$O11999,2,0)</f>
        <v>DRBR224</v>
      </c>
      <c r="G12" s="93" t="str">
        <f>VLOOKUP(E12,'LISTADO ATM'!$A$2:$B$900,2,0)</f>
        <v xml:space="preserve">ATM S/M Nacional El Millón (Núñez de Cáceres) </v>
      </c>
      <c r="H12" s="93" t="str">
        <f>VLOOKUP(E12,VIP!$A$2:$O16920,7,FALSE)</f>
        <v>Si</v>
      </c>
      <c r="I12" s="93" t="str">
        <f>VLOOKUP(E12,VIP!$A$2:$O8885,8,FALSE)</f>
        <v>Si</v>
      </c>
      <c r="J12" s="93" t="str">
        <f>VLOOKUP(E12,VIP!$A$2:$O8835,8,FALSE)</f>
        <v>Si</v>
      </c>
      <c r="K12" s="93" t="str">
        <f>VLOOKUP(E12,VIP!$A$2:$O12409,6,0)</f>
        <v>SI</v>
      </c>
      <c r="L12" s="95" t="s">
        <v>2228</v>
      </c>
      <c r="M12" s="96" t="s">
        <v>2468</v>
      </c>
      <c r="N12" s="96" t="s">
        <v>2497</v>
      </c>
      <c r="O12" s="93" t="s">
        <v>2477</v>
      </c>
      <c r="P12" s="128"/>
      <c r="Q12" s="97" t="s">
        <v>2228</v>
      </c>
    </row>
    <row r="13" spans="1:18" s="98" customFormat="1" ht="18" x14ac:dyDescent="0.25">
      <c r="A13" s="93" t="str">
        <f>VLOOKUP(E13,'LISTADO ATM'!$A$2:$C$901,3,0)</f>
        <v>DISTRITO NACIONAL</v>
      </c>
      <c r="B13" s="107">
        <v>335824977</v>
      </c>
      <c r="C13" s="94">
        <v>44272.515069444446</v>
      </c>
      <c r="D13" s="93" t="s">
        <v>2189</v>
      </c>
      <c r="E13" s="102">
        <v>57</v>
      </c>
      <c r="F13" s="93" t="str">
        <f>VLOOKUP(E13,VIP!$A$2:$O11998,2,0)</f>
        <v>DRBR057</v>
      </c>
      <c r="G13" s="93" t="str">
        <f>VLOOKUP(E13,'LISTADO ATM'!$A$2:$B$900,2,0)</f>
        <v xml:space="preserve">ATM Oficina Malecon Center </v>
      </c>
      <c r="H13" s="93" t="str">
        <f>VLOOKUP(E13,VIP!$A$2:$O16919,7,FALSE)</f>
        <v>Si</v>
      </c>
      <c r="I13" s="93" t="str">
        <f>VLOOKUP(E13,VIP!$A$2:$O8884,8,FALSE)</f>
        <v>Si</v>
      </c>
      <c r="J13" s="93" t="str">
        <f>VLOOKUP(E13,VIP!$A$2:$O8834,8,FALSE)</f>
        <v>Si</v>
      </c>
      <c r="K13" s="93" t="str">
        <f>VLOOKUP(E13,VIP!$A$2:$O12408,6,0)</f>
        <v>NO</v>
      </c>
      <c r="L13" s="95" t="s">
        <v>2228</v>
      </c>
      <c r="M13" s="96" t="s">
        <v>2468</v>
      </c>
      <c r="N13" s="96" t="s">
        <v>2497</v>
      </c>
      <c r="O13" s="93" t="s">
        <v>2477</v>
      </c>
      <c r="P13" s="128"/>
      <c r="Q13" s="97" t="s">
        <v>2228</v>
      </c>
    </row>
    <row r="14" spans="1:18" s="98" customFormat="1" ht="18" x14ac:dyDescent="0.25">
      <c r="A14" s="93" t="str">
        <f>VLOOKUP(E14,'LISTADO ATM'!$A$2:$C$901,3,0)</f>
        <v>NORTE</v>
      </c>
      <c r="B14" s="107">
        <v>335825150</v>
      </c>
      <c r="C14" s="94">
        <v>44272.604571759257</v>
      </c>
      <c r="D14" s="93" t="s">
        <v>2190</v>
      </c>
      <c r="E14" s="102">
        <v>257</v>
      </c>
      <c r="F14" s="93" t="str">
        <f>VLOOKUP(E14,VIP!$A$2:$O12006,2,0)</f>
        <v>DRBR257</v>
      </c>
      <c r="G14" s="93" t="str">
        <f>VLOOKUP(E14,'LISTADO ATM'!$A$2:$B$900,2,0)</f>
        <v xml:space="preserve">ATM S/M Pola (Santiago) </v>
      </c>
      <c r="H14" s="93" t="str">
        <f>VLOOKUP(E14,VIP!$A$2:$O16927,7,FALSE)</f>
        <v>Si</v>
      </c>
      <c r="I14" s="93" t="str">
        <f>VLOOKUP(E14,VIP!$A$2:$O8892,8,FALSE)</f>
        <v>Si</v>
      </c>
      <c r="J14" s="93" t="str">
        <f>VLOOKUP(E14,VIP!$A$2:$O8842,8,FALSE)</f>
        <v>Si</v>
      </c>
      <c r="K14" s="93" t="str">
        <f>VLOOKUP(E14,VIP!$A$2:$O12416,6,0)</f>
        <v>NO</v>
      </c>
      <c r="L14" s="95" t="s">
        <v>2439</v>
      </c>
      <c r="M14" s="96" t="s">
        <v>2468</v>
      </c>
      <c r="N14" s="96" t="s">
        <v>2475</v>
      </c>
      <c r="O14" s="93" t="s">
        <v>2503</v>
      </c>
      <c r="P14" s="128"/>
      <c r="Q14" s="96" t="s">
        <v>2439</v>
      </c>
    </row>
    <row r="15" spans="1:18" s="98" customFormat="1" ht="18" x14ac:dyDescent="0.25">
      <c r="A15" s="93" t="str">
        <f>VLOOKUP(E15,'LISTADO ATM'!$A$2:$C$901,3,0)</f>
        <v>DISTRITO NACIONAL</v>
      </c>
      <c r="B15" s="107">
        <v>335825158</v>
      </c>
      <c r="C15" s="94">
        <v>44272.607546296298</v>
      </c>
      <c r="D15" s="93" t="s">
        <v>2189</v>
      </c>
      <c r="E15" s="102">
        <v>240</v>
      </c>
      <c r="F15" s="93" t="str">
        <f>VLOOKUP(E15,VIP!$A$2:$O12004,2,0)</f>
        <v>DRBR24D</v>
      </c>
      <c r="G15" s="93" t="str">
        <f>VLOOKUP(E15,'LISTADO ATM'!$A$2:$B$900,2,0)</f>
        <v xml:space="preserve">ATM Oficina Carrefour I </v>
      </c>
      <c r="H15" s="93" t="str">
        <f>VLOOKUP(E15,VIP!$A$2:$O16925,7,FALSE)</f>
        <v>Si</v>
      </c>
      <c r="I15" s="93" t="str">
        <f>VLOOKUP(E15,VIP!$A$2:$O8890,8,FALSE)</f>
        <v>Si</v>
      </c>
      <c r="J15" s="93" t="str">
        <f>VLOOKUP(E15,VIP!$A$2:$O8840,8,FALSE)</f>
        <v>Si</v>
      </c>
      <c r="K15" s="93" t="str">
        <f>VLOOKUP(E15,VIP!$A$2:$O12414,6,0)</f>
        <v>SI</v>
      </c>
      <c r="L15" s="95" t="s">
        <v>2228</v>
      </c>
      <c r="M15" s="96" t="s">
        <v>2468</v>
      </c>
      <c r="N15" s="96" t="s">
        <v>2497</v>
      </c>
      <c r="O15" s="93" t="s">
        <v>2477</v>
      </c>
      <c r="P15" s="128"/>
      <c r="Q15" s="97" t="s">
        <v>2228</v>
      </c>
    </row>
    <row r="16" spans="1:18" s="98" customFormat="1" ht="18" x14ac:dyDescent="0.25">
      <c r="A16" s="93" t="str">
        <f>VLOOKUP(E16,'LISTADO ATM'!$A$2:$C$901,3,0)</f>
        <v>DISTRITO NACIONAL</v>
      </c>
      <c r="B16" s="107">
        <v>335825600</v>
      </c>
      <c r="C16" s="94">
        <v>44273.038923611108</v>
      </c>
      <c r="D16" s="93" t="s">
        <v>2471</v>
      </c>
      <c r="E16" s="102">
        <v>738</v>
      </c>
      <c r="F16" s="93" t="str">
        <f>VLOOKUP(E16,VIP!$A$2:$O12039,2,0)</f>
        <v>DRBR24S</v>
      </c>
      <c r="G16" s="93" t="str">
        <f>VLOOKUP(E16,'LISTADO ATM'!$A$2:$B$900,2,0)</f>
        <v xml:space="preserve">ATM Zona Franca Los Alcarrizos </v>
      </c>
      <c r="H16" s="93" t="str">
        <f>VLOOKUP(E16,VIP!$A$2:$O16960,7,FALSE)</f>
        <v>Si</v>
      </c>
      <c r="I16" s="93" t="str">
        <f>VLOOKUP(E16,VIP!$A$2:$O8925,8,FALSE)</f>
        <v>Si</v>
      </c>
      <c r="J16" s="93" t="str">
        <f>VLOOKUP(E16,VIP!$A$2:$O8875,8,FALSE)</f>
        <v>Si</v>
      </c>
      <c r="K16" s="93" t="str">
        <f>VLOOKUP(E16,VIP!$A$2:$O12449,6,0)</f>
        <v>NO</v>
      </c>
      <c r="L16" s="95" t="s">
        <v>2505</v>
      </c>
      <c r="M16" s="96" t="s">
        <v>2468</v>
      </c>
      <c r="N16" s="96" t="s">
        <v>2475</v>
      </c>
      <c r="O16" s="93" t="s">
        <v>2476</v>
      </c>
      <c r="P16" s="129"/>
      <c r="Q16" s="97" t="s">
        <v>2505</v>
      </c>
    </row>
    <row r="17" spans="1:17" s="98" customFormat="1" ht="18" x14ac:dyDescent="0.25">
      <c r="A17" s="93" t="str">
        <f>VLOOKUP(E17,'LISTADO ATM'!$A$2:$C$901,3,0)</f>
        <v>DISTRITO NACIONAL</v>
      </c>
      <c r="B17" s="107">
        <v>335825614</v>
      </c>
      <c r="C17" s="94">
        <v>44273.102650462963</v>
      </c>
      <c r="D17" s="93" t="s">
        <v>2471</v>
      </c>
      <c r="E17" s="102">
        <v>686</v>
      </c>
      <c r="F17" s="93" t="str">
        <f>VLOOKUP(E17,VIP!$A$2:$O12031,2,0)</f>
        <v>DRBR686</v>
      </c>
      <c r="G17" s="93" t="str">
        <f>VLOOKUP(E17,'LISTADO ATM'!$A$2:$B$900,2,0)</f>
        <v>ATM Autoservicio Oficina Máximo Gómez</v>
      </c>
      <c r="H17" s="93" t="str">
        <f>VLOOKUP(E17,VIP!$A$2:$O16952,7,FALSE)</f>
        <v>Si</v>
      </c>
      <c r="I17" s="93" t="str">
        <f>VLOOKUP(E17,VIP!$A$2:$O8917,8,FALSE)</f>
        <v>Si</v>
      </c>
      <c r="J17" s="93" t="str">
        <f>VLOOKUP(E17,VIP!$A$2:$O8867,8,FALSE)</f>
        <v>Si</v>
      </c>
      <c r="K17" s="93" t="str">
        <f>VLOOKUP(E17,VIP!$A$2:$O12441,6,0)</f>
        <v>NO</v>
      </c>
      <c r="L17" s="95" t="s">
        <v>2505</v>
      </c>
      <c r="M17" s="96" t="s">
        <v>2468</v>
      </c>
      <c r="N17" s="96" t="s">
        <v>2475</v>
      </c>
      <c r="O17" s="93" t="s">
        <v>2476</v>
      </c>
      <c r="P17" s="128"/>
      <c r="Q17" s="97" t="s">
        <v>2505</v>
      </c>
    </row>
    <row r="18" spans="1:17" s="98" customFormat="1" ht="18" x14ac:dyDescent="0.25">
      <c r="A18" s="93" t="str">
        <f>VLOOKUP(E18,'LISTADO ATM'!$A$2:$C$901,3,0)</f>
        <v>DISTRITO NACIONAL</v>
      </c>
      <c r="B18" s="107">
        <v>335825851</v>
      </c>
      <c r="C18" s="94">
        <v>44273.388541666667</v>
      </c>
      <c r="D18" s="93" t="s">
        <v>2471</v>
      </c>
      <c r="E18" s="102">
        <v>562</v>
      </c>
      <c r="F18" s="93" t="str">
        <f>VLOOKUP(E18,VIP!$A$2:$O12045,2,0)</f>
        <v>DRBR226</v>
      </c>
      <c r="G18" s="93" t="str">
        <f>VLOOKUP(E18,'LISTADO ATM'!$A$2:$B$900,2,0)</f>
        <v xml:space="preserve">ATM S/M Jumbo Carretera Mella </v>
      </c>
      <c r="H18" s="93" t="str">
        <f>VLOOKUP(E18,VIP!$A$2:$O16966,7,FALSE)</f>
        <v>Si</v>
      </c>
      <c r="I18" s="93" t="str">
        <f>VLOOKUP(E18,VIP!$A$2:$O8931,8,FALSE)</f>
        <v>Si</v>
      </c>
      <c r="J18" s="93" t="str">
        <f>VLOOKUP(E18,VIP!$A$2:$O8881,8,FALSE)</f>
        <v>Si</v>
      </c>
      <c r="K18" s="93" t="str">
        <f>VLOOKUP(E18,VIP!$A$2:$O12455,6,0)</f>
        <v>SI</v>
      </c>
      <c r="L18" s="95" t="s">
        <v>2430</v>
      </c>
      <c r="M18" s="96" t="s">
        <v>2468</v>
      </c>
      <c r="N18" s="96" t="s">
        <v>2475</v>
      </c>
      <c r="O18" s="93" t="s">
        <v>2476</v>
      </c>
      <c r="P18" s="128"/>
      <c r="Q18" s="97" t="s">
        <v>2430</v>
      </c>
    </row>
    <row r="19" spans="1:17" s="98" customFormat="1" ht="18" x14ac:dyDescent="0.25">
      <c r="A19" s="93" t="str">
        <f>VLOOKUP(E19,'LISTADO ATM'!$A$2:$C$901,3,0)</f>
        <v>SUR</v>
      </c>
      <c r="B19" s="107">
        <v>335826084</v>
      </c>
      <c r="C19" s="94">
        <v>44273.449884259258</v>
      </c>
      <c r="D19" s="93" t="s">
        <v>2498</v>
      </c>
      <c r="E19" s="102">
        <v>6</v>
      </c>
      <c r="F19" s="93" t="str">
        <f>VLOOKUP(E19,VIP!$A$2:$O12037,2,0)</f>
        <v>DRBR006</v>
      </c>
      <c r="G19" s="93" t="str">
        <f>VLOOKUP(E19,'LISTADO ATM'!$A$2:$B$900,2,0)</f>
        <v xml:space="preserve">ATM Plaza WAO San Juan </v>
      </c>
      <c r="H19" s="93" t="str">
        <f>VLOOKUP(E19,VIP!$A$2:$O16958,7,FALSE)</f>
        <v>N/A</v>
      </c>
      <c r="I19" s="93" t="str">
        <f>VLOOKUP(E19,VIP!$A$2:$O8923,8,FALSE)</f>
        <v>N/A</v>
      </c>
      <c r="J19" s="93" t="str">
        <f>VLOOKUP(E19,VIP!$A$2:$O8873,8,FALSE)</f>
        <v>N/A</v>
      </c>
      <c r="K19" s="93" t="str">
        <f>VLOOKUP(E19,VIP!$A$2:$O12447,6,0)</f>
        <v/>
      </c>
      <c r="L19" s="95" t="s">
        <v>2461</v>
      </c>
      <c r="M19" s="96" t="s">
        <v>2468</v>
      </c>
      <c r="N19" s="96" t="s">
        <v>2475</v>
      </c>
      <c r="O19" s="93" t="s">
        <v>2499</v>
      </c>
      <c r="P19" s="128"/>
      <c r="Q19" s="97" t="s">
        <v>2461</v>
      </c>
    </row>
    <row r="20" spans="1:17" s="98" customFormat="1" ht="18" x14ac:dyDescent="0.25">
      <c r="A20" s="93" t="str">
        <f>VLOOKUP(E20,'LISTADO ATM'!$A$2:$C$901,3,0)</f>
        <v>DISTRITO NACIONAL</v>
      </c>
      <c r="B20" s="107">
        <v>335826215</v>
      </c>
      <c r="C20" s="94">
        <v>44273.483611111114</v>
      </c>
      <c r="D20" s="93" t="s">
        <v>2498</v>
      </c>
      <c r="E20" s="102">
        <v>946</v>
      </c>
      <c r="F20" s="93" t="str">
        <f>VLOOKUP(E20,VIP!$A$2:$O12021,2,0)</f>
        <v>DRBR24R</v>
      </c>
      <c r="G20" s="93" t="str">
        <f>VLOOKUP(E20,'LISTADO ATM'!$A$2:$B$900,2,0)</f>
        <v xml:space="preserve">ATM Oficina Núñez de Cáceres I </v>
      </c>
      <c r="H20" s="93" t="str">
        <f>VLOOKUP(E20,VIP!$A$2:$O16942,7,FALSE)</f>
        <v>Si</v>
      </c>
      <c r="I20" s="93" t="str">
        <f>VLOOKUP(E20,VIP!$A$2:$O8907,8,FALSE)</f>
        <v>Si</v>
      </c>
      <c r="J20" s="93" t="str">
        <f>VLOOKUP(E20,VIP!$A$2:$O8857,8,FALSE)</f>
        <v>Si</v>
      </c>
      <c r="K20" s="93" t="str">
        <f>VLOOKUP(E20,VIP!$A$2:$O12431,6,0)</f>
        <v>NO</v>
      </c>
      <c r="L20" s="95" t="s">
        <v>2502</v>
      </c>
      <c r="M20" s="96" t="s">
        <v>2468</v>
      </c>
      <c r="N20" s="96" t="s">
        <v>2475</v>
      </c>
      <c r="O20" s="93" t="s">
        <v>2499</v>
      </c>
      <c r="P20" s="128"/>
      <c r="Q20" s="97" t="s">
        <v>2502</v>
      </c>
    </row>
    <row r="21" spans="1:17" s="98" customFormat="1" ht="18" x14ac:dyDescent="0.25">
      <c r="A21" s="93" t="str">
        <f>VLOOKUP(E21,'LISTADO ATM'!$A$2:$C$901,3,0)</f>
        <v>SUR</v>
      </c>
      <c r="B21" s="107">
        <v>335826365</v>
      </c>
      <c r="C21" s="94">
        <v>44273.534074074072</v>
      </c>
      <c r="D21" s="93" t="s">
        <v>2498</v>
      </c>
      <c r="E21" s="102">
        <v>765</v>
      </c>
      <c r="F21" s="93" t="str">
        <f>VLOOKUP(E21,VIP!$A$2:$O12013,2,0)</f>
        <v>DRBR191</v>
      </c>
      <c r="G21" s="93" t="str">
        <f>VLOOKUP(E21,'LISTADO ATM'!$A$2:$B$900,2,0)</f>
        <v xml:space="preserve">ATM Oficina Azua I </v>
      </c>
      <c r="H21" s="93" t="str">
        <f>VLOOKUP(E21,VIP!$A$2:$O16934,7,FALSE)</f>
        <v>Si</v>
      </c>
      <c r="I21" s="93" t="str">
        <f>VLOOKUP(E21,VIP!$A$2:$O8899,8,FALSE)</f>
        <v>Si</v>
      </c>
      <c r="J21" s="93" t="str">
        <f>VLOOKUP(E21,VIP!$A$2:$O8849,8,FALSE)</f>
        <v>Si</v>
      </c>
      <c r="K21" s="93" t="str">
        <f>VLOOKUP(E21,VIP!$A$2:$O12423,6,0)</f>
        <v>NO</v>
      </c>
      <c r="L21" s="95" t="s">
        <v>2505</v>
      </c>
      <c r="M21" s="96" t="s">
        <v>2468</v>
      </c>
      <c r="N21" s="96" t="s">
        <v>2475</v>
      </c>
      <c r="O21" s="93" t="s">
        <v>2499</v>
      </c>
      <c r="P21" s="128"/>
      <c r="Q21" s="97" t="s">
        <v>2505</v>
      </c>
    </row>
    <row r="22" spans="1:17" s="98" customFormat="1" ht="18" x14ac:dyDescent="0.25">
      <c r="A22" s="93" t="str">
        <f>VLOOKUP(E22,'LISTADO ATM'!$A$2:$C$901,3,0)</f>
        <v>DISTRITO NACIONAL</v>
      </c>
      <c r="B22" s="107">
        <v>335826393</v>
      </c>
      <c r="C22" s="94">
        <v>44273.555925925924</v>
      </c>
      <c r="D22" s="93" t="s">
        <v>2471</v>
      </c>
      <c r="E22" s="102">
        <v>192</v>
      </c>
      <c r="F22" s="93" t="str">
        <f>VLOOKUP(E22,VIP!$A$2:$O12021,2,0)</f>
        <v>DRBR192</v>
      </c>
      <c r="G22" s="93" t="str">
        <f>VLOOKUP(E22,'LISTADO ATM'!$A$2:$B$900,2,0)</f>
        <v xml:space="preserve">ATM Autobanco Luperón II </v>
      </c>
      <c r="H22" s="93" t="str">
        <f>VLOOKUP(E22,VIP!$A$2:$O16942,7,FALSE)</f>
        <v>Si</v>
      </c>
      <c r="I22" s="93" t="str">
        <f>VLOOKUP(E22,VIP!$A$2:$O8907,8,FALSE)</f>
        <v>Si</v>
      </c>
      <c r="J22" s="93" t="str">
        <f>VLOOKUP(E22,VIP!$A$2:$O8857,8,FALSE)</f>
        <v>Si</v>
      </c>
      <c r="K22" s="93" t="str">
        <f>VLOOKUP(E22,VIP!$A$2:$O12431,6,0)</f>
        <v>NO</v>
      </c>
      <c r="L22" s="95" t="s">
        <v>2505</v>
      </c>
      <c r="M22" s="96" t="s">
        <v>2468</v>
      </c>
      <c r="N22" s="96" t="s">
        <v>2475</v>
      </c>
      <c r="O22" s="93" t="s">
        <v>2476</v>
      </c>
      <c r="P22" s="128"/>
      <c r="Q22" s="97" t="s">
        <v>2505</v>
      </c>
    </row>
    <row r="23" spans="1:17" s="98" customFormat="1" ht="18" x14ac:dyDescent="0.25">
      <c r="A23" s="93" t="str">
        <f>VLOOKUP(E23,'LISTADO ATM'!$A$2:$C$901,3,0)</f>
        <v>ESTE</v>
      </c>
      <c r="B23" s="107">
        <v>335826471</v>
      </c>
      <c r="C23" s="94">
        <v>44273.593726851854</v>
      </c>
      <c r="D23" s="93" t="s">
        <v>2189</v>
      </c>
      <c r="E23" s="102">
        <v>795</v>
      </c>
      <c r="F23" s="93" t="str">
        <f>VLOOKUP(E23,VIP!$A$2:$O12018,2,0)</f>
        <v>DRBR795</v>
      </c>
      <c r="G23" s="93" t="str">
        <f>VLOOKUP(E23,'LISTADO ATM'!$A$2:$B$900,2,0)</f>
        <v xml:space="preserve">ATM UNP Guaymate (La Romana) </v>
      </c>
      <c r="H23" s="93" t="str">
        <f>VLOOKUP(E23,VIP!$A$2:$O16939,7,FALSE)</f>
        <v>Si</v>
      </c>
      <c r="I23" s="93" t="str">
        <f>VLOOKUP(E23,VIP!$A$2:$O8904,8,FALSE)</f>
        <v>Si</v>
      </c>
      <c r="J23" s="93" t="str">
        <f>VLOOKUP(E23,VIP!$A$2:$O8854,8,FALSE)</f>
        <v>Si</v>
      </c>
      <c r="K23" s="93" t="str">
        <f>VLOOKUP(E23,VIP!$A$2:$O12428,6,0)</f>
        <v>NO</v>
      </c>
      <c r="L23" s="95" t="s">
        <v>2254</v>
      </c>
      <c r="M23" s="96" t="s">
        <v>2468</v>
      </c>
      <c r="N23" s="96" t="s">
        <v>2475</v>
      </c>
      <c r="O23" s="93" t="s">
        <v>2477</v>
      </c>
      <c r="P23" s="128"/>
      <c r="Q23" s="97" t="s">
        <v>2254</v>
      </c>
    </row>
    <row r="24" spans="1:17" s="98" customFormat="1" ht="18" x14ac:dyDescent="0.25">
      <c r="A24" s="93" t="str">
        <f>VLOOKUP(E24,'LISTADO ATM'!$A$2:$C$901,3,0)</f>
        <v>ESTE</v>
      </c>
      <c r="B24" s="107">
        <v>335826480</v>
      </c>
      <c r="C24" s="94">
        <v>44273.595451388886</v>
      </c>
      <c r="D24" s="93" t="s">
        <v>2189</v>
      </c>
      <c r="E24" s="102">
        <v>661</v>
      </c>
      <c r="F24" s="93" t="str">
        <f>VLOOKUP(E24,VIP!$A$2:$O12017,2,0)</f>
        <v>DRBR661</v>
      </c>
      <c r="G24" s="93" t="str">
        <f>VLOOKUP(E24,'LISTADO ATM'!$A$2:$B$900,2,0)</f>
        <v xml:space="preserve">ATM Almacenes Iberia (San Pedro) </v>
      </c>
      <c r="H24" s="93" t="str">
        <f>VLOOKUP(E24,VIP!$A$2:$O16938,7,FALSE)</f>
        <v>N/A</v>
      </c>
      <c r="I24" s="93" t="str">
        <f>VLOOKUP(E24,VIP!$A$2:$O8903,8,FALSE)</f>
        <v>N/A</v>
      </c>
      <c r="J24" s="93" t="str">
        <f>VLOOKUP(E24,VIP!$A$2:$O8853,8,FALSE)</f>
        <v>N/A</v>
      </c>
      <c r="K24" s="93" t="str">
        <f>VLOOKUP(E24,VIP!$A$2:$O12427,6,0)</f>
        <v>N/A</v>
      </c>
      <c r="L24" s="95" t="s">
        <v>2228</v>
      </c>
      <c r="M24" s="96" t="s">
        <v>2468</v>
      </c>
      <c r="N24" s="96" t="s">
        <v>2475</v>
      </c>
      <c r="O24" s="93" t="s">
        <v>2477</v>
      </c>
      <c r="P24" s="128"/>
      <c r="Q24" s="97" t="s">
        <v>2228</v>
      </c>
    </row>
    <row r="25" spans="1:17" s="98" customFormat="1" ht="18" x14ac:dyDescent="0.25">
      <c r="A25" s="93" t="str">
        <f>VLOOKUP(E25,'LISTADO ATM'!$A$2:$C$901,3,0)</f>
        <v>DISTRITO NACIONAL</v>
      </c>
      <c r="B25" s="107">
        <v>335826518</v>
      </c>
      <c r="C25" s="94">
        <v>44273.611331018517</v>
      </c>
      <c r="D25" s="93" t="s">
        <v>2498</v>
      </c>
      <c r="E25" s="102">
        <v>527</v>
      </c>
      <c r="F25" s="93" t="str">
        <f>VLOOKUP(E25,VIP!$A$2:$O12015,2,0)</f>
        <v>DRBR527</v>
      </c>
      <c r="G25" s="93" t="str">
        <f>VLOOKUP(E25,'LISTADO ATM'!$A$2:$B$900,2,0)</f>
        <v>ATM Oficina Zona Oriental II</v>
      </c>
      <c r="H25" s="93" t="str">
        <f>VLOOKUP(E25,VIP!$A$2:$O16936,7,FALSE)</f>
        <v>Si</v>
      </c>
      <c r="I25" s="93" t="str">
        <f>VLOOKUP(E25,VIP!$A$2:$O8901,8,FALSE)</f>
        <v>Si</v>
      </c>
      <c r="J25" s="93" t="str">
        <f>VLOOKUP(E25,VIP!$A$2:$O8851,8,FALSE)</f>
        <v>Si</v>
      </c>
      <c r="K25" s="93" t="str">
        <f>VLOOKUP(E25,VIP!$A$2:$O12425,6,0)</f>
        <v>SI</v>
      </c>
      <c r="L25" s="95" t="s">
        <v>2505</v>
      </c>
      <c r="M25" s="96" t="s">
        <v>2468</v>
      </c>
      <c r="N25" s="96" t="s">
        <v>2475</v>
      </c>
      <c r="O25" s="93" t="s">
        <v>2499</v>
      </c>
      <c r="P25" s="128"/>
      <c r="Q25" s="97" t="s">
        <v>2505</v>
      </c>
    </row>
    <row r="26" spans="1:17" s="98" customFormat="1" ht="18" x14ac:dyDescent="0.25">
      <c r="A26" s="93" t="str">
        <f>VLOOKUP(E26,'LISTADO ATM'!$A$2:$C$901,3,0)</f>
        <v>DISTRITO NACIONAL</v>
      </c>
      <c r="B26" s="107">
        <v>335826567</v>
      </c>
      <c r="C26" s="94">
        <v>44273.620879629627</v>
      </c>
      <c r="D26" s="93" t="s">
        <v>2189</v>
      </c>
      <c r="E26" s="102">
        <v>36</v>
      </c>
      <c r="F26" s="93" t="str">
        <f>VLOOKUP(E26,VIP!$A$2:$O12014,2,0)</f>
        <v>DRBR036</v>
      </c>
      <c r="G26" s="93" t="str">
        <f>VLOOKUP(E26,'LISTADO ATM'!$A$2:$B$900,2,0)</f>
        <v xml:space="preserve">ATM Banco Central </v>
      </c>
      <c r="H26" s="93" t="str">
        <f>VLOOKUP(E26,VIP!$A$2:$O16935,7,FALSE)</f>
        <v>Si</v>
      </c>
      <c r="I26" s="93" t="str">
        <f>VLOOKUP(E26,VIP!$A$2:$O8900,8,FALSE)</f>
        <v>Si</v>
      </c>
      <c r="J26" s="93" t="str">
        <f>VLOOKUP(E26,VIP!$A$2:$O8850,8,FALSE)</f>
        <v>Si</v>
      </c>
      <c r="K26" s="93" t="str">
        <f>VLOOKUP(E26,VIP!$A$2:$O12424,6,0)</f>
        <v>SI</v>
      </c>
      <c r="L26" s="95" t="s">
        <v>2228</v>
      </c>
      <c r="M26" s="96" t="s">
        <v>2468</v>
      </c>
      <c r="N26" s="96" t="s">
        <v>2497</v>
      </c>
      <c r="O26" s="93" t="s">
        <v>2477</v>
      </c>
      <c r="P26" s="128"/>
      <c r="Q26" s="97" t="s">
        <v>2228</v>
      </c>
    </row>
    <row r="27" spans="1:17" s="98" customFormat="1" ht="18" x14ac:dyDescent="0.25">
      <c r="A27" s="93" t="str">
        <f>VLOOKUP(E27,'LISTADO ATM'!$A$2:$C$901,3,0)</f>
        <v>ESTE</v>
      </c>
      <c r="B27" s="107">
        <v>335826580</v>
      </c>
      <c r="C27" s="94">
        <v>44273.626157407409</v>
      </c>
      <c r="D27" s="93" t="s">
        <v>2189</v>
      </c>
      <c r="E27" s="102">
        <v>293</v>
      </c>
      <c r="F27" s="93" t="str">
        <f>VLOOKUP(E27,VIP!$A$2:$O12013,2,0)</f>
        <v>DRBR293</v>
      </c>
      <c r="G27" s="93" t="str">
        <f>VLOOKUP(E27,'LISTADO ATM'!$A$2:$B$900,2,0)</f>
        <v xml:space="preserve">ATM S/M Nueva Visión (San Pedro) </v>
      </c>
      <c r="H27" s="93" t="str">
        <f>VLOOKUP(E27,VIP!$A$2:$O16934,7,FALSE)</f>
        <v>Si</v>
      </c>
      <c r="I27" s="93" t="str">
        <f>VLOOKUP(E27,VIP!$A$2:$O8899,8,FALSE)</f>
        <v>Si</v>
      </c>
      <c r="J27" s="93" t="str">
        <f>VLOOKUP(E27,VIP!$A$2:$O8849,8,FALSE)</f>
        <v>Si</v>
      </c>
      <c r="K27" s="93" t="str">
        <f>VLOOKUP(E27,VIP!$A$2:$O12423,6,0)</f>
        <v>NO</v>
      </c>
      <c r="L27" s="95" t="s">
        <v>2228</v>
      </c>
      <c r="M27" s="96" t="s">
        <v>2468</v>
      </c>
      <c r="N27" s="96" t="s">
        <v>2475</v>
      </c>
      <c r="O27" s="93" t="s">
        <v>2477</v>
      </c>
      <c r="P27" s="128"/>
      <c r="Q27" s="97" t="s">
        <v>2228</v>
      </c>
    </row>
    <row r="28" spans="1:17" s="98" customFormat="1" ht="18" x14ac:dyDescent="0.25">
      <c r="A28" s="93" t="str">
        <f>VLOOKUP(E28,'LISTADO ATM'!$A$2:$C$901,3,0)</f>
        <v>SUR</v>
      </c>
      <c r="B28" s="107">
        <v>335826592</v>
      </c>
      <c r="C28" s="94">
        <v>44273.630543981482</v>
      </c>
      <c r="D28" s="93" t="s">
        <v>2189</v>
      </c>
      <c r="E28" s="102">
        <v>356</v>
      </c>
      <c r="F28" s="93" t="str">
        <f>VLOOKUP(E28,VIP!$A$2:$O12011,2,0)</f>
        <v>DRBR356</v>
      </c>
      <c r="G28" s="93" t="str">
        <f>VLOOKUP(E28,'LISTADO ATM'!$A$2:$B$900,2,0)</f>
        <v xml:space="preserve">ATM Estación Sigma (San Cristóbal) </v>
      </c>
      <c r="H28" s="93" t="str">
        <f>VLOOKUP(E28,VIP!$A$2:$O16932,7,FALSE)</f>
        <v>Si</v>
      </c>
      <c r="I28" s="93" t="str">
        <f>VLOOKUP(E28,VIP!$A$2:$O8897,8,FALSE)</f>
        <v>Si</v>
      </c>
      <c r="J28" s="93" t="str">
        <f>VLOOKUP(E28,VIP!$A$2:$O8847,8,FALSE)</f>
        <v>Si</v>
      </c>
      <c r="K28" s="93" t="str">
        <f>VLOOKUP(E28,VIP!$A$2:$O12421,6,0)</f>
        <v>NO</v>
      </c>
      <c r="L28" s="95" t="s">
        <v>2491</v>
      </c>
      <c r="M28" s="96" t="s">
        <v>2468</v>
      </c>
      <c r="N28" s="96" t="s">
        <v>2475</v>
      </c>
      <c r="O28" s="93" t="s">
        <v>2477</v>
      </c>
      <c r="P28" s="128"/>
      <c r="Q28" s="97" t="s">
        <v>2491</v>
      </c>
    </row>
    <row r="29" spans="1:17" s="98" customFormat="1" ht="18" x14ac:dyDescent="0.25">
      <c r="A29" s="93" t="str">
        <f>VLOOKUP(E29,'LISTADO ATM'!$A$2:$C$901,3,0)</f>
        <v>SUR</v>
      </c>
      <c r="B29" s="107">
        <v>335826594</v>
      </c>
      <c r="C29" s="94">
        <v>44273.63108796296</v>
      </c>
      <c r="D29" s="93" t="s">
        <v>2189</v>
      </c>
      <c r="E29" s="102">
        <v>84</v>
      </c>
      <c r="F29" s="93" t="str">
        <f>VLOOKUP(E29,VIP!$A$2:$O12010,2,0)</f>
        <v>DRBR084</v>
      </c>
      <c r="G29" s="93" t="str">
        <f>VLOOKUP(E29,'LISTADO ATM'!$A$2:$B$900,2,0)</f>
        <v xml:space="preserve">ATM Oficina Multicentro Sirena San Cristóbal </v>
      </c>
      <c r="H29" s="93" t="str">
        <f>VLOOKUP(E29,VIP!$A$2:$O16931,7,FALSE)</f>
        <v>Si</v>
      </c>
      <c r="I29" s="93" t="str">
        <f>VLOOKUP(E29,VIP!$A$2:$O8896,8,FALSE)</f>
        <v>Si</v>
      </c>
      <c r="J29" s="93" t="str">
        <f>VLOOKUP(E29,VIP!$A$2:$O8846,8,FALSE)</f>
        <v>Si</v>
      </c>
      <c r="K29" s="93" t="str">
        <f>VLOOKUP(E29,VIP!$A$2:$O12420,6,0)</f>
        <v>SI</v>
      </c>
      <c r="L29" s="95" t="s">
        <v>2491</v>
      </c>
      <c r="M29" s="96" t="s">
        <v>2468</v>
      </c>
      <c r="N29" s="96" t="s">
        <v>2475</v>
      </c>
      <c r="O29" s="93" t="s">
        <v>2477</v>
      </c>
      <c r="P29" s="128"/>
      <c r="Q29" s="97" t="s">
        <v>2491</v>
      </c>
    </row>
    <row r="30" spans="1:17" s="98" customFormat="1" ht="18" x14ac:dyDescent="0.25">
      <c r="A30" s="93" t="str">
        <f>VLOOKUP(E30,'LISTADO ATM'!$A$2:$C$901,3,0)</f>
        <v>ESTE</v>
      </c>
      <c r="B30" s="107">
        <v>335826654</v>
      </c>
      <c r="C30" s="94">
        <v>44273.645231481481</v>
      </c>
      <c r="D30" s="93" t="s">
        <v>2471</v>
      </c>
      <c r="E30" s="102">
        <v>660</v>
      </c>
      <c r="F30" s="93" t="str">
        <f>VLOOKUP(E30,VIP!$A$2:$O12023,2,0)</f>
        <v>DRBR660</v>
      </c>
      <c r="G30" s="93" t="str">
        <f>VLOOKUP(E30,'LISTADO ATM'!$A$2:$B$900,2,0)</f>
        <v>ATM Oficina Romana Norte II</v>
      </c>
      <c r="H30" s="93" t="str">
        <f>VLOOKUP(E30,VIP!$A$2:$O16944,7,FALSE)</f>
        <v>N/A</v>
      </c>
      <c r="I30" s="93" t="str">
        <f>VLOOKUP(E30,VIP!$A$2:$O8909,8,FALSE)</f>
        <v>N/A</v>
      </c>
      <c r="J30" s="93" t="str">
        <f>VLOOKUP(E30,VIP!$A$2:$O8859,8,FALSE)</f>
        <v>N/A</v>
      </c>
      <c r="K30" s="93" t="str">
        <f>VLOOKUP(E30,VIP!$A$2:$O12433,6,0)</f>
        <v>N/A</v>
      </c>
      <c r="L30" s="95" t="s">
        <v>2430</v>
      </c>
      <c r="M30" s="96" t="s">
        <v>2468</v>
      </c>
      <c r="N30" s="96" t="s">
        <v>2475</v>
      </c>
      <c r="O30" s="93" t="s">
        <v>2476</v>
      </c>
      <c r="P30" s="128"/>
      <c r="Q30" s="97" t="s">
        <v>2430</v>
      </c>
    </row>
    <row r="31" spans="1:17" s="98" customFormat="1" ht="18" x14ac:dyDescent="0.25">
      <c r="A31" s="93" t="str">
        <f>VLOOKUP(E31,'LISTADO ATM'!$A$2:$C$901,3,0)</f>
        <v>DISTRITO NACIONAL</v>
      </c>
      <c r="B31" s="107">
        <v>335826656</v>
      </c>
      <c r="C31" s="94">
        <v>44273.646273148152</v>
      </c>
      <c r="D31" s="93" t="s">
        <v>2498</v>
      </c>
      <c r="E31" s="102">
        <v>414</v>
      </c>
      <c r="F31" s="93" t="str">
        <f>VLOOKUP(E31,VIP!$A$2:$O12022,2,0)</f>
        <v>DRBR414</v>
      </c>
      <c r="G31" s="93" t="str">
        <f>VLOOKUP(E31,'LISTADO ATM'!$A$2:$B$900,2,0)</f>
        <v>ATM Villa Francisca II</v>
      </c>
      <c r="H31" s="93" t="str">
        <f>VLOOKUP(E31,VIP!$A$2:$O16943,7,FALSE)</f>
        <v>Si</v>
      </c>
      <c r="I31" s="93" t="str">
        <f>VLOOKUP(E31,VIP!$A$2:$O8908,8,FALSE)</f>
        <v>Si</v>
      </c>
      <c r="J31" s="93" t="str">
        <f>VLOOKUP(E31,VIP!$A$2:$O8858,8,FALSE)</f>
        <v>Si</v>
      </c>
      <c r="K31" s="93" t="str">
        <f>VLOOKUP(E31,VIP!$A$2:$O12432,6,0)</f>
        <v>SI</v>
      </c>
      <c r="L31" s="95" t="s">
        <v>2430</v>
      </c>
      <c r="M31" s="96" t="s">
        <v>2468</v>
      </c>
      <c r="N31" s="96" t="s">
        <v>2475</v>
      </c>
      <c r="O31" s="93" t="s">
        <v>2499</v>
      </c>
      <c r="P31" s="128"/>
      <c r="Q31" s="97" t="s">
        <v>2430</v>
      </c>
    </row>
    <row r="32" spans="1:17" s="98" customFormat="1" ht="18" x14ac:dyDescent="0.25">
      <c r="A32" s="93" t="str">
        <f>VLOOKUP(E32,'LISTADO ATM'!$A$2:$C$901,3,0)</f>
        <v>DISTRITO NACIONAL</v>
      </c>
      <c r="B32" s="107">
        <v>335826660</v>
      </c>
      <c r="C32" s="94">
        <v>44273.647268518522</v>
      </c>
      <c r="D32" s="93" t="s">
        <v>2471</v>
      </c>
      <c r="E32" s="102">
        <v>884</v>
      </c>
      <c r="F32" s="93" t="str">
        <f>VLOOKUP(E32,VIP!$A$2:$O12021,2,0)</f>
        <v>DRBR884</v>
      </c>
      <c r="G32" s="93" t="str">
        <f>VLOOKUP(E32,'LISTADO ATM'!$A$2:$B$900,2,0)</f>
        <v xml:space="preserve">ATM UNP Olé Sabana Perdida </v>
      </c>
      <c r="H32" s="93" t="str">
        <f>VLOOKUP(E32,VIP!$A$2:$O16942,7,FALSE)</f>
        <v>Si</v>
      </c>
      <c r="I32" s="93" t="str">
        <f>VLOOKUP(E32,VIP!$A$2:$O8907,8,FALSE)</f>
        <v>Si</v>
      </c>
      <c r="J32" s="93" t="str">
        <f>VLOOKUP(E32,VIP!$A$2:$O8857,8,FALSE)</f>
        <v>Si</v>
      </c>
      <c r="K32" s="93" t="str">
        <f>VLOOKUP(E32,VIP!$A$2:$O12431,6,0)</f>
        <v>NO</v>
      </c>
      <c r="L32" s="95" t="s">
        <v>2430</v>
      </c>
      <c r="M32" s="96" t="s">
        <v>2468</v>
      </c>
      <c r="N32" s="96" t="s">
        <v>2475</v>
      </c>
      <c r="O32" s="93" t="s">
        <v>2476</v>
      </c>
      <c r="P32" s="128"/>
      <c r="Q32" s="97" t="s">
        <v>2430</v>
      </c>
    </row>
    <row r="33" spans="1:17" s="98" customFormat="1" ht="18" x14ac:dyDescent="0.25">
      <c r="A33" s="93" t="str">
        <f>VLOOKUP(E33,'LISTADO ATM'!$A$2:$C$901,3,0)</f>
        <v>DISTRITO NACIONAL</v>
      </c>
      <c r="B33" s="107">
        <v>335826662</v>
      </c>
      <c r="C33" s="94">
        <v>44273.647372685184</v>
      </c>
      <c r="D33" s="93" t="s">
        <v>2189</v>
      </c>
      <c r="E33" s="102">
        <v>490</v>
      </c>
      <c r="F33" s="93" t="str">
        <f>VLOOKUP(E33,VIP!$A$2:$O12019,2,0)</f>
        <v>DRBR490</v>
      </c>
      <c r="G33" s="93" t="str">
        <f>VLOOKUP(E33,'LISTADO ATM'!$A$2:$B$900,2,0)</f>
        <v xml:space="preserve">ATM Hospital Ney Arias Lora </v>
      </c>
      <c r="H33" s="93" t="str">
        <f>VLOOKUP(E33,VIP!$A$2:$O16940,7,FALSE)</f>
        <v>Si</v>
      </c>
      <c r="I33" s="93" t="str">
        <f>VLOOKUP(E33,VIP!$A$2:$O8905,8,FALSE)</f>
        <v>Si</v>
      </c>
      <c r="J33" s="93" t="str">
        <f>VLOOKUP(E33,VIP!$A$2:$O8855,8,FALSE)</f>
        <v>Si</v>
      </c>
      <c r="K33" s="93" t="str">
        <f>VLOOKUP(E33,VIP!$A$2:$O12429,6,0)</f>
        <v>NO</v>
      </c>
      <c r="L33" s="95" t="s">
        <v>2228</v>
      </c>
      <c r="M33" s="96" t="s">
        <v>2468</v>
      </c>
      <c r="N33" s="96" t="s">
        <v>2475</v>
      </c>
      <c r="O33" s="93" t="s">
        <v>2477</v>
      </c>
      <c r="P33" s="128"/>
      <c r="Q33" s="97" t="s">
        <v>2228</v>
      </c>
    </row>
    <row r="34" spans="1:17" s="98" customFormat="1" ht="18" x14ac:dyDescent="0.25">
      <c r="A34" s="93" t="str">
        <f>VLOOKUP(E34,'LISTADO ATM'!$A$2:$C$901,3,0)</f>
        <v>ESTE</v>
      </c>
      <c r="B34" s="107">
        <v>335826666</v>
      </c>
      <c r="C34" s="94">
        <v>44273.650208333333</v>
      </c>
      <c r="D34" s="93" t="s">
        <v>2471</v>
      </c>
      <c r="E34" s="102">
        <v>114</v>
      </c>
      <c r="F34" s="93" t="str">
        <f>VLOOKUP(E34,VIP!$A$2:$O12017,2,0)</f>
        <v>DRBR114</v>
      </c>
      <c r="G34" s="93" t="str">
        <f>VLOOKUP(E34,'LISTADO ATM'!$A$2:$B$900,2,0)</f>
        <v xml:space="preserve">ATM Oficina Hato Mayor </v>
      </c>
      <c r="H34" s="93" t="str">
        <f>VLOOKUP(E34,VIP!$A$2:$O16938,7,FALSE)</f>
        <v>Si</v>
      </c>
      <c r="I34" s="93" t="str">
        <f>VLOOKUP(E34,VIP!$A$2:$O8903,8,FALSE)</f>
        <v>Si</v>
      </c>
      <c r="J34" s="93" t="str">
        <f>VLOOKUP(E34,VIP!$A$2:$O8853,8,FALSE)</f>
        <v>Si</v>
      </c>
      <c r="K34" s="93" t="str">
        <f>VLOOKUP(E34,VIP!$A$2:$O12427,6,0)</f>
        <v>NO</v>
      </c>
      <c r="L34" s="95" t="s">
        <v>2502</v>
      </c>
      <c r="M34" s="96" t="s">
        <v>2468</v>
      </c>
      <c r="N34" s="96" t="s">
        <v>2475</v>
      </c>
      <c r="O34" s="93" t="s">
        <v>2476</v>
      </c>
      <c r="P34" s="128"/>
      <c r="Q34" s="97" t="s">
        <v>2502</v>
      </c>
    </row>
    <row r="35" spans="1:17" s="98" customFormat="1" ht="18" x14ac:dyDescent="0.25">
      <c r="A35" s="93" t="str">
        <f>VLOOKUP(E35,'LISTADO ATM'!$A$2:$C$901,3,0)</f>
        <v>SUR</v>
      </c>
      <c r="B35" s="107">
        <v>335826692</v>
      </c>
      <c r="C35" s="94">
        <v>44273.656666666669</v>
      </c>
      <c r="D35" s="93" t="s">
        <v>2471</v>
      </c>
      <c r="E35" s="102">
        <v>984</v>
      </c>
      <c r="F35" s="93" t="str">
        <f>VLOOKUP(E35,VIP!$A$2:$O12015,2,0)</f>
        <v>DRBR984</v>
      </c>
      <c r="G35" s="93" t="str">
        <f>VLOOKUP(E35,'LISTADO ATM'!$A$2:$B$900,2,0)</f>
        <v xml:space="preserve">ATM Oficina Neiba II </v>
      </c>
      <c r="H35" s="93" t="str">
        <f>VLOOKUP(E35,VIP!$A$2:$O16936,7,FALSE)</f>
        <v>Si</v>
      </c>
      <c r="I35" s="93" t="str">
        <f>VLOOKUP(E35,VIP!$A$2:$O8901,8,FALSE)</f>
        <v>Si</v>
      </c>
      <c r="J35" s="93" t="str">
        <f>VLOOKUP(E35,VIP!$A$2:$O8851,8,FALSE)</f>
        <v>Si</v>
      </c>
      <c r="K35" s="93" t="str">
        <f>VLOOKUP(E35,VIP!$A$2:$O12425,6,0)</f>
        <v>NO</v>
      </c>
      <c r="L35" s="95" t="s">
        <v>2430</v>
      </c>
      <c r="M35" s="96" t="s">
        <v>2468</v>
      </c>
      <c r="N35" s="96" t="s">
        <v>2475</v>
      </c>
      <c r="O35" s="93" t="s">
        <v>2476</v>
      </c>
      <c r="P35" s="128"/>
      <c r="Q35" s="97" t="s">
        <v>2430</v>
      </c>
    </row>
    <row r="36" spans="1:17" s="98" customFormat="1" ht="18" x14ac:dyDescent="0.25">
      <c r="A36" s="93" t="str">
        <f>VLOOKUP(E36,'LISTADO ATM'!$A$2:$C$901,3,0)</f>
        <v>DISTRITO NACIONAL</v>
      </c>
      <c r="B36" s="107">
        <v>335826698</v>
      </c>
      <c r="C36" s="94">
        <v>44273.658553240741</v>
      </c>
      <c r="D36" s="93" t="s">
        <v>2189</v>
      </c>
      <c r="E36" s="102">
        <v>118</v>
      </c>
      <c r="F36" s="93" t="str">
        <f>VLOOKUP(E36,VIP!$A$2:$O12013,2,0)</f>
        <v>DRBR118</v>
      </c>
      <c r="G36" s="93" t="str">
        <f>VLOOKUP(E36,'LISTADO ATM'!$A$2:$B$900,2,0)</f>
        <v>ATM Plaza Torino</v>
      </c>
      <c r="H36" s="93" t="str">
        <f>VLOOKUP(E36,VIP!$A$2:$O16934,7,FALSE)</f>
        <v>N/A</v>
      </c>
      <c r="I36" s="93" t="str">
        <f>VLOOKUP(E36,VIP!$A$2:$O8899,8,FALSE)</f>
        <v>N/A</v>
      </c>
      <c r="J36" s="93" t="str">
        <f>VLOOKUP(E36,VIP!$A$2:$O8849,8,FALSE)</f>
        <v>N/A</v>
      </c>
      <c r="K36" s="93" t="str">
        <f>VLOOKUP(E36,VIP!$A$2:$O12423,6,0)</f>
        <v>N/A</v>
      </c>
      <c r="L36" s="95" t="s">
        <v>2228</v>
      </c>
      <c r="M36" s="96" t="s">
        <v>2468</v>
      </c>
      <c r="N36" s="96" t="s">
        <v>2475</v>
      </c>
      <c r="O36" s="93" t="s">
        <v>2477</v>
      </c>
      <c r="P36" s="128"/>
      <c r="Q36" s="97" t="s">
        <v>2228</v>
      </c>
    </row>
    <row r="37" spans="1:17" s="98" customFormat="1" ht="18" x14ac:dyDescent="0.25">
      <c r="A37" s="93" t="str">
        <f>VLOOKUP(E37,'LISTADO ATM'!$A$2:$C$901,3,0)</f>
        <v>DISTRITO NACIONAL</v>
      </c>
      <c r="B37" s="107">
        <v>335826705</v>
      </c>
      <c r="C37" s="94">
        <v>44273.660983796297</v>
      </c>
      <c r="D37" s="93" t="s">
        <v>2189</v>
      </c>
      <c r="E37" s="102">
        <v>588</v>
      </c>
      <c r="F37" s="93" t="str">
        <f>VLOOKUP(E37,VIP!$A$2:$O12012,2,0)</f>
        <v>DRBR01O</v>
      </c>
      <c r="G37" s="93" t="str">
        <f>VLOOKUP(E37,'LISTADO ATM'!$A$2:$B$900,2,0)</f>
        <v xml:space="preserve">ATM INAVI </v>
      </c>
      <c r="H37" s="93" t="str">
        <f>VLOOKUP(E37,VIP!$A$2:$O16933,7,FALSE)</f>
        <v>Si</v>
      </c>
      <c r="I37" s="93" t="str">
        <f>VLOOKUP(E37,VIP!$A$2:$O8898,8,FALSE)</f>
        <v>Si</v>
      </c>
      <c r="J37" s="93" t="str">
        <f>VLOOKUP(E37,VIP!$A$2:$O8848,8,FALSE)</f>
        <v>Si</v>
      </c>
      <c r="K37" s="93" t="str">
        <f>VLOOKUP(E37,VIP!$A$2:$O12422,6,0)</f>
        <v>NO</v>
      </c>
      <c r="L37" s="95" t="s">
        <v>2228</v>
      </c>
      <c r="M37" s="96" t="s">
        <v>2468</v>
      </c>
      <c r="N37" s="96" t="s">
        <v>2475</v>
      </c>
      <c r="O37" s="93" t="s">
        <v>2477</v>
      </c>
      <c r="P37" s="128"/>
      <c r="Q37" s="97" t="s">
        <v>2228</v>
      </c>
    </row>
    <row r="38" spans="1:17" s="98" customFormat="1" ht="18" x14ac:dyDescent="0.25">
      <c r="A38" s="93" t="str">
        <f>VLOOKUP(E38,'LISTADO ATM'!$A$2:$C$901,3,0)</f>
        <v>DISTRITO NACIONAL</v>
      </c>
      <c r="B38" s="107">
        <v>335826710</v>
      </c>
      <c r="C38" s="94">
        <v>44273.661898148152</v>
      </c>
      <c r="D38" s="93" t="s">
        <v>2471</v>
      </c>
      <c r="E38" s="102">
        <v>971</v>
      </c>
      <c r="F38" s="93" t="str">
        <f>VLOOKUP(E38,VIP!$A$2:$O12011,2,0)</f>
        <v>DRBR24U</v>
      </c>
      <c r="G38" s="93" t="str">
        <f>VLOOKUP(E38,'LISTADO ATM'!$A$2:$B$900,2,0)</f>
        <v xml:space="preserve">ATM Club Banreservas I </v>
      </c>
      <c r="H38" s="93" t="str">
        <f>VLOOKUP(E38,VIP!$A$2:$O16932,7,FALSE)</f>
        <v>Si</v>
      </c>
      <c r="I38" s="93" t="str">
        <f>VLOOKUP(E38,VIP!$A$2:$O8897,8,FALSE)</f>
        <v>Si</v>
      </c>
      <c r="J38" s="93" t="str">
        <f>VLOOKUP(E38,VIP!$A$2:$O8847,8,FALSE)</f>
        <v>Si</v>
      </c>
      <c r="K38" s="93" t="str">
        <f>VLOOKUP(E38,VIP!$A$2:$O12421,6,0)</f>
        <v>NO</v>
      </c>
      <c r="L38" s="95" t="s">
        <v>2461</v>
      </c>
      <c r="M38" s="96" t="s">
        <v>2468</v>
      </c>
      <c r="N38" s="96" t="s">
        <v>2475</v>
      </c>
      <c r="O38" s="93" t="s">
        <v>2476</v>
      </c>
      <c r="P38" s="128"/>
      <c r="Q38" s="97" t="s">
        <v>2461</v>
      </c>
    </row>
    <row r="39" spans="1:17" s="98" customFormat="1" ht="18" x14ac:dyDescent="0.25">
      <c r="A39" s="93" t="str">
        <f>VLOOKUP(E39,'LISTADO ATM'!$A$2:$C$901,3,0)</f>
        <v>SUR</v>
      </c>
      <c r="B39" s="107">
        <v>335826840</v>
      </c>
      <c r="C39" s="94">
        <v>44273.704664351855</v>
      </c>
      <c r="D39" s="93" t="s">
        <v>2471</v>
      </c>
      <c r="E39" s="102">
        <v>403</v>
      </c>
      <c r="F39" s="93" t="str">
        <f>VLOOKUP(E39,VIP!$A$2:$O12022,2,0)</f>
        <v>DRBR403</v>
      </c>
      <c r="G39" s="93" t="str">
        <f>VLOOKUP(E39,'LISTADO ATM'!$A$2:$B$900,2,0)</f>
        <v xml:space="preserve">ATM Oficina Vicente Noble </v>
      </c>
      <c r="H39" s="93" t="str">
        <f>VLOOKUP(E39,VIP!$A$2:$O16943,7,FALSE)</f>
        <v>Si</v>
      </c>
      <c r="I39" s="93" t="str">
        <f>VLOOKUP(E39,VIP!$A$2:$O8908,8,FALSE)</f>
        <v>Si</v>
      </c>
      <c r="J39" s="93" t="str">
        <f>VLOOKUP(E39,VIP!$A$2:$O8858,8,FALSE)</f>
        <v>Si</v>
      </c>
      <c r="K39" s="93" t="str">
        <f>VLOOKUP(E39,VIP!$A$2:$O12432,6,0)</f>
        <v>NO</v>
      </c>
      <c r="L39" s="95" t="s">
        <v>2430</v>
      </c>
      <c r="M39" s="96" t="s">
        <v>2468</v>
      </c>
      <c r="N39" s="96" t="s">
        <v>2475</v>
      </c>
      <c r="O39" s="93" t="s">
        <v>2476</v>
      </c>
      <c r="P39" s="128"/>
      <c r="Q39" s="97" t="s">
        <v>2430</v>
      </c>
    </row>
    <row r="40" spans="1:17" s="98" customFormat="1" ht="18" x14ac:dyDescent="0.25">
      <c r="A40" s="93" t="str">
        <f>VLOOKUP(E40,'LISTADO ATM'!$A$2:$C$901,3,0)</f>
        <v>SUR</v>
      </c>
      <c r="B40" s="107">
        <v>335826847</v>
      </c>
      <c r="C40" s="94">
        <v>44273.707094907404</v>
      </c>
      <c r="D40" s="93" t="s">
        <v>2471</v>
      </c>
      <c r="E40" s="102">
        <v>252</v>
      </c>
      <c r="F40" s="93" t="str">
        <f>VLOOKUP(E40,VIP!$A$2:$O12021,2,0)</f>
        <v>DRBR252</v>
      </c>
      <c r="G40" s="93" t="str">
        <f>VLOOKUP(E40,'LISTADO ATM'!$A$2:$B$900,2,0)</f>
        <v xml:space="preserve">ATM Banco Agrícola (Barahona) </v>
      </c>
      <c r="H40" s="93" t="str">
        <f>VLOOKUP(E40,VIP!$A$2:$O16942,7,FALSE)</f>
        <v>Si</v>
      </c>
      <c r="I40" s="93" t="str">
        <f>VLOOKUP(E40,VIP!$A$2:$O8907,8,FALSE)</f>
        <v>Si</v>
      </c>
      <c r="J40" s="93" t="str">
        <f>VLOOKUP(E40,VIP!$A$2:$O8857,8,FALSE)</f>
        <v>Si</v>
      </c>
      <c r="K40" s="93" t="str">
        <f>VLOOKUP(E40,VIP!$A$2:$O12431,6,0)</f>
        <v>NO</v>
      </c>
      <c r="L40" s="95" t="s">
        <v>2430</v>
      </c>
      <c r="M40" s="96" t="s">
        <v>2468</v>
      </c>
      <c r="N40" s="96" t="s">
        <v>2475</v>
      </c>
      <c r="O40" s="93" t="s">
        <v>2476</v>
      </c>
      <c r="P40" s="128"/>
      <c r="Q40" s="97" t="s">
        <v>2430</v>
      </c>
    </row>
    <row r="41" spans="1:17" s="98" customFormat="1" ht="18" x14ac:dyDescent="0.25">
      <c r="A41" s="93" t="str">
        <f>VLOOKUP(E41,'LISTADO ATM'!$A$2:$C$901,3,0)</f>
        <v>SUR</v>
      </c>
      <c r="B41" s="107">
        <v>335826902</v>
      </c>
      <c r="C41" s="94">
        <v>44273.72761574074</v>
      </c>
      <c r="D41" s="93" t="s">
        <v>2189</v>
      </c>
      <c r="E41" s="102">
        <v>135</v>
      </c>
      <c r="F41" s="93" t="str">
        <f>VLOOKUP(E41,VIP!$A$2:$O12020,2,0)</f>
        <v>DRBR135</v>
      </c>
      <c r="G41" s="93" t="str">
        <f>VLOOKUP(E41,'LISTADO ATM'!$A$2:$B$900,2,0)</f>
        <v xml:space="preserve">ATM Oficina Las Dunas Baní </v>
      </c>
      <c r="H41" s="93" t="str">
        <f>VLOOKUP(E41,VIP!$A$2:$O16941,7,FALSE)</f>
        <v>Si</v>
      </c>
      <c r="I41" s="93" t="str">
        <f>VLOOKUP(E41,VIP!$A$2:$O8906,8,FALSE)</f>
        <v>Si</v>
      </c>
      <c r="J41" s="93" t="str">
        <f>VLOOKUP(E41,VIP!$A$2:$O8856,8,FALSE)</f>
        <v>Si</v>
      </c>
      <c r="K41" s="93" t="str">
        <f>VLOOKUP(E41,VIP!$A$2:$O12430,6,0)</f>
        <v>SI</v>
      </c>
      <c r="L41" s="95" t="s">
        <v>2228</v>
      </c>
      <c r="M41" s="96" t="s">
        <v>2468</v>
      </c>
      <c r="N41" s="96" t="s">
        <v>2475</v>
      </c>
      <c r="O41" s="93" t="s">
        <v>2477</v>
      </c>
      <c r="P41" s="128"/>
      <c r="Q41" s="97" t="s">
        <v>2228</v>
      </c>
    </row>
    <row r="42" spans="1:17" s="98" customFormat="1" ht="18" x14ac:dyDescent="0.25">
      <c r="A42" s="93" t="str">
        <f>VLOOKUP(E42,'LISTADO ATM'!$A$2:$C$901,3,0)</f>
        <v>ESTE</v>
      </c>
      <c r="B42" s="107">
        <v>335826921</v>
      </c>
      <c r="C42" s="94">
        <v>44273.745868055557</v>
      </c>
      <c r="D42" s="93" t="s">
        <v>2189</v>
      </c>
      <c r="E42" s="102">
        <v>631</v>
      </c>
      <c r="F42" s="93" t="str">
        <f>VLOOKUP(E42,VIP!$A$2:$O12019,2,0)</f>
        <v>DRBR417</v>
      </c>
      <c r="G42" s="93" t="str">
        <f>VLOOKUP(E42,'LISTADO ATM'!$A$2:$B$900,2,0)</f>
        <v xml:space="preserve">ATM ASOCODEQUI (San Pedro) </v>
      </c>
      <c r="H42" s="93" t="str">
        <f>VLOOKUP(E42,VIP!$A$2:$O16940,7,FALSE)</f>
        <v>Si</v>
      </c>
      <c r="I42" s="93" t="str">
        <f>VLOOKUP(E42,VIP!$A$2:$O8905,8,FALSE)</f>
        <v>Si</v>
      </c>
      <c r="J42" s="93" t="str">
        <f>VLOOKUP(E42,VIP!$A$2:$O8855,8,FALSE)</f>
        <v>Si</v>
      </c>
      <c r="K42" s="93" t="str">
        <f>VLOOKUP(E42,VIP!$A$2:$O12429,6,0)</f>
        <v>NO</v>
      </c>
      <c r="L42" s="95" t="s">
        <v>2491</v>
      </c>
      <c r="M42" s="96" t="s">
        <v>2468</v>
      </c>
      <c r="N42" s="96" t="s">
        <v>2475</v>
      </c>
      <c r="O42" s="93" t="s">
        <v>2477</v>
      </c>
      <c r="P42" s="128"/>
      <c r="Q42" s="97" t="s">
        <v>2491</v>
      </c>
    </row>
    <row r="43" spans="1:17" s="98" customFormat="1" ht="18" x14ac:dyDescent="0.25">
      <c r="A43" s="93" t="str">
        <f>VLOOKUP(E43,'LISTADO ATM'!$A$2:$C$901,3,0)</f>
        <v>SUR</v>
      </c>
      <c r="B43" s="107">
        <v>335826922</v>
      </c>
      <c r="C43" s="94">
        <v>44273.746793981481</v>
      </c>
      <c r="D43" s="93" t="s">
        <v>2189</v>
      </c>
      <c r="E43" s="102">
        <v>33</v>
      </c>
      <c r="F43" s="93" t="str">
        <f>VLOOKUP(E43,VIP!$A$2:$O12018,2,0)</f>
        <v>DRBR033</v>
      </c>
      <c r="G43" s="93" t="str">
        <f>VLOOKUP(E43,'LISTADO ATM'!$A$2:$B$900,2,0)</f>
        <v xml:space="preserve">ATM UNP Juan de Herrera </v>
      </c>
      <c r="H43" s="93" t="str">
        <f>VLOOKUP(E43,VIP!$A$2:$O16939,7,FALSE)</f>
        <v>Si</v>
      </c>
      <c r="I43" s="93" t="str">
        <f>VLOOKUP(E43,VIP!$A$2:$O8904,8,FALSE)</f>
        <v>Si</v>
      </c>
      <c r="J43" s="93" t="str">
        <f>VLOOKUP(E43,VIP!$A$2:$O8854,8,FALSE)</f>
        <v>Si</v>
      </c>
      <c r="K43" s="93" t="str">
        <f>VLOOKUP(E43,VIP!$A$2:$O12428,6,0)</f>
        <v>NO</v>
      </c>
      <c r="L43" s="95" t="s">
        <v>2491</v>
      </c>
      <c r="M43" s="96" t="s">
        <v>2468</v>
      </c>
      <c r="N43" s="96" t="s">
        <v>2475</v>
      </c>
      <c r="O43" s="93" t="s">
        <v>2477</v>
      </c>
      <c r="P43" s="128"/>
      <c r="Q43" s="97" t="s">
        <v>2491</v>
      </c>
    </row>
    <row r="44" spans="1:17" s="98" customFormat="1" ht="18" x14ac:dyDescent="0.25">
      <c r="A44" s="93" t="str">
        <f>VLOOKUP(E44,'LISTADO ATM'!$A$2:$C$901,3,0)</f>
        <v>DISTRITO NACIONAL</v>
      </c>
      <c r="B44" s="107">
        <v>335826926</v>
      </c>
      <c r="C44" s="94">
        <v>44273.754143518519</v>
      </c>
      <c r="D44" s="93" t="s">
        <v>2471</v>
      </c>
      <c r="E44" s="102">
        <v>87</v>
      </c>
      <c r="F44" s="93" t="str">
        <f>VLOOKUP(E44,VIP!$A$2:$O12017,2,0)</f>
        <v>DRBR087</v>
      </c>
      <c r="G44" s="93" t="str">
        <f>VLOOKUP(E44,'LISTADO ATM'!$A$2:$B$900,2,0)</f>
        <v xml:space="preserve">ATM Autoservicio Sarasota </v>
      </c>
      <c r="H44" s="93" t="str">
        <f>VLOOKUP(E44,VIP!$A$2:$O16938,7,FALSE)</f>
        <v>Si</v>
      </c>
      <c r="I44" s="93" t="str">
        <f>VLOOKUP(E44,VIP!$A$2:$O8903,8,FALSE)</f>
        <v>Si</v>
      </c>
      <c r="J44" s="93" t="str">
        <f>VLOOKUP(E44,VIP!$A$2:$O8853,8,FALSE)</f>
        <v>Si</v>
      </c>
      <c r="K44" s="93" t="str">
        <f>VLOOKUP(E44,VIP!$A$2:$O12427,6,0)</f>
        <v>NO</v>
      </c>
      <c r="L44" s="95" t="s">
        <v>2505</v>
      </c>
      <c r="M44" s="96" t="s">
        <v>2468</v>
      </c>
      <c r="N44" s="96" t="s">
        <v>2475</v>
      </c>
      <c r="O44" s="93" t="s">
        <v>2476</v>
      </c>
      <c r="P44" s="128"/>
      <c r="Q44" s="97" t="s">
        <v>2505</v>
      </c>
    </row>
    <row r="45" spans="1:17" s="98" customFormat="1" ht="18" x14ac:dyDescent="0.25">
      <c r="A45" s="93" t="str">
        <f>VLOOKUP(E45,'LISTADO ATM'!$A$2:$C$901,3,0)</f>
        <v>DISTRITO NACIONAL</v>
      </c>
      <c r="B45" s="107">
        <v>335826931</v>
      </c>
      <c r="C45" s="94">
        <v>44273.757916666669</v>
      </c>
      <c r="D45" s="93" t="s">
        <v>2189</v>
      </c>
      <c r="E45" s="102">
        <v>993</v>
      </c>
      <c r="F45" s="93" t="str">
        <f>VLOOKUP(E45,VIP!$A$2:$O12015,2,0)</f>
        <v>DRBR993</v>
      </c>
      <c r="G45" s="93" t="str">
        <f>VLOOKUP(E45,'LISTADO ATM'!$A$2:$B$900,2,0)</f>
        <v xml:space="preserve">ATM Centro Medico Integral II </v>
      </c>
      <c r="H45" s="93" t="str">
        <f>VLOOKUP(E45,VIP!$A$2:$O16936,7,FALSE)</f>
        <v>Si</v>
      </c>
      <c r="I45" s="93" t="str">
        <f>VLOOKUP(E45,VIP!$A$2:$O8901,8,FALSE)</f>
        <v>Si</v>
      </c>
      <c r="J45" s="93" t="str">
        <f>VLOOKUP(E45,VIP!$A$2:$O8851,8,FALSE)</f>
        <v>Si</v>
      </c>
      <c r="K45" s="93" t="str">
        <f>VLOOKUP(E45,VIP!$A$2:$O12425,6,0)</f>
        <v>NO</v>
      </c>
      <c r="L45" s="95" t="s">
        <v>2228</v>
      </c>
      <c r="M45" s="96" t="s">
        <v>2468</v>
      </c>
      <c r="N45" s="96" t="s">
        <v>2475</v>
      </c>
      <c r="O45" s="93" t="s">
        <v>2477</v>
      </c>
      <c r="P45" s="128"/>
      <c r="Q45" s="97" t="s">
        <v>2228</v>
      </c>
    </row>
    <row r="46" spans="1:17" s="98" customFormat="1" ht="18" x14ac:dyDescent="0.25">
      <c r="A46" s="93" t="str">
        <f>VLOOKUP(E46,'LISTADO ATM'!$A$2:$C$901,3,0)</f>
        <v>ESTE</v>
      </c>
      <c r="B46" s="107">
        <v>335826932</v>
      </c>
      <c r="C46" s="94">
        <v>44273.759270833332</v>
      </c>
      <c r="D46" s="93" t="s">
        <v>2189</v>
      </c>
      <c r="E46" s="102">
        <v>217</v>
      </c>
      <c r="F46" s="93" t="str">
        <f>VLOOKUP(E46,VIP!$A$2:$O12014,2,0)</f>
        <v>DRBR217</v>
      </c>
      <c r="G46" s="93" t="str">
        <f>VLOOKUP(E46,'LISTADO ATM'!$A$2:$B$900,2,0)</f>
        <v xml:space="preserve">ATM Oficina Bávaro </v>
      </c>
      <c r="H46" s="93" t="str">
        <f>VLOOKUP(E46,VIP!$A$2:$O16935,7,FALSE)</f>
        <v>Si</v>
      </c>
      <c r="I46" s="93" t="str">
        <f>VLOOKUP(E46,VIP!$A$2:$O8900,8,FALSE)</f>
        <v>Si</v>
      </c>
      <c r="J46" s="93" t="str">
        <f>VLOOKUP(E46,VIP!$A$2:$O8850,8,FALSE)</f>
        <v>Si</v>
      </c>
      <c r="K46" s="93" t="str">
        <f>VLOOKUP(E46,VIP!$A$2:$O12424,6,0)</f>
        <v>NO</v>
      </c>
      <c r="L46" s="95" t="s">
        <v>2254</v>
      </c>
      <c r="M46" s="96" t="s">
        <v>2468</v>
      </c>
      <c r="N46" s="96" t="s">
        <v>2475</v>
      </c>
      <c r="O46" s="93" t="s">
        <v>2477</v>
      </c>
      <c r="P46" s="128"/>
      <c r="Q46" s="97" t="s">
        <v>2254</v>
      </c>
    </row>
    <row r="47" spans="1:17" ht="18" x14ac:dyDescent="0.25">
      <c r="A47" s="93" t="str">
        <f>VLOOKUP(E47,'LISTADO ATM'!$A$2:$C$901,3,0)</f>
        <v>DISTRITO NACIONAL</v>
      </c>
      <c r="B47" s="107">
        <v>335826934</v>
      </c>
      <c r="C47" s="94">
        <v>44273.761099537034</v>
      </c>
      <c r="D47" s="93" t="s">
        <v>2189</v>
      </c>
      <c r="E47" s="102">
        <v>904</v>
      </c>
      <c r="F47" s="93" t="str">
        <f>VLOOKUP(E47,VIP!$A$2:$O12013,2,0)</f>
        <v>DRBR24B</v>
      </c>
      <c r="G47" s="93" t="str">
        <f>VLOOKUP(E47,'LISTADO ATM'!$A$2:$B$900,2,0)</f>
        <v xml:space="preserve">ATM Oficina Multicentro La Sirena Churchill </v>
      </c>
      <c r="H47" s="93" t="str">
        <f>VLOOKUP(E47,VIP!$A$2:$O16934,7,FALSE)</f>
        <v>Si</v>
      </c>
      <c r="I47" s="93" t="str">
        <f>VLOOKUP(E47,VIP!$A$2:$O8899,8,FALSE)</f>
        <v>Si</v>
      </c>
      <c r="J47" s="93" t="str">
        <f>VLOOKUP(E47,VIP!$A$2:$O8849,8,FALSE)</f>
        <v>Si</v>
      </c>
      <c r="K47" s="93" t="str">
        <f>VLOOKUP(E47,VIP!$A$2:$O12423,6,0)</f>
        <v>SI</v>
      </c>
      <c r="L47" s="95" t="s">
        <v>2439</v>
      </c>
      <c r="M47" s="96" t="s">
        <v>2468</v>
      </c>
      <c r="N47" s="96" t="s">
        <v>2475</v>
      </c>
      <c r="O47" s="93" t="s">
        <v>2477</v>
      </c>
      <c r="P47" s="128"/>
      <c r="Q47" s="97" t="s">
        <v>2439</v>
      </c>
    </row>
    <row r="48" spans="1:17" ht="18" x14ac:dyDescent="0.25">
      <c r="A48" s="93" t="str">
        <f>VLOOKUP(E48,'LISTADO ATM'!$A$2:$C$901,3,0)</f>
        <v>NORTE</v>
      </c>
      <c r="B48" s="107">
        <v>335826936</v>
      </c>
      <c r="C48" s="94">
        <v>44273.762337962966</v>
      </c>
      <c r="D48" s="93" t="s">
        <v>2514</v>
      </c>
      <c r="E48" s="102">
        <v>538</v>
      </c>
      <c r="F48" s="93" t="str">
        <f>VLOOKUP(E48,VIP!$A$2:$O12012,2,0)</f>
        <v>DRBR538</v>
      </c>
      <c r="G48" s="93" t="str">
        <f>VLOOKUP(E48,'LISTADO ATM'!$A$2:$B$900,2,0)</f>
        <v>ATM  Autoservicio San Fco. Macorís</v>
      </c>
      <c r="H48" s="93" t="str">
        <f>VLOOKUP(E48,VIP!$A$2:$O16933,7,FALSE)</f>
        <v>Si</v>
      </c>
      <c r="I48" s="93" t="str">
        <f>VLOOKUP(E48,VIP!$A$2:$O8898,8,FALSE)</f>
        <v>Si</v>
      </c>
      <c r="J48" s="93" t="str">
        <f>VLOOKUP(E48,VIP!$A$2:$O8848,8,FALSE)</f>
        <v>Si</v>
      </c>
      <c r="K48" s="93" t="str">
        <f>VLOOKUP(E48,VIP!$A$2:$O12422,6,0)</f>
        <v>NO</v>
      </c>
      <c r="L48" s="95" t="s">
        <v>2505</v>
      </c>
      <c r="M48" s="96" t="s">
        <v>2468</v>
      </c>
      <c r="N48" s="96" t="s">
        <v>2475</v>
      </c>
      <c r="O48" s="93" t="s">
        <v>2515</v>
      </c>
      <c r="P48" s="128"/>
      <c r="Q48" s="97" t="s">
        <v>2505</v>
      </c>
    </row>
    <row r="49" spans="1:17" ht="18" x14ac:dyDescent="0.25">
      <c r="A49" s="93" t="str">
        <f>VLOOKUP(E49,'LISTADO ATM'!$A$2:$C$901,3,0)</f>
        <v>DISTRITO NACIONAL</v>
      </c>
      <c r="B49" s="107">
        <v>335826945</v>
      </c>
      <c r="C49" s="94">
        <v>44273.774305555555</v>
      </c>
      <c r="D49" s="93" t="s">
        <v>2189</v>
      </c>
      <c r="E49" s="102">
        <v>35</v>
      </c>
      <c r="F49" s="93" t="str">
        <f>VLOOKUP(E49,VIP!$A$2:$O12035,2,0)</f>
        <v>DRBR035</v>
      </c>
      <c r="G49" s="93" t="str">
        <f>VLOOKUP(E49,'LISTADO ATM'!$A$2:$B$900,2,0)</f>
        <v xml:space="preserve">ATM Dirección General de Aduanas I </v>
      </c>
      <c r="H49" s="93" t="str">
        <f>VLOOKUP(E49,VIP!$A$2:$O16956,7,FALSE)</f>
        <v>Si</v>
      </c>
      <c r="I49" s="93" t="str">
        <f>VLOOKUP(E49,VIP!$A$2:$O8921,8,FALSE)</f>
        <v>Si</v>
      </c>
      <c r="J49" s="93" t="str">
        <f>VLOOKUP(E49,VIP!$A$2:$O8871,8,FALSE)</f>
        <v>Si</v>
      </c>
      <c r="K49" s="93" t="str">
        <f>VLOOKUP(E49,VIP!$A$2:$O12445,6,0)</f>
        <v>NO</v>
      </c>
      <c r="L49" s="95" t="s">
        <v>2228</v>
      </c>
      <c r="M49" s="96" t="s">
        <v>2468</v>
      </c>
      <c r="N49" s="96" t="s">
        <v>2475</v>
      </c>
      <c r="O49" s="93" t="s">
        <v>2477</v>
      </c>
      <c r="P49" s="128"/>
      <c r="Q49" s="97" t="s">
        <v>2228</v>
      </c>
    </row>
    <row r="50" spans="1:17" ht="18" x14ac:dyDescent="0.25">
      <c r="A50" s="93" t="str">
        <f>VLOOKUP(E50,'LISTADO ATM'!$A$2:$C$901,3,0)</f>
        <v>DISTRITO NACIONAL</v>
      </c>
      <c r="B50" s="107">
        <v>335826953</v>
      </c>
      <c r="C50" s="94">
        <v>44273.788194444445</v>
      </c>
      <c r="D50" s="93" t="s">
        <v>2471</v>
      </c>
      <c r="E50" s="102">
        <v>540</v>
      </c>
      <c r="F50" s="93" t="str">
        <f>VLOOKUP(E50,VIP!$A$2:$O11994,2,0)</f>
        <v>DRBR540</v>
      </c>
      <c r="G50" s="93" t="str">
        <f>VLOOKUP(E50,'LISTADO ATM'!$A$2:$B$900,2,0)</f>
        <v xml:space="preserve">ATM Autoservicio Sambil I </v>
      </c>
      <c r="H50" s="93" t="str">
        <f>VLOOKUP(E50,VIP!$A$2:$O16915,7,FALSE)</f>
        <v>Si</v>
      </c>
      <c r="I50" s="93" t="str">
        <f>VLOOKUP(E50,VIP!$A$2:$O8880,8,FALSE)</f>
        <v>Si</v>
      </c>
      <c r="J50" s="93" t="str">
        <f>VLOOKUP(E50,VIP!$A$2:$O8830,8,FALSE)</f>
        <v>Si</v>
      </c>
      <c r="K50" s="93" t="str">
        <f>VLOOKUP(E50,VIP!$A$2:$O12404,6,0)</f>
        <v>NO</v>
      </c>
      <c r="L50" s="95" t="s">
        <v>2502</v>
      </c>
      <c r="M50" s="96" t="s">
        <v>2468</v>
      </c>
      <c r="N50" s="96" t="s">
        <v>2475</v>
      </c>
      <c r="O50" s="93" t="s">
        <v>2476</v>
      </c>
      <c r="P50" s="128"/>
      <c r="Q50" s="97" t="s">
        <v>2502</v>
      </c>
    </row>
    <row r="51" spans="1:17" ht="18" x14ac:dyDescent="0.25">
      <c r="A51" s="93" t="str">
        <f>VLOOKUP(E51,'LISTADO ATM'!$A$2:$C$901,3,0)</f>
        <v>SUR</v>
      </c>
      <c r="B51" s="107">
        <v>335826961</v>
      </c>
      <c r="C51" s="94">
        <v>44273.816979166666</v>
      </c>
      <c r="D51" s="93" t="s">
        <v>2189</v>
      </c>
      <c r="E51" s="102">
        <v>871</v>
      </c>
      <c r="F51" s="93" t="str">
        <f>VLOOKUP(E51,VIP!$A$2:$O12003,2,0)</f>
        <v>DRBR871</v>
      </c>
      <c r="G51" s="93" t="str">
        <f>VLOOKUP(E51,'LISTADO ATM'!$A$2:$B$900,2,0)</f>
        <v>ATM Plaza Cultural San Juan</v>
      </c>
      <c r="H51" s="93" t="str">
        <f>VLOOKUP(E51,VIP!$A$2:$O16924,7,FALSE)</f>
        <v>N/A</v>
      </c>
      <c r="I51" s="93" t="str">
        <f>VLOOKUP(E51,VIP!$A$2:$O8889,8,FALSE)</f>
        <v>N/A</v>
      </c>
      <c r="J51" s="93" t="str">
        <f>VLOOKUP(E51,VIP!$A$2:$O8839,8,FALSE)</f>
        <v>N/A</v>
      </c>
      <c r="K51" s="93" t="str">
        <f>VLOOKUP(E51,VIP!$A$2:$O12413,6,0)</f>
        <v>N/A</v>
      </c>
      <c r="L51" s="95" t="s">
        <v>2254</v>
      </c>
      <c r="M51" s="96" t="s">
        <v>2468</v>
      </c>
      <c r="N51" s="96" t="s">
        <v>2475</v>
      </c>
      <c r="O51" s="93" t="s">
        <v>2477</v>
      </c>
      <c r="P51" s="128"/>
      <c r="Q51" s="97" t="s">
        <v>2254</v>
      </c>
    </row>
    <row r="52" spans="1:17" ht="18" x14ac:dyDescent="0.25">
      <c r="A52" s="93" t="str">
        <f>VLOOKUP(E52,'LISTADO ATM'!$A$2:$C$901,3,0)</f>
        <v>DISTRITO NACIONAL</v>
      </c>
      <c r="B52" s="107">
        <v>335826962</v>
      </c>
      <c r="C52" s="94">
        <v>44273.823495370372</v>
      </c>
      <c r="D52" s="93" t="s">
        <v>2189</v>
      </c>
      <c r="E52" s="102">
        <v>911</v>
      </c>
      <c r="F52" s="93" t="str">
        <f>VLOOKUP(E52,VIP!$A$2:$O12002,2,0)</f>
        <v>DRBR911</v>
      </c>
      <c r="G52" s="93" t="str">
        <f>VLOOKUP(E52,'LISTADO ATM'!$A$2:$B$900,2,0)</f>
        <v xml:space="preserve">ATM Oficina Venezuela II </v>
      </c>
      <c r="H52" s="93" t="str">
        <f>VLOOKUP(E52,VIP!$A$2:$O16923,7,FALSE)</f>
        <v>Si</v>
      </c>
      <c r="I52" s="93" t="str">
        <f>VLOOKUP(E52,VIP!$A$2:$O8888,8,FALSE)</f>
        <v>Si</v>
      </c>
      <c r="J52" s="93" t="str">
        <f>VLOOKUP(E52,VIP!$A$2:$O8838,8,FALSE)</f>
        <v>Si</v>
      </c>
      <c r="K52" s="93" t="str">
        <f>VLOOKUP(E52,VIP!$A$2:$O12412,6,0)</f>
        <v>SI</v>
      </c>
      <c r="L52" s="95" t="s">
        <v>2491</v>
      </c>
      <c r="M52" s="96" t="s">
        <v>2468</v>
      </c>
      <c r="N52" s="96" t="s">
        <v>2475</v>
      </c>
      <c r="O52" s="93" t="s">
        <v>2477</v>
      </c>
      <c r="P52" s="128"/>
      <c r="Q52" s="97" t="s">
        <v>2491</v>
      </c>
    </row>
    <row r="53" spans="1:17" ht="18" x14ac:dyDescent="0.25">
      <c r="A53" s="93" t="str">
        <f>VLOOKUP(E53,'LISTADO ATM'!$A$2:$C$901,3,0)</f>
        <v>DISTRITO NACIONAL</v>
      </c>
      <c r="B53" s="107">
        <v>335826964</v>
      </c>
      <c r="C53" s="94">
        <v>44273.824629629627</v>
      </c>
      <c r="D53" s="93" t="s">
        <v>2189</v>
      </c>
      <c r="E53" s="102">
        <v>967</v>
      </c>
      <c r="F53" s="93" t="str">
        <f>VLOOKUP(E53,VIP!$A$2:$O12001,2,0)</f>
        <v>DRBR967</v>
      </c>
      <c r="G53" s="93" t="str">
        <f>VLOOKUP(E53,'LISTADO ATM'!$A$2:$B$900,2,0)</f>
        <v xml:space="preserve">ATM UNP Hiper Olé Autopista Duarte </v>
      </c>
      <c r="H53" s="93" t="str">
        <f>VLOOKUP(E53,VIP!$A$2:$O16922,7,FALSE)</f>
        <v>Si</v>
      </c>
      <c r="I53" s="93" t="str">
        <f>VLOOKUP(E53,VIP!$A$2:$O8887,8,FALSE)</f>
        <v>Si</v>
      </c>
      <c r="J53" s="93" t="str">
        <f>VLOOKUP(E53,VIP!$A$2:$O8837,8,FALSE)</f>
        <v>Si</v>
      </c>
      <c r="K53" s="93" t="str">
        <f>VLOOKUP(E53,VIP!$A$2:$O12411,6,0)</f>
        <v>NO</v>
      </c>
      <c r="L53" s="95" t="s">
        <v>2491</v>
      </c>
      <c r="M53" s="96" t="s">
        <v>2468</v>
      </c>
      <c r="N53" s="96" t="s">
        <v>2475</v>
      </c>
      <c r="O53" s="93" t="s">
        <v>2477</v>
      </c>
      <c r="P53" s="128"/>
      <c r="Q53" s="97" t="s">
        <v>2491</v>
      </c>
    </row>
    <row r="54" spans="1:17" ht="18" x14ac:dyDescent="0.25">
      <c r="A54" s="93" t="str">
        <f>VLOOKUP(E54,'LISTADO ATM'!$A$2:$C$901,3,0)</f>
        <v>DISTRITO NACIONAL</v>
      </c>
      <c r="B54" s="107">
        <v>335826965</v>
      </c>
      <c r="C54" s="94">
        <v>44273.827939814815</v>
      </c>
      <c r="D54" s="93" t="s">
        <v>2471</v>
      </c>
      <c r="E54" s="102">
        <v>113</v>
      </c>
      <c r="F54" s="93" t="str">
        <f>VLOOKUP(E54,VIP!$A$2:$O12000,2,0)</f>
        <v>DRBR113</v>
      </c>
      <c r="G54" s="93" t="str">
        <f>VLOOKUP(E54,'LISTADO ATM'!$A$2:$B$900,2,0)</f>
        <v xml:space="preserve">ATM Autoservicio Atalaya del Mar </v>
      </c>
      <c r="H54" s="93" t="str">
        <f>VLOOKUP(E54,VIP!$A$2:$O16921,7,FALSE)</f>
        <v>Si</v>
      </c>
      <c r="I54" s="93" t="str">
        <f>VLOOKUP(E54,VIP!$A$2:$O8886,8,FALSE)</f>
        <v>No</v>
      </c>
      <c r="J54" s="93" t="str">
        <f>VLOOKUP(E54,VIP!$A$2:$O8836,8,FALSE)</f>
        <v>No</v>
      </c>
      <c r="K54" s="93" t="str">
        <f>VLOOKUP(E54,VIP!$A$2:$O12410,6,0)</f>
        <v>NO</v>
      </c>
      <c r="L54" s="95" t="s">
        <v>2505</v>
      </c>
      <c r="M54" s="96" t="s">
        <v>2468</v>
      </c>
      <c r="N54" s="96" t="s">
        <v>2475</v>
      </c>
      <c r="O54" s="93" t="s">
        <v>2476</v>
      </c>
      <c r="P54" s="128"/>
      <c r="Q54" s="97" t="s">
        <v>2505</v>
      </c>
    </row>
    <row r="55" spans="1:17" ht="18" x14ac:dyDescent="0.25">
      <c r="A55" s="93" t="str">
        <f>VLOOKUP(E55,'LISTADO ATM'!$A$2:$C$901,3,0)</f>
        <v>NORTE</v>
      </c>
      <c r="B55" s="107">
        <v>335826969</v>
      </c>
      <c r="C55" s="94">
        <v>44273.834027777775</v>
      </c>
      <c r="D55" s="93" t="s">
        <v>2190</v>
      </c>
      <c r="E55" s="102">
        <v>840</v>
      </c>
      <c r="F55" s="93" t="str">
        <f>VLOOKUP(E55,VIP!$A$2:$O11999,2,0)</f>
        <v>DRBR840</v>
      </c>
      <c r="G55" s="93" t="str">
        <f>VLOOKUP(E55,'LISTADO ATM'!$A$2:$B$900,2,0)</f>
        <v xml:space="preserve">ATM PUCMM (Santiago) </v>
      </c>
      <c r="H55" s="93" t="str">
        <f>VLOOKUP(E55,VIP!$A$2:$O16920,7,FALSE)</f>
        <v>Si</v>
      </c>
      <c r="I55" s="93" t="str">
        <f>VLOOKUP(E55,VIP!$A$2:$O8885,8,FALSE)</f>
        <v>Si</v>
      </c>
      <c r="J55" s="93" t="str">
        <f>VLOOKUP(E55,VIP!$A$2:$O8835,8,FALSE)</f>
        <v>Si</v>
      </c>
      <c r="K55" s="93" t="str">
        <f>VLOOKUP(E55,VIP!$A$2:$O12409,6,0)</f>
        <v>NO</v>
      </c>
      <c r="L55" s="95" t="s">
        <v>2254</v>
      </c>
      <c r="M55" s="96" t="s">
        <v>2468</v>
      </c>
      <c r="N55" s="96" t="s">
        <v>2475</v>
      </c>
      <c r="O55" s="93" t="s">
        <v>2503</v>
      </c>
      <c r="P55" s="128"/>
      <c r="Q55" s="97" t="s">
        <v>2254</v>
      </c>
    </row>
    <row r="56" spans="1:17" ht="18" x14ac:dyDescent="0.25">
      <c r="A56" s="93" t="str">
        <f>VLOOKUP(E56,'LISTADO ATM'!$A$2:$C$901,3,0)</f>
        <v>DISTRITO NACIONAL</v>
      </c>
      <c r="B56" s="107">
        <v>335826971</v>
      </c>
      <c r="C56" s="94">
        <v>44273.834745370368</v>
      </c>
      <c r="D56" s="93" t="s">
        <v>2189</v>
      </c>
      <c r="E56" s="102">
        <v>833</v>
      </c>
      <c r="F56" s="93" t="str">
        <f>VLOOKUP(E56,VIP!$A$2:$O11998,2,0)</f>
        <v>DRBR833</v>
      </c>
      <c r="G56" s="93" t="str">
        <f>VLOOKUP(E56,'LISTADO ATM'!$A$2:$B$900,2,0)</f>
        <v xml:space="preserve">ATM Cafetería CTB I </v>
      </c>
      <c r="H56" s="93" t="str">
        <f>VLOOKUP(E56,VIP!$A$2:$O16919,7,FALSE)</f>
        <v>Si</v>
      </c>
      <c r="I56" s="93" t="str">
        <f>VLOOKUP(E56,VIP!$A$2:$O8884,8,FALSE)</f>
        <v>Si</v>
      </c>
      <c r="J56" s="93" t="str">
        <f>VLOOKUP(E56,VIP!$A$2:$O8834,8,FALSE)</f>
        <v>Si</v>
      </c>
      <c r="K56" s="93" t="str">
        <f>VLOOKUP(E56,VIP!$A$2:$O12408,6,0)</f>
        <v>NO</v>
      </c>
      <c r="L56" s="95" t="s">
        <v>2228</v>
      </c>
      <c r="M56" s="96" t="s">
        <v>2468</v>
      </c>
      <c r="N56" s="96" t="s">
        <v>2475</v>
      </c>
      <c r="O56" s="93" t="s">
        <v>2477</v>
      </c>
      <c r="P56" s="128"/>
      <c r="Q56" s="97" t="s">
        <v>2228</v>
      </c>
    </row>
    <row r="57" spans="1:17" ht="18" x14ac:dyDescent="0.25">
      <c r="A57" s="93" t="str">
        <f>VLOOKUP(E57,'LISTADO ATM'!$A$2:$C$901,3,0)</f>
        <v>ESTE</v>
      </c>
      <c r="B57" s="107">
        <v>335826972</v>
      </c>
      <c r="C57" s="94">
        <v>44273.835266203707</v>
      </c>
      <c r="D57" s="93" t="s">
        <v>2189</v>
      </c>
      <c r="E57" s="102">
        <v>923</v>
      </c>
      <c r="F57" s="93" t="str">
        <f>VLOOKUP(E57,VIP!$A$2:$O11997,2,0)</f>
        <v>DRBR923</v>
      </c>
      <c r="G57" s="93" t="str">
        <f>VLOOKUP(E57,'LISTADO ATM'!$A$2:$B$900,2,0)</f>
        <v xml:space="preserve">ATM Agroindustrial San Pedro de Macorís </v>
      </c>
      <c r="H57" s="93" t="str">
        <f>VLOOKUP(E57,VIP!$A$2:$O16918,7,FALSE)</f>
        <v>Si</v>
      </c>
      <c r="I57" s="93" t="str">
        <f>VLOOKUP(E57,VIP!$A$2:$O8883,8,FALSE)</f>
        <v>Si</v>
      </c>
      <c r="J57" s="93" t="str">
        <f>VLOOKUP(E57,VIP!$A$2:$O8833,8,FALSE)</f>
        <v>Si</v>
      </c>
      <c r="K57" s="93" t="str">
        <f>VLOOKUP(E57,VIP!$A$2:$O12407,6,0)</f>
        <v>NO</v>
      </c>
      <c r="L57" s="95" t="s">
        <v>2254</v>
      </c>
      <c r="M57" s="96" t="s">
        <v>2468</v>
      </c>
      <c r="N57" s="96" t="s">
        <v>2475</v>
      </c>
      <c r="O57" s="93" t="s">
        <v>2477</v>
      </c>
      <c r="P57" s="128"/>
      <c r="Q57" s="97" t="s">
        <v>2254</v>
      </c>
    </row>
    <row r="58" spans="1:17" ht="18" x14ac:dyDescent="0.25">
      <c r="A58" s="93" t="str">
        <f>VLOOKUP(E58,'LISTADO ATM'!$A$2:$C$901,3,0)</f>
        <v>NORTE</v>
      </c>
      <c r="B58" s="107">
        <v>335826975</v>
      </c>
      <c r="C58" s="94">
        <v>44273.836215277777</v>
      </c>
      <c r="D58" s="93" t="s">
        <v>2190</v>
      </c>
      <c r="E58" s="102">
        <v>666</v>
      </c>
      <c r="F58" s="93" t="str">
        <f>VLOOKUP(E58,VIP!$A$2:$O11996,2,0)</f>
        <v>DRBR666</v>
      </c>
      <c r="G58" s="93" t="str">
        <f>VLOOKUP(E58,'LISTADO ATM'!$A$2:$B$900,2,0)</f>
        <v>ATM S/M El Porvernir Libert</v>
      </c>
      <c r="H58" s="93" t="str">
        <f>VLOOKUP(E58,VIP!$A$2:$O16917,7,FALSE)</f>
        <v>N/A</v>
      </c>
      <c r="I58" s="93" t="str">
        <f>VLOOKUP(E58,VIP!$A$2:$O8882,8,FALSE)</f>
        <v>N/A</v>
      </c>
      <c r="J58" s="93" t="str">
        <f>VLOOKUP(E58,VIP!$A$2:$O8832,8,FALSE)</f>
        <v>N/A</v>
      </c>
      <c r="K58" s="93" t="str">
        <f>VLOOKUP(E58,VIP!$A$2:$O12406,6,0)</f>
        <v>N/A</v>
      </c>
      <c r="L58" s="95" t="s">
        <v>2491</v>
      </c>
      <c r="M58" s="96" t="s">
        <v>2468</v>
      </c>
      <c r="N58" s="96" t="s">
        <v>2475</v>
      </c>
      <c r="O58" s="93" t="s">
        <v>2503</v>
      </c>
      <c r="P58" s="128"/>
      <c r="Q58" s="97" t="s">
        <v>2491</v>
      </c>
    </row>
    <row r="59" spans="1:17" ht="18" x14ac:dyDescent="0.25">
      <c r="A59" s="93" t="str">
        <f>VLOOKUP(E59,'LISTADO ATM'!$A$2:$C$901,3,0)</f>
        <v>ESTE</v>
      </c>
      <c r="B59" s="107">
        <v>335826977</v>
      </c>
      <c r="C59" s="94">
        <v>44273.837118055555</v>
      </c>
      <c r="D59" s="93" t="s">
        <v>2471</v>
      </c>
      <c r="E59" s="102">
        <v>158</v>
      </c>
      <c r="F59" s="93" t="str">
        <f>VLOOKUP(E59,VIP!$A$2:$O11995,2,0)</f>
        <v>DRBR158</v>
      </c>
      <c r="G59" s="93" t="str">
        <f>VLOOKUP(E59,'LISTADO ATM'!$A$2:$B$900,2,0)</f>
        <v xml:space="preserve">ATM Oficina Romana Norte </v>
      </c>
      <c r="H59" s="93" t="str">
        <f>VLOOKUP(E59,VIP!$A$2:$O16916,7,FALSE)</f>
        <v>Si</v>
      </c>
      <c r="I59" s="93" t="str">
        <f>VLOOKUP(E59,VIP!$A$2:$O8881,8,FALSE)</f>
        <v>Si</v>
      </c>
      <c r="J59" s="93" t="str">
        <f>VLOOKUP(E59,VIP!$A$2:$O8831,8,FALSE)</f>
        <v>Si</v>
      </c>
      <c r="K59" s="93" t="str">
        <f>VLOOKUP(E59,VIP!$A$2:$O12405,6,0)</f>
        <v>SI</v>
      </c>
      <c r="L59" s="95" t="s">
        <v>2502</v>
      </c>
      <c r="M59" s="96" t="s">
        <v>2468</v>
      </c>
      <c r="N59" s="96" t="s">
        <v>2475</v>
      </c>
      <c r="O59" s="93" t="s">
        <v>2476</v>
      </c>
      <c r="P59" s="128"/>
      <c r="Q59" s="97" t="s">
        <v>2502</v>
      </c>
    </row>
    <row r="60" spans="1:17" ht="18" x14ac:dyDescent="0.25">
      <c r="A60" s="93" t="str">
        <f>VLOOKUP(E60,'LISTADO ATM'!$A$2:$C$901,3,0)</f>
        <v>NORTE</v>
      </c>
      <c r="B60" s="107">
        <v>335826981</v>
      </c>
      <c r="C60" s="94">
        <v>44273.864583333336</v>
      </c>
      <c r="D60" s="93" t="s">
        <v>2190</v>
      </c>
      <c r="E60" s="102">
        <v>196</v>
      </c>
      <c r="F60" s="93" t="str">
        <f>VLOOKUP(E60,VIP!$A$2:$O12046,2,0)</f>
        <v>DRBR196</v>
      </c>
      <c r="G60" s="93" t="str">
        <f>VLOOKUP(E60,'LISTADO ATM'!$A$2:$B$900,2,0)</f>
        <v xml:space="preserve">ATM Estación Texaco Cangrejo Farmacia (Sosúa) </v>
      </c>
      <c r="H60" s="93" t="str">
        <f>VLOOKUP(E60,VIP!$A$2:$O16967,7,FALSE)</f>
        <v>Si</v>
      </c>
      <c r="I60" s="93" t="str">
        <f>VLOOKUP(E60,VIP!$A$2:$O8932,8,FALSE)</f>
        <v>Si</v>
      </c>
      <c r="J60" s="93" t="str">
        <f>VLOOKUP(E60,VIP!$A$2:$O8882,8,FALSE)</f>
        <v>Si</v>
      </c>
      <c r="K60" s="93" t="str">
        <f>VLOOKUP(E60,VIP!$A$2:$O12456,6,0)</f>
        <v>NO</v>
      </c>
      <c r="L60" s="95" t="s">
        <v>2254</v>
      </c>
      <c r="M60" s="96" t="s">
        <v>2468</v>
      </c>
      <c r="N60" s="96" t="s">
        <v>2475</v>
      </c>
      <c r="O60" s="93" t="s">
        <v>2503</v>
      </c>
      <c r="P60" s="128"/>
      <c r="Q60" s="97" t="s">
        <v>2254</v>
      </c>
    </row>
    <row r="61" spans="1:17" ht="18" x14ac:dyDescent="0.25">
      <c r="A61" s="93" t="str">
        <f>VLOOKUP(E61,'LISTADO ATM'!$A$2:$C$901,3,0)</f>
        <v>NORTE</v>
      </c>
      <c r="B61" s="107">
        <v>335826982</v>
      </c>
      <c r="C61" s="94">
        <v>44273.868055555555</v>
      </c>
      <c r="D61" s="93" t="s">
        <v>2190</v>
      </c>
      <c r="E61" s="102">
        <v>746</v>
      </c>
      <c r="F61" s="93" t="str">
        <f>VLOOKUP(E61,VIP!$A$2:$O12034,2,0)</f>
        <v>DRBR156</v>
      </c>
      <c r="G61" s="93" t="str">
        <f>VLOOKUP(E61,'LISTADO ATM'!$A$2:$B$900,2,0)</f>
        <v xml:space="preserve">ATM Oficina Las Terrenas </v>
      </c>
      <c r="H61" s="93" t="str">
        <f>VLOOKUP(E61,VIP!$A$2:$O16955,7,FALSE)</f>
        <v>Si</v>
      </c>
      <c r="I61" s="93" t="str">
        <f>VLOOKUP(E61,VIP!$A$2:$O8920,8,FALSE)</f>
        <v>Si</v>
      </c>
      <c r="J61" s="93" t="str">
        <f>VLOOKUP(E61,VIP!$A$2:$O8870,8,FALSE)</f>
        <v>Si</v>
      </c>
      <c r="K61" s="93" t="str">
        <f>VLOOKUP(E61,VIP!$A$2:$O12444,6,0)</f>
        <v>SI</v>
      </c>
      <c r="L61" s="95" t="s">
        <v>2254</v>
      </c>
      <c r="M61" s="96" t="s">
        <v>2468</v>
      </c>
      <c r="N61" s="96" t="s">
        <v>2475</v>
      </c>
      <c r="O61" s="93" t="s">
        <v>2503</v>
      </c>
      <c r="P61" s="128"/>
      <c r="Q61" s="97" t="s">
        <v>2254</v>
      </c>
    </row>
    <row r="62" spans="1:17" ht="18" x14ac:dyDescent="0.25">
      <c r="A62" s="93" t="str">
        <f>VLOOKUP(E62,'LISTADO ATM'!$A$2:$C$901,3,0)</f>
        <v>DISTRITO NACIONAL</v>
      </c>
      <c r="B62" s="107">
        <v>335826983</v>
      </c>
      <c r="C62" s="94">
        <v>44273.869444444441</v>
      </c>
      <c r="D62" s="93" t="s">
        <v>2189</v>
      </c>
      <c r="E62" s="102">
        <v>300</v>
      </c>
      <c r="F62" s="93" t="str">
        <f>VLOOKUP(E62,VIP!$A$2:$O12015,2,0)</f>
        <v>DRBR300</v>
      </c>
      <c r="G62" s="93" t="str">
        <f>VLOOKUP(E62,'LISTADO ATM'!$A$2:$B$900,2,0)</f>
        <v xml:space="preserve">ATM S/M Aprezio Los Guaricanos </v>
      </c>
      <c r="H62" s="93" t="str">
        <f>VLOOKUP(E62,VIP!$A$2:$O16936,7,FALSE)</f>
        <v>Si</v>
      </c>
      <c r="I62" s="93" t="str">
        <f>VLOOKUP(E62,VIP!$A$2:$O8901,8,FALSE)</f>
        <v>Si</v>
      </c>
      <c r="J62" s="93" t="str">
        <f>VLOOKUP(E62,VIP!$A$2:$O8851,8,FALSE)</f>
        <v>Si</v>
      </c>
      <c r="K62" s="93" t="str">
        <f>VLOOKUP(E62,VIP!$A$2:$O12425,6,0)</f>
        <v>NO</v>
      </c>
      <c r="L62" s="95" t="s">
        <v>2491</v>
      </c>
      <c r="M62" s="96" t="s">
        <v>2468</v>
      </c>
      <c r="N62" s="96" t="s">
        <v>2475</v>
      </c>
      <c r="O62" s="93" t="s">
        <v>2477</v>
      </c>
      <c r="P62" s="128"/>
      <c r="Q62" s="97" t="s">
        <v>2491</v>
      </c>
    </row>
    <row r="63" spans="1:17" ht="18" x14ac:dyDescent="0.25">
      <c r="A63" s="93" t="str">
        <f>VLOOKUP(E63,'LISTADO ATM'!$A$2:$C$901,3,0)</f>
        <v>ESTE</v>
      </c>
      <c r="B63" s="107">
        <v>335826984</v>
      </c>
      <c r="C63" s="94">
        <v>44273.871527777781</v>
      </c>
      <c r="D63" s="93" t="s">
        <v>2189</v>
      </c>
      <c r="E63" s="102">
        <v>963</v>
      </c>
      <c r="F63" s="93" t="str">
        <f>VLOOKUP(E63,VIP!$A$2:$O12014,2,0)</f>
        <v>DRBR963</v>
      </c>
      <c r="G63" s="93" t="str">
        <f>VLOOKUP(E63,'LISTADO ATM'!$A$2:$B$900,2,0)</f>
        <v xml:space="preserve">ATM Multiplaza La Romana </v>
      </c>
      <c r="H63" s="93" t="str">
        <f>VLOOKUP(E63,VIP!$A$2:$O16935,7,FALSE)</f>
        <v>Si</v>
      </c>
      <c r="I63" s="93" t="str">
        <f>VLOOKUP(E63,VIP!$A$2:$O8900,8,FALSE)</f>
        <v>Si</v>
      </c>
      <c r="J63" s="93" t="str">
        <f>VLOOKUP(E63,VIP!$A$2:$O8850,8,FALSE)</f>
        <v>Si</v>
      </c>
      <c r="K63" s="93" t="str">
        <f>VLOOKUP(E63,VIP!$A$2:$O12424,6,0)</f>
        <v>NO</v>
      </c>
      <c r="L63" s="95" t="s">
        <v>2228</v>
      </c>
      <c r="M63" s="96" t="s">
        <v>2468</v>
      </c>
      <c r="N63" s="96" t="s">
        <v>2475</v>
      </c>
      <c r="O63" s="93" t="s">
        <v>2477</v>
      </c>
      <c r="P63" s="128"/>
      <c r="Q63" s="97" t="s">
        <v>2228</v>
      </c>
    </row>
    <row r="64" spans="1:17" ht="18" x14ac:dyDescent="0.25">
      <c r="A64" s="93" t="str">
        <f>VLOOKUP(E64,'LISTADO ATM'!$A$2:$C$901,3,0)</f>
        <v>SUR</v>
      </c>
      <c r="B64" s="107">
        <v>335826985</v>
      </c>
      <c r="C64" s="94">
        <v>44273.872916666667</v>
      </c>
      <c r="D64" s="93" t="s">
        <v>2189</v>
      </c>
      <c r="E64" s="102">
        <v>750</v>
      </c>
      <c r="F64" s="93" t="str">
        <f>VLOOKUP(E64,VIP!$A$2:$O12011,2,0)</f>
        <v>DRBR265</v>
      </c>
      <c r="G64" s="93" t="str">
        <f>VLOOKUP(E64,'LISTADO ATM'!$A$2:$B$900,2,0)</f>
        <v xml:space="preserve">ATM UNP Duvergé </v>
      </c>
      <c r="H64" s="93" t="str">
        <f>VLOOKUP(E64,VIP!$A$2:$O16932,7,FALSE)</f>
        <v>Si</v>
      </c>
      <c r="I64" s="93" t="str">
        <f>VLOOKUP(E64,VIP!$A$2:$O8897,8,FALSE)</f>
        <v>Si</v>
      </c>
      <c r="J64" s="93" t="str">
        <f>VLOOKUP(E64,VIP!$A$2:$O8847,8,FALSE)</f>
        <v>Si</v>
      </c>
      <c r="K64" s="93" t="str">
        <f>VLOOKUP(E64,VIP!$A$2:$O12421,6,0)</f>
        <v>SI</v>
      </c>
      <c r="L64" s="95" t="s">
        <v>2228</v>
      </c>
      <c r="M64" s="96" t="s">
        <v>2468</v>
      </c>
      <c r="N64" s="96" t="s">
        <v>2475</v>
      </c>
      <c r="O64" s="93" t="s">
        <v>2477</v>
      </c>
      <c r="P64" s="128"/>
      <c r="Q64" s="97" t="s">
        <v>2228</v>
      </c>
    </row>
    <row r="65" spans="1:17" ht="18" x14ac:dyDescent="0.25">
      <c r="A65" s="93" t="str">
        <f>VLOOKUP(E65,'LISTADO ATM'!$A$2:$C$901,3,0)</f>
        <v>DISTRITO NACIONAL</v>
      </c>
      <c r="B65" s="107">
        <v>335826986</v>
      </c>
      <c r="C65" s="94">
        <v>44273.875</v>
      </c>
      <c r="D65" s="93" t="s">
        <v>2189</v>
      </c>
      <c r="E65" s="102">
        <v>499</v>
      </c>
      <c r="F65" s="93" t="str">
        <f>VLOOKUP(E65,VIP!$A$2:$O12030,2,0)</f>
        <v>DRBR499</v>
      </c>
      <c r="G65" s="93" t="str">
        <f>VLOOKUP(E65,'LISTADO ATM'!$A$2:$B$900,2,0)</f>
        <v xml:space="preserve">ATM Estación Sunix Tiradentes </v>
      </c>
      <c r="H65" s="93" t="str">
        <f>VLOOKUP(E65,VIP!$A$2:$O16951,7,FALSE)</f>
        <v>Si</v>
      </c>
      <c r="I65" s="93" t="str">
        <f>VLOOKUP(E65,VIP!$A$2:$O8916,8,FALSE)</f>
        <v>Si</v>
      </c>
      <c r="J65" s="93" t="str">
        <f>VLOOKUP(E65,VIP!$A$2:$O8866,8,FALSE)</f>
        <v>Si</v>
      </c>
      <c r="K65" s="93" t="str">
        <f>VLOOKUP(E65,VIP!$A$2:$O12440,6,0)</f>
        <v>NO</v>
      </c>
      <c r="L65" s="95" t="s">
        <v>2228</v>
      </c>
      <c r="M65" s="96" t="s">
        <v>2468</v>
      </c>
      <c r="N65" s="96" t="s">
        <v>2475</v>
      </c>
      <c r="O65" s="93" t="s">
        <v>2477</v>
      </c>
      <c r="P65" s="128"/>
      <c r="Q65" s="97" t="s">
        <v>2228</v>
      </c>
    </row>
    <row r="66" spans="1:17" ht="18" x14ac:dyDescent="0.25">
      <c r="A66" s="93" t="str">
        <f>VLOOKUP(E66,'LISTADO ATM'!$A$2:$C$901,3,0)</f>
        <v>DISTRITO NACIONAL</v>
      </c>
      <c r="B66" s="107">
        <v>335826987</v>
      </c>
      <c r="C66" s="94">
        <v>44273.875694444447</v>
      </c>
      <c r="D66" s="93" t="s">
        <v>2189</v>
      </c>
      <c r="E66" s="102">
        <v>517</v>
      </c>
      <c r="F66" s="93" t="str">
        <f>VLOOKUP(E66,VIP!$A$2:$O12040,2,0)</f>
        <v>DRBR517</v>
      </c>
      <c r="G66" s="93" t="str">
        <f>VLOOKUP(E66,'LISTADO ATM'!$A$2:$B$900,2,0)</f>
        <v xml:space="preserve">ATM Autobanco Oficina Sans Soucí </v>
      </c>
      <c r="H66" s="93" t="str">
        <f>VLOOKUP(E66,VIP!$A$2:$O16961,7,FALSE)</f>
        <v>Si</v>
      </c>
      <c r="I66" s="93" t="str">
        <f>VLOOKUP(E66,VIP!$A$2:$O8926,8,FALSE)</f>
        <v>Si</v>
      </c>
      <c r="J66" s="93" t="str">
        <f>VLOOKUP(E66,VIP!$A$2:$O8876,8,FALSE)</f>
        <v>Si</v>
      </c>
      <c r="K66" s="93" t="str">
        <f>VLOOKUP(E66,VIP!$A$2:$O12450,6,0)</f>
        <v>SI</v>
      </c>
      <c r="L66" s="95" t="s">
        <v>2228</v>
      </c>
      <c r="M66" s="96" t="s">
        <v>2468</v>
      </c>
      <c r="N66" s="96" t="s">
        <v>2475</v>
      </c>
      <c r="O66" s="93" t="s">
        <v>2477</v>
      </c>
      <c r="P66" s="128"/>
      <c r="Q66" s="97" t="s">
        <v>2228</v>
      </c>
    </row>
    <row r="67" spans="1:17" ht="18" x14ac:dyDescent="0.25">
      <c r="A67" s="93" t="str">
        <f>VLOOKUP(E67,'LISTADO ATM'!$A$2:$C$901,3,0)</f>
        <v>DISTRITO NACIONAL</v>
      </c>
      <c r="B67" s="107">
        <v>335826988</v>
      </c>
      <c r="C67" s="94">
        <v>44273.878807870373</v>
      </c>
      <c r="D67" s="93" t="s">
        <v>2189</v>
      </c>
      <c r="E67" s="102">
        <v>23</v>
      </c>
      <c r="F67" s="93" t="str">
        <f>VLOOKUP(E67,VIP!$A$2:$O12046,2,0)</f>
        <v>DRBR023</v>
      </c>
      <c r="G67" s="93" t="str">
        <f>VLOOKUP(E67,'LISTADO ATM'!$A$2:$B$900,2,0)</f>
        <v xml:space="preserve">ATM Oficina México </v>
      </c>
      <c r="H67" s="93" t="str">
        <f>VLOOKUP(E67,VIP!$A$2:$O16967,7,FALSE)</f>
        <v>Si</v>
      </c>
      <c r="I67" s="93" t="str">
        <f>VLOOKUP(E67,VIP!$A$2:$O8932,8,FALSE)</f>
        <v>Si</v>
      </c>
      <c r="J67" s="93" t="str">
        <f>VLOOKUP(E67,VIP!$A$2:$O8882,8,FALSE)</f>
        <v>Si</v>
      </c>
      <c r="K67" s="93" t="str">
        <f>VLOOKUP(E67,VIP!$A$2:$O12456,6,0)</f>
        <v>NO</v>
      </c>
      <c r="L67" s="95" t="s">
        <v>2491</v>
      </c>
      <c r="M67" s="96" t="s">
        <v>2468</v>
      </c>
      <c r="N67" s="96" t="s">
        <v>2475</v>
      </c>
      <c r="O67" s="93" t="s">
        <v>2477</v>
      </c>
      <c r="P67" s="128"/>
      <c r="Q67" s="97" t="s">
        <v>2491</v>
      </c>
    </row>
    <row r="68" spans="1:17" ht="18" x14ac:dyDescent="0.25">
      <c r="A68" s="93" t="str">
        <f>VLOOKUP(E68,'LISTADO ATM'!$A$2:$C$901,3,0)</f>
        <v>SUR</v>
      </c>
      <c r="B68" s="107">
        <v>335826989</v>
      </c>
      <c r="C68" s="94">
        <v>44273.884375000001</v>
      </c>
      <c r="D68" s="93" t="s">
        <v>2189</v>
      </c>
      <c r="E68" s="102">
        <v>885</v>
      </c>
      <c r="F68" s="93" t="str">
        <f>VLOOKUP(E68,VIP!$A$2:$O12045,2,0)</f>
        <v>DRBR885</v>
      </c>
      <c r="G68" s="93" t="str">
        <f>VLOOKUP(E68,'LISTADO ATM'!$A$2:$B$900,2,0)</f>
        <v xml:space="preserve">ATM UNP Rancho Arriba </v>
      </c>
      <c r="H68" s="93" t="str">
        <f>VLOOKUP(E68,VIP!$A$2:$O16966,7,FALSE)</f>
        <v>Si</v>
      </c>
      <c r="I68" s="93" t="str">
        <f>VLOOKUP(E68,VIP!$A$2:$O8931,8,FALSE)</f>
        <v>Si</v>
      </c>
      <c r="J68" s="93" t="str">
        <f>VLOOKUP(E68,VIP!$A$2:$O8881,8,FALSE)</f>
        <v>Si</v>
      </c>
      <c r="K68" s="93" t="str">
        <f>VLOOKUP(E68,VIP!$A$2:$O12455,6,0)</f>
        <v>NO</v>
      </c>
      <c r="L68" s="95" t="s">
        <v>2254</v>
      </c>
      <c r="M68" s="96" t="s">
        <v>2468</v>
      </c>
      <c r="N68" s="96" t="s">
        <v>2475</v>
      </c>
      <c r="O68" s="93" t="s">
        <v>2477</v>
      </c>
      <c r="P68" s="128"/>
      <c r="Q68" s="97" t="s">
        <v>2254</v>
      </c>
    </row>
    <row r="69" spans="1:17" ht="18" x14ac:dyDescent="0.25">
      <c r="A69" s="93" t="str">
        <f>VLOOKUP(E69,'LISTADO ATM'!$A$2:$C$901,3,0)</f>
        <v>DISTRITO NACIONAL</v>
      </c>
      <c r="B69" s="107">
        <v>335826990</v>
      </c>
      <c r="C69" s="94">
        <v>44273.885057870371</v>
      </c>
      <c r="D69" s="93" t="s">
        <v>2189</v>
      </c>
      <c r="E69" s="102">
        <v>575</v>
      </c>
      <c r="F69" s="93" t="str">
        <f>VLOOKUP(E69,VIP!$A$2:$O12044,2,0)</f>
        <v>DRBR16P</v>
      </c>
      <c r="G69" s="93" t="str">
        <f>VLOOKUP(E69,'LISTADO ATM'!$A$2:$B$900,2,0)</f>
        <v xml:space="preserve">ATM EDESUR Tiradentes </v>
      </c>
      <c r="H69" s="93" t="str">
        <f>VLOOKUP(E69,VIP!$A$2:$O16965,7,FALSE)</f>
        <v>Si</v>
      </c>
      <c r="I69" s="93" t="str">
        <f>VLOOKUP(E69,VIP!$A$2:$O8930,8,FALSE)</f>
        <v>Si</v>
      </c>
      <c r="J69" s="93" t="str">
        <f>VLOOKUP(E69,VIP!$A$2:$O8880,8,FALSE)</f>
        <v>Si</v>
      </c>
      <c r="K69" s="93" t="str">
        <f>VLOOKUP(E69,VIP!$A$2:$O12454,6,0)</f>
        <v>NO</v>
      </c>
      <c r="L69" s="95" t="s">
        <v>2254</v>
      </c>
      <c r="M69" s="96" t="s">
        <v>2468</v>
      </c>
      <c r="N69" s="96" t="s">
        <v>2475</v>
      </c>
      <c r="O69" s="93" t="s">
        <v>2477</v>
      </c>
      <c r="P69" s="128"/>
      <c r="Q69" s="97" t="s">
        <v>2254</v>
      </c>
    </row>
    <row r="70" spans="1:17" ht="18" x14ac:dyDescent="0.25">
      <c r="A70" s="93" t="str">
        <f>VLOOKUP(E70,'LISTADO ATM'!$A$2:$C$901,3,0)</f>
        <v>ESTE</v>
      </c>
      <c r="B70" s="107">
        <v>335826991</v>
      </c>
      <c r="C70" s="94">
        <v>44273.891377314816</v>
      </c>
      <c r="D70" s="93" t="s">
        <v>2471</v>
      </c>
      <c r="E70" s="102">
        <v>912</v>
      </c>
      <c r="F70" s="93" t="str">
        <f>VLOOKUP(E70,VIP!$A$2:$O12043,2,0)</f>
        <v>DRBR973</v>
      </c>
      <c r="G70" s="93" t="str">
        <f>VLOOKUP(E70,'LISTADO ATM'!$A$2:$B$900,2,0)</f>
        <v xml:space="preserve">ATM Oficina San Pedro II </v>
      </c>
      <c r="H70" s="93" t="str">
        <f>VLOOKUP(E70,VIP!$A$2:$O16964,7,FALSE)</f>
        <v>Si</v>
      </c>
      <c r="I70" s="93" t="str">
        <f>VLOOKUP(E70,VIP!$A$2:$O8929,8,FALSE)</f>
        <v>Si</v>
      </c>
      <c r="J70" s="93" t="str">
        <f>VLOOKUP(E70,VIP!$A$2:$O8879,8,FALSE)</f>
        <v>Si</v>
      </c>
      <c r="K70" s="93" t="str">
        <f>VLOOKUP(E70,VIP!$A$2:$O12453,6,0)</f>
        <v>SI</v>
      </c>
      <c r="L70" s="95" t="s">
        <v>2430</v>
      </c>
      <c r="M70" s="96" t="s">
        <v>2468</v>
      </c>
      <c r="N70" s="96" t="s">
        <v>2475</v>
      </c>
      <c r="O70" s="93" t="s">
        <v>2476</v>
      </c>
      <c r="P70" s="128"/>
      <c r="Q70" s="97" t="s">
        <v>2430</v>
      </c>
    </row>
    <row r="71" spans="1:17" ht="18" x14ac:dyDescent="0.25">
      <c r="A71" s="93" t="str">
        <f>VLOOKUP(E71,'LISTADO ATM'!$A$2:$C$901,3,0)</f>
        <v>NORTE</v>
      </c>
      <c r="B71" s="107">
        <v>335826993</v>
      </c>
      <c r="C71" s="94">
        <v>44273.900613425925</v>
      </c>
      <c r="D71" s="93" t="s">
        <v>2498</v>
      </c>
      <c r="E71" s="102">
        <v>604</v>
      </c>
      <c r="F71" s="93" t="str">
        <f>VLOOKUP(E71,VIP!$A$2:$O12042,2,0)</f>
        <v>DRBR401</v>
      </c>
      <c r="G71" s="93" t="str">
        <f>VLOOKUP(E71,'LISTADO ATM'!$A$2:$B$900,2,0)</f>
        <v xml:space="preserve">ATM Oficina Estancia Nueva (Moca) </v>
      </c>
      <c r="H71" s="93" t="str">
        <f>VLOOKUP(E71,VIP!$A$2:$O16963,7,FALSE)</f>
        <v>Si</v>
      </c>
      <c r="I71" s="93" t="str">
        <f>VLOOKUP(E71,VIP!$A$2:$O8928,8,FALSE)</f>
        <v>Si</v>
      </c>
      <c r="J71" s="93" t="str">
        <f>VLOOKUP(E71,VIP!$A$2:$O8878,8,FALSE)</f>
        <v>Si</v>
      </c>
      <c r="K71" s="93" t="str">
        <f>VLOOKUP(E71,VIP!$A$2:$O12452,6,0)</f>
        <v>NO</v>
      </c>
      <c r="L71" s="95" t="s">
        <v>2430</v>
      </c>
      <c r="M71" s="96" t="s">
        <v>2468</v>
      </c>
      <c r="N71" s="96" t="s">
        <v>2475</v>
      </c>
      <c r="O71" s="93" t="s">
        <v>2499</v>
      </c>
      <c r="P71" s="128"/>
      <c r="Q71" s="97" t="s">
        <v>2430</v>
      </c>
    </row>
    <row r="72" spans="1:17" ht="18" x14ac:dyDescent="0.25">
      <c r="A72" s="93" t="str">
        <f>VLOOKUP(E72,'LISTADO ATM'!$A$2:$C$901,3,0)</f>
        <v>ESTE</v>
      </c>
      <c r="B72" s="107">
        <v>335826995</v>
      </c>
      <c r="C72" s="94">
        <v>44273.907118055555</v>
      </c>
      <c r="D72" s="93" t="s">
        <v>2498</v>
      </c>
      <c r="E72" s="102">
        <v>117</v>
      </c>
      <c r="F72" s="93" t="str">
        <f>VLOOKUP(E72,VIP!$A$2:$O12041,2,0)</f>
        <v>DRBR117</v>
      </c>
      <c r="G72" s="93" t="str">
        <f>VLOOKUP(E72,'LISTADO ATM'!$A$2:$B$900,2,0)</f>
        <v xml:space="preserve">ATM Oficina El Seybo </v>
      </c>
      <c r="H72" s="93" t="str">
        <f>VLOOKUP(E72,VIP!$A$2:$O16962,7,FALSE)</f>
        <v>Si</v>
      </c>
      <c r="I72" s="93" t="str">
        <f>VLOOKUP(E72,VIP!$A$2:$O8927,8,FALSE)</f>
        <v>Si</v>
      </c>
      <c r="J72" s="93" t="str">
        <f>VLOOKUP(E72,VIP!$A$2:$O8877,8,FALSE)</f>
        <v>Si</v>
      </c>
      <c r="K72" s="93" t="str">
        <f>VLOOKUP(E72,VIP!$A$2:$O12451,6,0)</f>
        <v>SI</v>
      </c>
      <c r="L72" s="95" t="s">
        <v>2430</v>
      </c>
      <c r="M72" s="96" t="s">
        <v>2468</v>
      </c>
      <c r="N72" s="96" t="s">
        <v>2475</v>
      </c>
      <c r="O72" s="93" t="s">
        <v>2499</v>
      </c>
      <c r="P72" s="128"/>
      <c r="Q72" s="97" t="s">
        <v>2430</v>
      </c>
    </row>
    <row r="73" spans="1:17" s="98" customFormat="1" ht="18" x14ac:dyDescent="0.25">
      <c r="A73" s="93" t="str">
        <f>VLOOKUP(E73,'LISTADO ATM'!$A$2:$C$901,3,0)</f>
        <v>DISTRITO NACIONAL</v>
      </c>
      <c r="B73" s="107" t="s">
        <v>2520</v>
      </c>
      <c r="C73" s="94">
        <v>44274.111157407409</v>
      </c>
      <c r="D73" s="93" t="s">
        <v>2189</v>
      </c>
      <c r="E73" s="102">
        <v>578</v>
      </c>
      <c r="F73" s="93" t="str">
        <f>VLOOKUP(E73,VIP!$A$2:$O12045,2,0)</f>
        <v>DRBR324</v>
      </c>
      <c r="G73" s="93" t="str">
        <f>VLOOKUP(E73,'LISTADO ATM'!$A$2:$B$900,2,0)</f>
        <v xml:space="preserve">ATM Procuraduría General de la República </v>
      </c>
      <c r="H73" s="93" t="str">
        <f>VLOOKUP(E73,VIP!$A$2:$O16966,7,FALSE)</f>
        <v>Si</v>
      </c>
      <c r="I73" s="93" t="str">
        <f>VLOOKUP(E73,VIP!$A$2:$O8931,8,FALSE)</f>
        <v>No</v>
      </c>
      <c r="J73" s="93" t="str">
        <f>VLOOKUP(E73,VIP!$A$2:$O8881,8,FALSE)</f>
        <v>No</v>
      </c>
      <c r="K73" s="93" t="str">
        <f>VLOOKUP(E73,VIP!$A$2:$O12455,6,0)</f>
        <v>NO</v>
      </c>
      <c r="L73" s="95" t="s">
        <v>2254</v>
      </c>
      <c r="M73" s="96" t="s">
        <v>2468</v>
      </c>
      <c r="N73" s="96"/>
      <c r="O73" s="93" t="s">
        <v>2477</v>
      </c>
      <c r="P73" s="128"/>
      <c r="Q73" s="97" t="s">
        <v>2254</v>
      </c>
    </row>
    <row r="74" spans="1:17" s="98" customFormat="1" ht="18" x14ac:dyDescent="0.25">
      <c r="A74" s="93" t="str">
        <f>VLOOKUP(E74,'LISTADO ATM'!$A$2:$C$901,3,0)</f>
        <v>DISTRITO NACIONAL</v>
      </c>
      <c r="B74" s="107" t="s">
        <v>2519</v>
      </c>
      <c r="C74" s="94">
        <v>44274.111990740741</v>
      </c>
      <c r="D74" s="93" t="s">
        <v>2189</v>
      </c>
      <c r="E74" s="102">
        <v>585</v>
      </c>
      <c r="F74" s="93" t="str">
        <f>VLOOKUP(E74,VIP!$A$2:$O12044,2,0)</f>
        <v>DRBR083</v>
      </c>
      <c r="G74" s="93" t="str">
        <f>VLOOKUP(E74,'LISTADO ATM'!$A$2:$B$900,2,0)</f>
        <v xml:space="preserve">ATM Oficina Haina Oriental </v>
      </c>
      <c r="H74" s="93" t="str">
        <f>VLOOKUP(E74,VIP!$A$2:$O16965,7,FALSE)</f>
        <v>Si</v>
      </c>
      <c r="I74" s="93" t="str">
        <f>VLOOKUP(E74,VIP!$A$2:$O8930,8,FALSE)</f>
        <v>Si</v>
      </c>
      <c r="J74" s="93" t="str">
        <f>VLOOKUP(E74,VIP!$A$2:$O8880,8,FALSE)</f>
        <v>Si</v>
      </c>
      <c r="K74" s="93" t="str">
        <f>VLOOKUP(E74,VIP!$A$2:$O12454,6,0)</f>
        <v>NO</v>
      </c>
      <c r="L74" s="95" t="s">
        <v>2228</v>
      </c>
      <c r="M74" s="96" t="s">
        <v>2468</v>
      </c>
      <c r="N74" s="96"/>
      <c r="O74" s="93" t="s">
        <v>2477</v>
      </c>
      <c r="P74" s="128"/>
      <c r="Q74" s="97" t="s">
        <v>2228</v>
      </c>
    </row>
    <row r="75" spans="1:17" s="98" customFormat="1" ht="18" x14ac:dyDescent="0.25">
      <c r="A75" s="93" t="str">
        <f>VLOOKUP(E75,'LISTADO ATM'!$A$2:$C$901,3,0)</f>
        <v>DISTRITO NACIONAL</v>
      </c>
      <c r="B75" s="107" t="s">
        <v>2518</v>
      </c>
      <c r="C75" s="94">
        <v>44274.147777777776</v>
      </c>
      <c r="D75" s="93" t="s">
        <v>2189</v>
      </c>
      <c r="E75" s="102">
        <v>744</v>
      </c>
      <c r="F75" s="93" t="str">
        <f>VLOOKUP(E75,VIP!$A$2:$O12043,2,0)</f>
        <v>DRBR289</v>
      </c>
      <c r="G75" s="93" t="str">
        <f>VLOOKUP(E75,'LISTADO ATM'!$A$2:$B$900,2,0)</f>
        <v xml:space="preserve">ATM Multicentro La Sirena Venezuela </v>
      </c>
      <c r="H75" s="93" t="str">
        <f>VLOOKUP(E75,VIP!$A$2:$O16964,7,FALSE)</f>
        <v>Si</v>
      </c>
      <c r="I75" s="93" t="str">
        <f>VLOOKUP(E75,VIP!$A$2:$O8929,8,FALSE)</f>
        <v>Si</v>
      </c>
      <c r="J75" s="93" t="str">
        <f>VLOOKUP(E75,VIP!$A$2:$O8879,8,FALSE)</f>
        <v>Si</v>
      </c>
      <c r="K75" s="93" t="str">
        <f>VLOOKUP(E75,VIP!$A$2:$O12453,6,0)</f>
        <v>SI</v>
      </c>
      <c r="L75" s="95" t="s">
        <v>2254</v>
      </c>
      <c r="M75" s="96" t="s">
        <v>2468</v>
      </c>
      <c r="N75" s="96"/>
      <c r="O75" s="93" t="s">
        <v>2477</v>
      </c>
      <c r="P75" s="128"/>
      <c r="Q75" s="97" t="s">
        <v>2254</v>
      </c>
    </row>
  </sheetData>
  <autoFilter ref="A4:Q4">
    <sortState ref="A5:Q75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E76:E1048576 E1:E72">
    <cfRule type="duplicateValues" dxfId="125" priority="29"/>
    <cfRule type="duplicateValues" dxfId="124" priority="40"/>
  </conditionalFormatting>
  <conditionalFormatting sqref="B76:B1048576 B67:B72 B1:B46">
    <cfRule type="duplicateValues" dxfId="123" priority="28"/>
    <cfRule type="duplicateValues" dxfId="122" priority="34"/>
  </conditionalFormatting>
  <conditionalFormatting sqref="B76:B1048576 B67:B72">
    <cfRule type="duplicateValues" dxfId="121" priority="119205"/>
  </conditionalFormatting>
  <conditionalFormatting sqref="B76:B1048576 B67:B72 B1:B46">
    <cfRule type="duplicateValues" dxfId="120" priority="30"/>
  </conditionalFormatting>
  <conditionalFormatting sqref="B47:B57">
    <cfRule type="duplicateValues" dxfId="119" priority="23"/>
    <cfRule type="duplicateValues" dxfId="118" priority="26"/>
  </conditionalFormatting>
  <conditionalFormatting sqref="B47:B57">
    <cfRule type="duplicateValues" dxfId="117" priority="25"/>
  </conditionalFormatting>
  <conditionalFormatting sqref="E58:E66">
    <cfRule type="duplicateValues" dxfId="116" priority="21"/>
    <cfRule type="duplicateValues" dxfId="115" priority="22"/>
  </conditionalFormatting>
  <conditionalFormatting sqref="E58:E66">
    <cfRule type="duplicateValues" dxfId="114" priority="17"/>
    <cfRule type="duplicateValues" dxfId="113" priority="20"/>
  </conditionalFormatting>
  <conditionalFormatting sqref="B58:B72">
    <cfRule type="duplicateValues" dxfId="112" priority="16"/>
    <cfRule type="duplicateValues" dxfId="111" priority="19"/>
  </conditionalFormatting>
  <conditionalFormatting sqref="B58:B72">
    <cfRule type="duplicateValues" dxfId="110" priority="18"/>
  </conditionalFormatting>
  <conditionalFormatting sqref="E76:E1048576 E1:E72">
    <cfRule type="duplicateValues" dxfId="109" priority="15"/>
  </conditionalFormatting>
  <conditionalFormatting sqref="B76:B1048576 B1:B72">
    <cfRule type="duplicateValues" dxfId="108" priority="14"/>
  </conditionalFormatting>
  <conditionalFormatting sqref="E47:E72">
    <cfRule type="duplicateValues" dxfId="107" priority="119253"/>
    <cfRule type="duplicateValues" dxfId="106" priority="119254"/>
  </conditionalFormatting>
  <conditionalFormatting sqref="E73:E75">
    <cfRule type="duplicateValues" dxfId="5" priority="119287"/>
    <cfRule type="duplicateValues" dxfId="4" priority="119288"/>
  </conditionalFormatting>
  <conditionalFormatting sqref="B73:B75">
    <cfRule type="duplicateValues" dxfId="3" priority="119289"/>
    <cfRule type="duplicateValues" dxfId="2" priority="119290"/>
  </conditionalFormatting>
  <conditionalFormatting sqref="B73:B75">
    <cfRule type="duplicateValues" dxfId="1" priority="119291"/>
  </conditionalFormatting>
  <conditionalFormatting sqref="E73:E75">
    <cfRule type="duplicateValues" dxfId="0" priority="11929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5" t="s">
        <v>0</v>
      </c>
      <c r="B1" s="16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7" t="s">
        <v>8</v>
      </c>
      <c r="B9" s="168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9" t="s">
        <v>9</v>
      </c>
      <c r="B14" s="17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opLeftCell="A70" zoomScale="85" zoomScaleNormal="85" workbookViewId="0">
      <selection activeCell="D92" sqref="D92"/>
    </sheetView>
  </sheetViews>
  <sheetFormatPr baseColWidth="10" defaultColWidth="52.7109375" defaultRowHeight="15" x14ac:dyDescent="0.25"/>
  <cols>
    <col min="1" max="1" width="52.7109375" style="98"/>
    <col min="2" max="2" width="52.7109375" style="105"/>
    <col min="3" max="16384" width="52.7109375" style="98"/>
  </cols>
  <sheetData>
    <row r="1" spans="1:5" ht="22.5" x14ac:dyDescent="0.25">
      <c r="A1" s="147" t="s">
        <v>2158</v>
      </c>
      <c r="B1" s="148"/>
      <c r="C1" s="148"/>
      <c r="D1" s="148"/>
      <c r="E1" s="149"/>
    </row>
    <row r="2" spans="1:5" ht="25.5" x14ac:dyDescent="0.25">
      <c r="A2" s="153" t="s">
        <v>2473</v>
      </c>
      <c r="B2" s="154"/>
      <c r="C2" s="154"/>
      <c r="D2" s="154"/>
      <c r="E2" s="155"/>
    </row>
    <row r="3" spans="1:5" ht="18" x14ac:dyDescent="0.25">
      <c r="B3" s="99"/>
      <c r="C3" s="99"/>
      <c r="D3" s="99"/>
      <c r="E3" s="112"/>
    </row>
    <row r="4" spans="1:5" ht="18.75" thickBot="1" x14ac:dyDescent="0.3">
      <c r="A4" s="110" t="s">
        <v>2423</v>
      </c>
      <c r="B4" s="117">
        <v>44273.708333333336</v>
      </c>
      <c r="C4" s="99"/>
      <c r="D4" s="99"/>
      <c r="E4" s="113"/>
    </row>
    <row r="5" spans="1:5" ht="18.75" thickBot="1" x14ac:dyDescent="0.3">
      <c r="A5" s="110" t="s">
        <v>2424</v>
      </c>
      <c r="B5" s="117">
        <v>44274.25</v>
      </c>
      <c r="C5" s="111"/>
      <c r="D5" s="99"/>
      <c r="E5" s="113"/>
    </row>
    <row r="6" spans="1:5" ht="18" x14ac:dyDescent="0.25">
      <c r="B6" s="99"/>
      <c r="C6" s="99"/>
      <c r="D6" s="99"/>
      <c r="E6" s="115"/>
    </row>
    <row r="7" spans="1:5" ht="18" x14ac:dyDescent="0.25">
      <c r="A7" s="150" t="s">
        <v>2425</v>
      </c>
      <c r="B7" s="151"/>
      <c r="C7" s="151"/>
      <c r="D7" s="151"/>
      <c r="E7" s="152"/>
    </row>
    <row r="8" spans="1:5" ht="18" x14ac:dyDescent="0.25">
      <c r="A8" s="100" t="s">
        <v>15</v>
      </c>
      <c r="B8" s="100" t="s">
        <v>2426</v>
      </c>
      <c r="C8" s="100" t="s">
        <v>46</v>
      </c>
      <c r="D8" s="114" t="s">
        <v>2431</v>
      </c>
      <c r="E8" s="114" t="s">
        <v>2427</v>
      </c>
    </row>
    <row r="9" spans="1:5" ht="18" x14ac:dyDescent="0.25">
      <c r="A9" s="106" t="e">
        <f>VLOOKUP(B9,'[1]LISTADO ATM'!$A$2:$C$820,3,0)</f>
        <v>#N/A</v>
      </c>
      <c r="B9" s="118"/>
      <c r="C9" s="118" t="e">
        <f>VLOOKUP(B9,'[1]LISTADO ATM'!$A$2:$B$820,2,0)</f>
        <v>#N/A</v>
      </c>
      <c r="D9" s="123" t="s">
        <v>2504</v>
      </c>
      <c r="E9" s="126"/>
    </row>
    <row r="10" spans="1:5" ht="18.75" thickBot="1" x14ac:dyDescent="0.3">
      <c r="A10" s="103" t="s">
        <v>2428</v>
      </c>
      <c r="B10" s="108">
        <f>COUNT(#REF!)</f>
        <v>0</v>
      </c>
      <c r="C10" s="156"/>
      <c r="D10" s="157"/>
      <c r="E10" s="158"/>
    </row>
    <row r="11" spans="1:5" x14ac:dyDescent="0.25">
      <c r="E11" s="105"/>
    </row>
    <row r="12" spans="1:5" ht="18" x14ac:dyDescent="0.25">
      <c r="A12" s="150" t="s">
        <v>2513</v>
      </c>
      <c r="B12" s="151"/>
      <c r="C12" s="151"/>
      <c r="D12" s="151"/>
      <c r="E12" s="152"/>
    </row>
    <row r="13" spans="1:5" ht="18" x14ac:dyDescent="0.25">
      <c r="A13" s="100" t="s">
        <v>15</v>
      </c>
      <c r="B13" s="100" t="s">
        <v>2426</v>
      </c>
      <c r="C13" s="100" t="s">
        <v>46</v>
      </c>
      <c r="D13" s="114" t="s">
        <v>2431</v>
      </c>
      <c r="E13" s="114" t="s">
        <v>2427</v>
      </c>
    </row>
    <row r="14" spans="1:5" ht="18" x14ac:dyDescent="0.25">
      <c r="A14" s="106" t="e">
        <f>VLOOKUP(B14,'[1]LISTADO ATM'!$A$2:$C$820,3,0)</f>
        <v>#N/A</v>
      </c>
      <c r="B14" s="118"/>
      <c r="C14" s="118" t="e">
        <f>VLOOKUP(B14,'[1]LISTADO ATM'!$A$2:$B$820,2,0)</f>
        <v>#N/A</v>
      </c>
      <c r="D14" s="123" t="s">
        <v>2512</v>
      </c>
      <c r="E14" s="126"/>
    </row>
    <row r="15" spans="1:5" ht="18.75" thickBot="1" x14ac:dyDescent="0.3">
      <c r="A15" s="103" t="s">
        <v>2428</v>
      </c>
      <c r="B15" s="108">
        <f>COUNT(#REF!)</f>
        <v>0</v>
      </c>
      <c r="C15" s="156"/>
      <c r="D15" s="157"/>
      <c r="E15" s="158"/>
    </row>
    <row r="16" spans="1:5" ht="15.75" thickBot="1" x14ac:dyDescent="0.3">
      <c r="E16" s="105"/>
    </row>
    <row r="17" spans="1:5" ht="18.75" thickBot="1" x14ac:dyDescent="0.3">
      <c r="A17" s="142" t="s">
        <v>2506</v>
      </c>
      <c r="B17" s="143"/>
      <c r="C17" s="143"/>
      <c r="D17" s="143"/>
      <c r="E17" s="144"/>
    </row>
    <row r="18" spans="1:5" ht="18" x14ac:dyDescent="0.25">
      <c r="A18" s="100" t="s">
        <v>15</v>
      </c>
      <c r="B18" s="100" t="s">
        <v>2426</v>
      </c>
      <c r="C18" s="101" t="s">
        <v>46</v>
      </c>
      <c r="D18" s="101" t="s">
        <v>2431</v>
      </c>
      <c r="E18" s="101" t="s">
        <v>2427</v>
      </c>
    </row>
    <row r="19" spans="1:5" ht="18" x14ac:dyDescent="0.25">
      <c r="A19" s="106" t="str">
        <f>VLOOKUP(B19,'[1]LISTADO ATM'!$A$2:$C$820,3,0)</f>
        <v>ESTE</v>
      </c>
      <c r="B19" s="118">
        <v>660</v>
      </c>
      <c r="C19" s="118" t="str">
        <f>VLOOKUP(B19,'[1]LISTADO ATM'!$A$2:$B$820,2,0)</f>
        <v>ATM Oficina Romana Norte II</v>
      </c>
      <c r="D19" s="120" t="s">
        <v>2453</v>
      </c>
      <c r="E19" s="119">
        <v>335826654</v>
      </c>
    </row>
    <row r="20" spans="1:5" ht="18" x14ac:dyDescent="0.25">
      <c r="A20" s="106" t="str">
        <f>VLOOKUP(B20,'[1]LISTADO ATM'!$A$2:$C$820,3,0)</f>
        <v>DISTRITO NACIONAL</v>
      </c>
      <c r="B20" s="118">
        <v>414</v>
      </c>
      <c r="C20" s="118" t="str">
        <f>VLOOKUP(B20,'[1]LISTADO ATM'!$A$2:$B$820,2,0)</f>
        <v>ATM Villa Francisca II</v>
      </c>
      <c r="D20" s="120" t="s">
        <v>2453</v>
      </c>
      <c r="E20" s="127">
        <v>335826656</v>
      </c>
    </row>
    <row r="21" spans="1:5" ht="18" x14ac:dyDescent="0.25">
      <c r="A21" s="106" t="str">
        <f>VLOOKUP(B21,'[1]LISTADO ATM'!$A$2:$C$820,3,0)</f>
        <v>DISTRITO NACIONAL</v>
      </c>
      <c r="B21" s="118">
        <v>884</v>
      </c>
      <c r="C21" s="118" t="str">
        <f>VLOOKUP(B21,'[1]LISTADO ATM'!$A$2:$B$820,2,0)</f>
        <v xml:space="preserve">ATM UNP Olé Sabana Perdida </v>
      </c>
      <c r="D21" s="120" t="s">
        <v>2453</v>
      </c>
      <c r="E21" s="127">
        <v>335826660</v>
      </c>
    </row>
    <row r="22" spans="1:5" ht="18" x14ac:dyDescent="0.25">
      <c r="A22" s="106" t="str">
        <f>VLOOKUP(B22,'[1]LISTADO ATM'!$A$2:$C$820,3,0)</f>
        <v>SUR</v>
      </c>
      <c r="B22" s="118">
        <v>984</v>
      </c>
      <c r="C22" s="118" t="str">
        <f>VLOOKUP(B22,'[1]LISTADO ATM'!$A$2:$B$820,2,0)</f>
        <v xml:space="preserve">ATM Oficina Neiba II </v>
      </c>
      <c r="D22" s="120" t="s">
        <v>2453</v>
      </c>
      <c r="E22" s="127">
        <v>335826692</v>
      </c>
    </row>
    <row r="23" spans="1:5" ht="18" x14ac:dyDescent="0.25">
      <c r="A23" s="106" t="str">
        <f>VLOOKUP(B23,'[1]LISTADO ATM'!$A$2:$C$820,3,0)</f>
        <v>SUR</v>
      </c>
      <c r="B23" s="118">
        <v>403</v>
      </c>
      <c r="C23" s="118" t="str">
        <f>VLOOKUP(B23,'[1]LISTADO ATM'!$A$2:$B$820,2,0)</f>
        <v xml:space="preserve">ATM Oficina Vicente Noble </v>
      </c>
      <c r="D23" s="120" t="s">
        <v>2453</v>
      </c>
      <c r="E23" s="127">
        <v>335826840</v>
      </c>
    </row>
    <row r="24" spans="1:5" ht="18" x14ac:dyDescent="0.25">
      <c r="A24" s="106" t="str">
        <f>VLOOKUP(B24,'[1]LISTADO ATM'!$A$2:$C$820,3,0)</f>
        <v>SUR</v>
      </c>
      <c r="B24" s="118">
        <v>252</v>
      </c>
      <c r="C24" s="118" t="str">
        <f>VLOOKUP(B24,'[1]LISTADO ATM'!$A$2:$B$820,2,0)</f>
        <v xml:space="preserve">ATM Banco Agrícola (Barahona) </v>
      </c>
      <c r="D24" s="120" t="s">
        <v>2453</v>
      </c>
      <c r="E24" s="127">
        <v>335826847</v>
      </c>
    </row>
    <row r="25" spans="1:5" ht="18" x14ac:dyDescent="0.25">
      <c r="A25" s="106" t="str">
        <f>VLOOKUP(B25,'[1]LISTADO ATM'!$A$2:$C$820,3,0)</f>
        <v>DISTRITO NACIONAL</v>
      </c>
      <c r="B25" s="118">
        <v>562</v>
      </c>
      <c r="C25" s="118" t="str">
        <f>VLOOKUP(B25,'[1]LISTADO ATM'!$A$2:$B$820,2,0)</f>
        <v xml:space="preserve">ATM S/M Jumbo Carretera Mella </v>
      </c>
      <c r="D25" s="120" t="s">
        <v>2453</v>
      </c>
      <c r="E25" s="127">
        <v>335825851</v>
      </c>
    </row>
    <row r="26" spans="1:5" ht="18" x14ac:dyDescent="0.25">
      <c r="A26" s="106" t="str">
        <f>VLOOKUP(B26,'[1]LISTADO ATM'!$A$2:$C$820,3,0)</f>
        <v>ESTE</v>
      </c>
      <c r="B26" s="118">
        <v>912</v>
      </c>
      <c r="C26" s="118" t="str">
        <f>VLOOKUP(B26,'[1]LISTADO ATM'!$A$2:$B$820,2,0)</f>
        <v xml:space="preserve">ATM Oficina San Pedro II </v>
      </c>
      <c r="D26" s="120" t="s">
        <v>2453</v>
      </c>
      <c r="E26" s="127">
        <v>335826991</v>
      </c>
    </row>
    <row r="27" spans="1:5" ht="18" x14ac:dyDescent="0.25">
      <c r="A27" s="106" t="str">
        <f>VLOOKUP(B27,'[1]LISTADO ATM'!$A$2:$C$820,3,0)</f>
        <v>NORTE</v>
      </c>
      <c r="B27" s="118">
        <v>604</v>
      </c>
      <c r="C27" s="118" t="str">
        <f>VLOOKUP(B27,'[1]LISTADO ATM'!$A$2:$B$820,2,0)</f>
        <v xml:space="preserve">ATM Oficina Estancia Nueva (Moca) </v>
      </c>
      <c r="D27" s="120" t="s">
        <v>2453</v>
      </c>
      <c r="E27" s="127">
        <v>335826993</v>
      </c>
    </row>
    <row r="28" spans="1:5" ht="18.75" thickBot="1" x14ac:dyDescent="0.3">
      <c r="A28" s="121" t="s">
        <v>2428</v>
      </c>
      <c r="B28" s="108">
        <f>COUNT(B19:B27)</f>
        <v>9</v>
      </c>
      <c r="C28" s="116"/>
      <c r="D28" s="116"/>
      <c r="E28" s="116"/>
    </row>
    <row r="29" spans="1:5" ht="15.75" thickBot="1" x14ac:dyDescent="0.3">
      <c r="E29" s="105"/>
    </row>
    <row r="30" spans="1:5" ht="18.75" thickBot="1" x14ac:dyDescent="0.3">
      <c r="A30" s="142" t="s">
        <v>2507</v>
      </c>
      <c r="B30" s="143"/>
      <c r="C30" s="143"/>
      <c r="D30" s="143"/>
      <c r="E30" s="144"/>
    </row>
    <row r="31" spans="1:5" ht="18" x14ac:dyDescent="0.25">
      <c r="A31" s="100" t="s">
        <v>15</v>
      </c>
      <c r="B31" s="100" t="s">
        <v>2426</v>
      </c>
      <c r="C31" s="101" t="s">
        <v>46</v>
      </c>
      <c r="D31" s="101" t="s">
        <v>2431</v>
      </c>
      <c r="E31" s="101" t="s">
        <v>2427</v>
      </c>
    </row>
    <row r="32" spans="1:5" ht="18" x14ac:dyDescent="0.25">
      <c r="A32" s="106" t="str">
        <f>VLOOKUP(B32,'[1]LISTADO ATM'!$A$2:$C$820,3,0)</f>
        <v>SUR</v>
      </c>
      <c r="B32" s="118">
        <v>6</v>
      </c>
      <c r="C32" s="118" t="str">
        <f>VLOOKUP(B32,'[1]LISTADO ATM'!$A$2:$B$820,2,0)</f>
        <v xml:space="preserve">ATM Plaza WAO San Juan </v>
      </c>
      <c r="D32" s="118" t="s">
        <v>2492</v>
      </c>
      <c r="E32" s="126">
        <v>335826084</v>
      </c>
    </row>
    <row r="33" spans="1:5" ht="18" x14ac:dyDescent="0.25">
      <c r="A33" s="106" t="str">
        <f>VLOOKUP(B33,'[1]LISTADO ATM'!$A$2:$C$820,3,0)</f>
        <v>DISTRITO NACIONAL</v>
      </c>
      <c r="B33" s="118">
        <v>971</v>
      </c>
      <c r="C33" s="118" t="str">
        <f>VLOOKUP(B33,'[1]LISTADO ATM'!$A$2:$B$820,2,0)</f>
        <v xml:space="preserve">ATM Club Banreservas I </v>
      </c>
      <c r="D33" s="118" t="s">
        <v>2492</v>
      </c>
      <c r="E33" s="126">
        <v>335826710</v>
      </c>
    </row>
    <row r="34" spans="1:5" ht="18.75" thickBot="1" x14ac:dyDescent="0.3">
      <c r="A34" s="103" t="s">
        <v>2428</v>
      </c>
      <c r="B34" s="108">
        <f>COUNT(B32:B33)</f>
        <v>2</v>
      </c>
      <c r="C34" s="116"/>
      <c r="D34" s="131"/>
      <c r="E34" s="132"/>
    </row>
    <row r="35" spans="1:5" ht="15.75" thickBot="1" x14ac:dyDescent="0.3">
      <c r="E35" s="105"/>
    </row>
    <row r="36" spans="1:5" ht="18.75" thickBot="1" x14ac:dyDescent="0.3">
      <c r="A36" s="142" t="s">
        <v>2508</v>
      </c>
      <c r="B36" s="143"/>
      <c r="C36" s="143"/>
      <c r="D36" s="159"/>
      <c r="E36" s="160"/>
    </row>
    <row r="37" spans="1:5" ht="18" x14ac:dyDescent="0.25">
      <c r="A37" s="109" t="s">
        <v>15</v>
      </c>
      <c r="B37" s="109" t="s">
        <v>2426</v>
      </c>
      <c r="C37" s="104" t="s">
        <v>46</v>
      </c>
      <c r="D37" s="124" t="s">
        <v>2431</v>
      </c>
      <c r="E37" s="124" t="s">
        <v>2427</v>
      </c>
    </row>
    <row r="38" spans="1:5" ht="18" x14ac:dyDescent="0.25">
      <c r="A38" s="118" t="str">
        <f>VLOOKUP(B38,'[1]LISTADO ATM'!$A$2:$C$820,3,0)</f>
        <v>DISTRITO NACIONAL</v>
      </c>
      <c r="B38" s="118">
        <v>686</v>
      </c>
      <c r="C38" s="118" t="str">
        <f>VLOOKUP(B38,'[1]LISTADO ATM'!$A$2:$B$820,2,0)</f>
        <v>ATM Autoservicio Oficina Máximo Gómez</v>
      </c>
      <c r="D38" s="118" t="s">
        <v>2509</v>
      </c>
      <c r="E38" s="119">
        <v>335825614</v>
      </c>
    </row>
    <row r="39" spans="1:5" ht="18" x14ac:dyDescent="0.25">
      <c r="A39" s="118" t="str">
        <f>VLOOKUP(B39,'[1]LISTADO ATM'!$A$2:$C$820,3,0)</f>
        <v>DISTRITO NACIONAL</v>
      </c>
      <c r="B39" s="118">
        <v>738</v>
      </c>
      <c r="C39" s="118" t="str">
        <f>VLOOKUP(B39,'[1]LISTADO ATM'!$A$2:$B$820,2,0)</f>
        <v xml:space="preserve">ATM Zona Franca Los Alcarrizos </v>
      </c>
      <c r="D39" s="118" t="s">
        <v>2509</v>
      </c>
      <c r="E39" s="119">
        <v>335825600</v>
      </c>
    </row>
    <row r="40" spans="1:5" ht="18" x14ac:dyDescent="0.25">
      <c r="A40" s="118" t="str">
        <f>VLOOKUP(B40,'[1]LISTADO ATM'!$A$2:$C$820,3,0)</f>
        <v>DISTRITO NACIONAL</v>
      </c>
      <c r="B40" s="118">
        <v>24</v>
      </c>
      <c r="C40" s="118" t="str">
        <f>VLOOKUP(B40,'[1]LISTADO ATM'!$A$2:$B$820,2,0)</f>
        <v xml:space="preserve">ATM Oficina Eusebio Manzueta </v>
      </c>
      <c r="D40" s="118" t="s">
        <v>2510</v>
      </c>
      <c r="E40" s="119">
        <v>335824227</v>
      </c>
    </row>
    <row r="41" spans="1:5" ht="18" x14ac:dyDescent="0.25">
      <c r="A41" s="118" t="str">
        <f>VLOOKUP(B41,'[1]LISTADO ATM'!$A$2:$C$820,3,0)</f>
        <v>DISTRITO NACIONAL</v>
      </c>
      <c r="B41" s="118">
        <v>192</v>
      </c>
      <c r="C41" s="118" t="str">
        <f>VLOOKUP(B41,'[1]LISTADO ATM'!$A$2:$B$820,2,0)</f>
        <v xml:space="preserve">ATM Autobanco Luperón II </v>
      </c>
      <c r="D41" s="118" t="s">
        <v>2510</v>
      </c>
      <c r="E41" s="119">
        <v>335826393</v>
      </c>
    </row>
    <row r="42" spans="1:5" ht="18" x14ac:dyDescent="0.25">
      <c r="A42" s="118" t="str">
        <f>VLOOKUP(B42,'[1]LISTADO ATM'!$A$2:$C$820,3,0)</f>
        <v>DISTRITO NACIONAL</v>
      </c>
      <c r="B42" s="118">
        <v>70</v>
      </c>
      <c r="C42" s="118" t="str">
        <f>VLOOKUP(B42,'[1]LISTADO ATM'!$A$2:$B$820,2,0)</f>
        <v xml:space="preserve">ATM Autoservicio Plaza Lama Zona Oriental </v>
      </c>
      <c r="D42" s="118" t="s">
        <v>2509</v>
      </c>
      <c r="E42" s="119">
        <v>335823650</v>
      </c>
    </row>
    <row r="43" spans="1:5" ht="18" x14ac:dyDescent="0.25">
      <c r="A43" s="118" t="str">
        <f>VLOOKUP(B43,'[1]LISTADO ATM'!$A$2:$C$820,3,0)</f>
        <v>DISTRITO NACIONAL</v>
      </c>
      <c r="B43" s="118">
        <v>540</v>
      </c>
      <c r="C43" s="118" t="str">
        <f>VLOOKUP(B43,'[1]LISTADO ATM'!$A$2:$B$820,2,0)</f>
        <v xml:space="preserve">ATM Autoservicio Sambil I </v>
      </c>
      <c r="D43" s="118" t="s">
        <v>2510</v>
      </c>
      <c r="E43" s="119">
        <v>335826953</v>
      </c>
    </row>
    <row r="44" spans="1:5" ht="18" x14ac:dyDescent="0.25">
      <c r="A44" s="118" t="str">
        <f>VLOOKUP(B44,'[1]LISTADO ATM'!$A$2:$C$820,3,0)</f>
        <v>SUR</v>
      </c>
      <c r="B44" s="118">
        <v>765</v>
      </c>
      <c r="C44" s="118" t="str">
        <f>VLOOKUP(B44,'[1]LISTADO ATM'!$A$2:$B$820,2,0)</f>
        <v xml:space="preserve">ATM Oficina Azua I </v>
      </c>
      <c r="D44" s="118" t="s">
        <v>2509</v>
      </c>
      <c r="E44" s="119">
        <v>335826365</v>
      </c>
    </row>
    <row r="45" spans="1:5" ht="18" x14ac:dyDescent="0.25">
      <c r="A45" s="118" t="str">
        <f>VLOOKUP(B45,'[1]LISTADO ATM'!$A$2:$C$820,3,0)</f>
        <v>DISTRITO NACIONAL</v>
      </c>
      <c r="B45" s="118">
        <v>527</v>
      </c>
      <c r="C45" s="118" t="str">
        <f>VLOOKUP(B45,'[1]LISTADO ATM'!$A$2:$B$820,2,0)</f>
        <v>ATM Oficina Zona Oriental II</v>
      </c>
      <c r="D45" s="118" t="s">
        <v>2509</v>
      </c>
      <c r="E45" s="119">
        <v>335826518</v>
      </c>
    </row>
    <row r="46" spans="1:5" ht="18" x14ac:dyDescent="0.25">
      <c r="A46" s="118" t="str">
        <f>VLOOKUP(B46,'[1]LISTADO ATM'!$A$2:$C$820,3,0)</f>
        <v>DISTRITO NACIONAL</v>
      </c>
      <c r="B46" s="118">
        <v>946</v>
      </c>
      <c r="C46" s="118" t="str">
        <f>VLOOKUP(B46,'[1]LISTADO ATM'!$A$2:$B$820,2,0)</f>
        <v xml:space="preserve">ATM Oficina Núñez de Cáceres I </v>
      </c>
      <c r="D46" s="118" t="s">
        <v>2510</v>
      </c>
      <c r="E46" s="126">
        <v>335826215</v>
      </c>
    </row>
    <row r="47" spans="1:5" ht="18" x14ac:dyDescent="0.25">
      <c r="A47" s="118" t="str">
        <f>VLOOKUP(B47,'[1]LISTADO ATM'!$A$2:$C$820,3,0)</f>
        <v>DISTRITO NACIONAL</v>
      </c>
      <c r="B47" s="118">
        <v>87</v>
      </c>
      <c r="C47" s="118" t="str">
        <f>VLOOKUP(B47,'[1]LISTADO ATM'!$A$2:$B$820,2,0)</f>
        <v xml:space="preserve">ATM Autoservicio Sarasota </v>
      </c>
      <c r="D47" s="118" t="s">
        <v>2509</v>
      </c>
      <c r="E47" s="119">
        <v>335826926</v>
      </c>
    </row>
    <row r="48" spans="1:5" ht="18" x14ac:dyDescent="0.25">
      <c r="A48" s="118" t="str">
        <f>VLOOKUP(B48,'[1]LISTADO ATM'!$A$2:$C$820,3,0)</f>
        <v>ESTE</v>
      </c>
      <c r="B48" s="118">
        <v>114</v>
      </c>
      <c r="C48" s="118" t="str">
        <f>VLOOKUP(B48,'[1]LISTADO ATM'!$A$2:$B$820,2,0)</f>
        <v xml:space="preserve">ATM Oficina Hato Mayor </v>
      </c>
      <c r="D48" s="118" t="s">
        <v>2510</v>
      </c>
      <c r="E48" s="119">
        <v>335826666</v>
      </c>
    </row>
    <row r="49" spans="1:5" ht="18" x14ac:dyDescent="0.25">
      <c r="A49" s="118" t="str">
        <f>VLOOKUP(B49,'[1]LISTADO ATM'!$A$2:$C$820,3,0)</f>
        <v>NORTE</v>
      </c>
      <c r="B49" s="118">
        <v>538</v>
      </c>
      <c r="C49" s="118" t="str">
        <f>VLOOKUP(B49,'[1]LISTADO ATM'!$A$2:$B$820,2,0)</f>
        <v>ATM  Autoservicio San Fco. Macorís</v>
      </c>
      <c r="D49" s="118" t="s">
        <v>2509</v>
      </c>
      <c r="E49" s="119">
        <v>335826936</v>
      </c>
    </row>
    <row r="50" spans="1:5" ht="18" x14ac:dyDescent="0.25">
      <c r="A50" s="118" t="str">
        <f>VLOOKUP(B50,'[1]LISTADO ATM'!$A$2:$C$820,3,0)</f>
        <v>DISTRITO NACIONAL</v>
      </c>
      <c r="B50" s="118">
        <v>113</v>
      </c>
      <c r="C50" s="118" t="str">
        <f>VLOOKUP(B50,'[1]LISTADO ATM'!$A$2:$B$820,2,0)</f>
        <v xml:space="preserve">ATM Autoservicio Atalaya del Mar </v>
      </c>
      <c r="D50" s="118" t="s">
        <v>2509</v>
      </c>
      <c r="E50" s="119">
        <v>335826965</v>
      </c>
    </row>
    <row r="51" spans="1:5" ht="18" x14ac:dyDescent="0.25">
      <c r="A51" s="118" t="str">
        <f>VLOOKUP(B51,'[1]LISTADO ATM'!$A$2:$C$820,3,0)</f>
        <v>ESTE</v>
      </c>
      <c r="B51" s="118">
        <v>158</v>
      </c>
      <c r="C51" s="118" t="str">
        <f>VLOOKUP(B51,'[1]LISTADO ATM'!$A$2:$B$820,2,0)</f>
        <v xml:space="preserve">ATM Oficina Romana Norte </v>
      </c>
      <c r="D51" s="118" t="s">
        <v>2510</v>
      </c>
      <c r="E51" s="119">
        <v>335826977</v>
      </c>
    </row>
    <row r="52" spans="1:5" ht="18" x14ac:dyDescent="0.25">
      <c r="A52" s="118" t="e">
        <f>VLOOKUP(B52,'[1]LISTADO ATM'!$A$2:$C$820,3,0)</f>
        <v>#N/A</v>
      </c>
      <c r="B52" s="118"/>
      <c r="C52" s="118" t="e">
        <f>VLOOKUP(B52,'[1]LISTADO ATM'!$A$2:$B$820,2,0)</f>
        <v>#N/A</v>
      </c>
      <c r="D52" s="118"/>
      <c r="E52" s="119"/>
    </row>
    <row r="53" spans="1:5" ht="18.75" thickBot="1" x14ac:dyDescent="0.3">
      <c r="A53" s="103" t="s">
        <v>2428</v>
      </c>
      <c r="B53" s="108">
        <f>COUNT(B38:B52)</f>
        <v>14</v>
      </c>
      <c r="C53" s="130"/>
      <c r="D53" s="125"/>
      <c r="E53" s="125"/>
    </row>
    <row r="54" spans="1:5" ht="15.75" thickBot="1" x14ac:dyDescent="0.3">
      <c r="E54" s="105"/>
    </row>
    <row r="55" spans="1:5" ht="18.75" thickBot="1" x14ac:dyDescent="0.3">
      <c r="A55" s="138" t="s">
        <v>2429</v>
      </c>
      <c r="B55" s="139"/>
      <c r="D55" s="105"/>
      <c r="E55" s="105"/>
    </row>
    <row r="56" spans="1:5" ht="18.75" thickBot="1" x14ac:dyDescent="0.3">
      <c r="A56" s="140">
        <f>+B28+B34+B53</f>
        <v>25</v>
      </c>
      <c r="B56" s="141"/>
    </row>
    <row r="57" spans="1:5" ht="15.75" thickBot="1" x14ac:dyDescent="0.3">
      <c r="E57" s="105"/>
    </row>
    <row r="58" spans="1:5" ht="18.75" thickBot="1" x14ac:dyDescent="0.3">
      <c r="A58" s="142" t="s">
        <v>2511</v>
      </c>
      <c r="B58" s="143"/>
      <c r="C58" s="143"/>
      <c r="D58" s="143"/>
      <c r="E58" s="144"/>
    </row>
    <row r="59" spans="1:5" ht="18" x14ac:dyDescent="0.25">
      <c r="A59" s="109" t="s">
        <v>15</v>
      </c>
      <c r="B59" s="109" t="s">
        <v>2426</v>
      </c>
      <c r="C59" s="104" t="s">
        <v>46</v>
      </c>
      <c r="D59" s="145" t="s">
        <v>2431</v>
      </c>
      <c r="E59" s="146"/>
    </row>
    <row r="60" spans="1:5" ht="18" x14ac:dyDescent="0.25">
      <c r="A60" s="118" t="str">
        <f>VLOOKUP(B60,'[1]LISTADO ATM'!$A$2:$C$820,3,0)</f>
        <v>DISTRITO NACIONAL</v>
      </c>
      <c r="B60" s="118">
        <v>152</v>
      </c>
      <c r="C60" s="118" t="str">
        <f>VLOOKUP(B60,'[1]LISTADO ATM'!$A$2:$B$820,2,0)</f>
        <v xml:space="preserve">ATM Kiosco Megacentro II </v>
      </c>
      <c r="D60" s="136" t="s">
        <v>2496</v>
      </c>
      <c r="E60" s="137"/>
    </row>
    <row r="61" spans="1:5" ht="18" x14ac:dyDescent="0.25">
      <c r="A61" s="118" t="str">
        <f>VLOOKUP(B61,'[1]LISTADO ATM'!$A$2:$C$820,3,0)</f>
        <v>DISTRITO NACIONAL</v>
      </c>
      <c r="B61" s="118">
        <v>60</v>
      </c>
      <c r="C61" s="118" t="str">
        <f>VLOOKUP(B61,'[1]LISTADO ATM'!$A$2:$B$820,2,0)</f>
        <v xml:space="preserve">ATM Autobanco 27 de Febrero </v>
      </c>
      <c r="D61" s="136" t="s">
        <v>2496</v>
      </c>
      <c r="E61" s="137"/>
    </row>
    <row r="62" spans="1:5" ht="18" x14ac:dyDescent="0.25">
      <c r="A62" s="118" t="str">
        <f>VLOOKUP(B62,'[1]LISTADO ATM'!$A$2:$C$820,3,0)</f>
        <v>DISTRITO NACIONAL</v>
      </c>
      <c r="B62" s="118">
        <v>578</v>
      </c>
      <c r="C62" s="118" t="str">
        <f>VLOOKUP(B62,'[1]LISTADO ATM'!$A$2:$B$820,2,0)</f>
        <v xml:space="preserve">ATM Procuraduría General de la República </v>
      </c>
      <c r="D62" s="136" t="s">
        <v>2516</v>
      </c>
      <c r="E62" s="137"/>
    </row>
    <row r="63" spans="1:5" ht="36" x14ac:dyDescent="0.25">
      <c r="A63" s="118" t="str">
        <f>VLOOKUP(B63,'[1]LISTADO ATM'!$A$2:$C$820,3,0)</f>
        <v>DISTRITO NACIONAL</v>
      </c>
      <c r="B63" s="118">
        <v>549</v>
      </c>
      <c r="C63" s="118" t="str">
        <f>VLOOKUP(B63,'[1]LISTADO ATM'!$A$2:$B$820,2,0)</f>
        <v xml:space="preserve">ATM Ministerio de Turismo (Oficinas Gubernamentales) </v>
      </c>
      <c r="D63" s="136" t="s">
        <v>2496</v>
      </c>
      <c r="E63" s="137"/>
    </row>
    <row r="64" spans="1:5" ht="18" x14ac:dyDescent="0.25">
      <c r="A64" s="118" t="str">
        <f>VLOOKUP(B64,'[1]LISTADO ATM'!$A$2:$C$820,3,0)</f>
        <v>DISTRITO NACIONAL</v>
      </c>
      <c r="B64" s="118">
        <v>557</v>
      </c>
      <c r="C64" s="118" t="str">
        <f>VLOOKUP(B64,'[1]LISTADO ATM'!$A$2:$B$820,2,0)</f>
        <v xml:space="preserve">ATM Multicentro La Sirena Ave. Mella </v>
      </c>
      <c r="D64" s="136" t="s">
        <v>2516</v>
      </c>
      <c r="E64" s="137"/>
    </row>
    <row r="65" spans="1:5" ht="18" x14ac:dyDescent="0.25">
      <c r="A65" s="118" t="str">
        <f>VLOOKUP(B65,'[1]LISTADO ATM'!$A$2:$C$820,3,0)</f>
        <v>ESTE</v>
      </c>
      <c r="B65" s="118">
        <v>634</v>
      </c>
      <c r="C65" s="118" t="str">
        <f>VLOOKUP(B65,'[1]LISTADO ATM'!$A$2:$B$820,2,0)</f>
        <v xml:space="preserve">ATM Ayuntamiento Los Llanos (SPM) </v>
      </c>
      <c r="D65" s="136" t="s">
        <v>2496</v>
      </c>
      <c r="E65" s="137"/>
    </row>
    <row r="66" spans="1:5" ht="18" x14ac:dyDescent="0.25">
      <c r="A66" s="118" t="str">
        <f>VLOOKUP(B66,'[1]LISTADO ATM'!$A$2:$C$820,3,0)</f>
        <v>DISTRITO NACIONAL</v>
      </c>
      <c r="B66" s="118">
        <v>113</v>
      </c>
      <c r="C66" s="118" t="str">
        <f>VLOOKUP(B66,'[1]LISTADO ATM'!$A$2:$B$820,2,0)</f>
        <v xml:space="preserve">ATM Autoservicio Atalaya del Mar </v>
      </c>
      <c r="D66" s="136" t="s">
        <v>2496</v>
      </c>
      <c r="E66" s="137"/>
    </row>
    <row r="67" spans="1:5" ht="18" x14ac:dyDescent="0.25">
      <c r="A67" s="118" t="str">
        <f>VLOOKUP(B67,'[1]LISTADO ATM'!$A$2:$C$820,3,0)</f>
        <v>NORTE</v>
      </c>
      <c r="B67" s="118">
        <v>636</v>
      </c>
      <c r="C67" s="118" t="str">
        <f>VLOOKUP(B67,'[1]LISTADO ATM'!$A$2:$B$820,2,0)</f>
        <v xml:space="preserve">ATM Oficina Tamboríl </v>
      </c>
      <c r="D67" s="136" t="s">
        <v>2516</v>
      </c>
      <c r="E67" s="137"/>
    </row>
    <row r="68" spans="1:5" ht="18" x14ac:dyDescent="0.25">
      <c r="A68" s="118" t="str">
        <f>VLOOKUP(B68,'[1]LISTADO ATM'!$A$2:$C$820,3,0)</f>
        <v>ESTE</v>
      </c>
      <c r="B68" s="118">
        <v>609</v>
      </c>
      <c r="C68" s="118" t="str">
        <f>VLOOKUP(B68,'[1]LISTADO ATM'!$A$2:$B$820,2,0)</f>
        <v xml:space="preserve">ATM S/M Jumbo (San Pedro) </v>
      </c>
      <c r="D68" s="136" t="s">
        <v>2496</v>
      </c>
      <c r="E68" s="137"/>
    </row>
    <row r="69" spans="1:5" ht="18" x14ac:dyDescent="0.25">
      <c r="A69" s="118" t="str">
        <f>VLOOKUP(B69,'[1]LISTADO ATM'!$A$2:$C$820,3,0)</f>
        <v>SUR</v>
      </c>
      <c r="B69" s="118">
        <v>592</v>
      </c>
      <c r="C69" s="118" t="str">
        <f>VLOOKUP(B69,'[1]LISTADO ATM'!$A$2:$B$820,2,0)</f>
        <v xml:space="preserve">ATM Centro de Caja San Cristóbal I </v>
      </c>
      <c r="D69" s="136" t="s">
        <v>2516</v>
      </c>
      <c r="E69" s="137"/>
    </row>
    <row r="70" spans="1:5" ht="18" x14ac:dyDescent="0.25">
      <c r="A70" s="118" t="str">
        <f>VLOOKUP(B70,'[1]LISTADO ATM'!$A$2:$C$820,3,0)</f>
        <v>DISTRITO NACIONAL</v>
      </c>
      <c r="B70" s="118">
        <v>493</v>
      </c>
      <c r="C70" s="118" t="str">
        <f>VLOOKUP(B70,'[1]LISTADO ATM'!$A$2:$B$820,2,0)</f>
        <v xml:space="preserve">ATM Oficina Haina Occidental II </v>
      </c>
      <c r="D70" s="136" t="s">
        <v>2496</v>
      </c>
      <c r="E70" s="137"/>
    </row>
    <row r="71" spans="1:5" ht="18" x14ac:dyDescent="0.25">
      <c r="A71" s="118" t="str">
        <f>VLOOKUP(B71,'[1]LISTADO ATM'!$A$2:$C$820,3,0)</f>
        <v>NORTE</v>
      </c>
      <c r="B71" s="118">
        <v>405</v>
      </c>
      <c r="C71" s="118" t="str">
        <f>VLOOKUP(B71,'[1]LISTADO ATM'!$A$2:$B$820,2,0)</f>
        <v xml:space="preserve">ATM UNP Loma de Cabrera </v>
      </c>
      <c r="D71" s="136" t="s">
        <v>2496</v>
      </c>
      <c r="E71" s="137"/>
    </row>
    <row r="72" spans="1:5" ht="18" x14ac:dyDescent="0.25">
      <c r="A72" s="118" t="str">
        <f>VLOOKUP(B72,'[1]LISTADO ATM'!$A$2:$C$820,3,0)</f>
        <v>ESTE</v>
      </c>
      <c r="B72" s="118">
        <v>268</v>
      </c>
      <c r="C72" s="118" t="str">
        <f>VLOOKUP(B72,'[1]LISTADO ATM'!$A$2:$B$820,2,0)</f>
        <v xml:space="preserve">ATM Autobanco La Altagracia (Higuey) </v>
      </c>
      <c r="D72" s="136" t="s">
        <v>2496</v>
      </c>
      <c r="E72" s="137"/>
    </row>
    <row r="73" spans="1:5" ht="18" x14ac:dyDescent="0.25">
      <c r="A73" s="118" t="str">
        <f>VLOOKUP(B73,'[1]LISTADO ATM'!$A$2:$C$820,3,0)</f>
        <v>NORTE</v>
      </c>
      <c r="B73" s="118">
        <v>93</v>
      </c>
      <c r="C73" s="118" t="str">
        <f>VLOOKUP(B73,'[1]LISTADO ATM'!$A$2:$B$820,2,0)</f>
        <v xml:space="preserve">ATM Oficina Cotuí </v>
      </c>
      <c r="D73" s="136" t="s">
        <v>2516</v>
      </c>
      <c r="E73" s="137"/>
    </row>
    <row r="74" spans="1:5" ht="18" x14ac:dyDescent="0.25">
      <c r="A74" s="118" t="str">
        <f>VLOOKUP(B74,'[1]LISTADO ATM'!$A$2:$C$820,3,0)</f>
        <v>DISTRITO NACIONAL</v>
      </c>
      <c r="B74" s="118">
        <v>545</v>
      </c>
      <c r="C74" s="118" t="str">
        <f>VLOOKUP(B74,'[1]LISTADO ATM'!$A$2:$B$820,2,0)</f>
        <v xml:space="preserve">ATM Oficina Isabel La Católica II  </v>
      </c>
      <c r="D74" s="136" t="s">
        <v>2496</v>
      </c>
      <c r="E74" s="137"/>
    </row>
    <row r="75" spans="1:5" ht="18" x14ac:dyDescent="0.25">
      <c r="A75" s="118" t="str">
        <f>VLOOKUP(B75,'[1]LISTADO ATM'!$A$2:$C$820,3,0)</f>
        <v>DISTRITO NACIONAL</v>
      </c>
      <c r="B75" s="118">
        <v>812</v>
      </c>
      <c r="C75" s="118" t="str">
        <f>VLOOKUP(B75,'[1]LISTADO ATM'!$A$2:$B$820,2,0)</f>
        <v xml:space="preserve">ATM Canasta del Pueblo </v>
      </c>
      <c r="D75" s="136" t="s">
        <v>2496</v>
      </c>
      <c r="E75" s="137"/>
    </row>
    <row r="76" spans="1:5" ht="18" x14ac:dyDescent="0.25">
      <c r="A76" s="118" t="str">
        <f>VLOOKUP(B76,'[1]LISTADO ATM'!$A$2:$C$820,3,0)</f>
        <v>NORTE</v>
      </c>
      <c r="B76" s="118">
        <v>749</v>
      </c>
      <c r="C76" s="118" t="str">
        <f>VLOOKUP(B76,'[1]LISTADO ATM'!$A$2:$B$820,2,0)</f>
        <v xml:space="preserve">ATM Oficina Yaque </v>
      </c>
      <c r="D76" s="136" t="s">
        <v>2516</v>
      </c>
      <c r="E76" s="137"/>
    </row>
    <row r="77" spans="1:5" ht="18" x14ac:dyDescent="0.25">
      <c r="A77" s="118" t="str">
        <f>VLOOKUP(B77,'[1]LISTADO ATM'!$A$2:$C$820,3,0)</f>
        <v>DISTRITO NACIONAL</v>
      </c>
      <c r="B77" s="118">
        <v>434</v>
      </c>
      <c r="C77" s="118" t="str">
        <f>VLOOKUP(B77,'[1]LISTADO ATM'!$A$2:$B$820,2,0)</f>
        <v xml:space="preserve">ATM Generadora Hidroeléctrica Dom. (EGEHID) </v>
      </c>
      <c r="D77" s="136" t="s">
        <v>2496</v>
      </c>
      <c r="E77" s="137"/>
    </row>
    <row r="78" spans="1:5" ht="18" x14ac:dyDescent="0.25">
      <c r="A78" s="118" t="str">
        <f>VLOOKUP(B78,'[1]LISTADO ATM'!$A$2:$C$820,3,0)</f>
        <v>DISTRITO NACIONAL</v>
      </c>
      <c r="B78" s="118">
        <v>787</v>
      </c>
      <c r="C78" s="118" t="str">
        <f>VLOOKUP(B78,'[1]LISTADO ATM'!$A$2:$B$820,2,0)</f>
        <v xml:space="preserve">ATM Cafetería CTB II </v>
      </c>
      <c r="D78" s="136" t="s">
        <v>2516</v>
      </c>
      <c r="E78" s="137"/>
    </row>
    <row r="79" spans="1:5" ht="18" x14ac:dyDescent="0.25">
      <c r="A79" s="118" t="str">
        <f>VLOOKUP(B79,'[1]LISTADO ATM'!$A$2:$C$820,3,0)</f>
        <v>DISTRITO NACIONAL</v>
      </c>
      <c r="B79" s="118">
        <v>37</v>
      </c>
      <c r="C79" s="118" t="str">
        <f>VLOOKUP(B79,'[1]LISTADO ATM'!$A$2:$B$820,2,0)</f>
        <v xml:space="preserve">ATM Oficina Villa Mella </v>
      </c>
      <c r="D79" s="136" t="s">
        <v>2516</v>
      </c>
      <c r="E79" s="137"/>
    </row>
    <row r="80" spans="1:5" ht="18.75" thickBot="1" x14ac:dyDescent="0.3">
      <c r="A80" s="103" t="s">
        <v>2428</v>
      </c>
      <c r="B80" s="108">
        <f>COUNT(B60:B79)</f>
        <v>20</v>
      </c>
      <c r="C80" s="130"/>
      <c r="D80" s="125"/>
      <c r="E80" s="125"/>
    </row>
  </sheetData>
  <mergeCells count="33">
    <mergeCell ref="D77:E77"/>
    <mergeCell ref="D78:E78"/>
    <mergeCell ref="D79:E79"/>
    <mergeCell ref="D74:E74"/>
    <mergeCell ref="D75:E75"/>
    <mergeCell ref="D76:E76"/>
    <mergeCell ref="D71:E71"/>
    <mergeCell ref="D72:E72"/>
    <mergeCell ref="C15:E15"/>
    <mergeCell ref="A17:E17"/>
    <mergeCell ref="A30:E30"/>
    <mergeCell ref="A36:E36"/>
    <mergeCell ref="D73:E73"/>
    <mergeCell ref="A1:E1"/>
    <mergeCell ref="A7:E7"/>
    <mergeCell ref="A2:E2"/>
    <mergeCell ref="C10:E10"/>
    <mergeCell ref="A12:E12"/>
    <mergeCell ref="A55:B55"/>
    <mergeCell ref="A56:B56"/>
    <mergeCell ref="A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D70:E70"/>
  </mergeCells>
  <phoneticPr fontId="47" type="noConversion"/>
  <conditionalFormatting sqref="B28">
    <cfRule type="duplicateValues" dxfId="105" priority="27"/>
  </conditionalFormatting>
  <conditionalFormatting sqref="B15">
    <cfRule type="duplicateValues" dxfId="104" priority="26"/>
  </conditionalFormatting>
  <conditionalFormatting sqref="E64">
    <cfRule type="duplicateValues" dxfId="103" priority="25"/>
  </conditionalFormatting>
  <conditionalFormatting sqref="E66">
    <cfRule type="duplicateValues" dxfId="102" priority="24"/>
  </conditionalFormatting>
  <conditionalFormatting sqref="B36:B53">
    <cfRule type="duplicateValues" dxfId="101" priority="23"/>
  </conditionalFormatting>
  <conditionalFormatting sqref="E68">
    <cfRule type="duplicateValues" dxfId="100" priority="22"/>
  </conditionalFormatting>
  <conditionalFormatting sqref="E69">
    <cfRule type="duplicateValues" dxfId="99" priority="21"/>
  </conditionalFormatting>
  <conditionalFormatting sqref="E70">
    <cfRule type="duplicateValues" dxfId="98" priority="20"/>
  </conditionalFormatting>
  <conditionalFormatting sqref="E71">
    <cfRule type="duplicateValues" dxfId="97" priority="19"/>
  </conditionalFormatting>
  <conditionalFormatting sqref="E72">
    <cfRule type="duplicateValues" dxfId="96" priority="18"/>
  </conditionalFormatting>
  <conditionalFormatting sqref="E73">
    <cfRule type="duplicateValues" dxfId="95" priority="17"/>
  </conditionalFormatting>
  <conditionalFormatting sqref="B12 B14">
    <cfRule type="duplicateValues" dxfId="94" priority="16"/>
  </conditionalFormatting>
  <conditionalFormatting sqref="B75:B77">
    <cfRule type="duplicateValues" dxfId="93" priority="15"/>
  </conditionalFormatting>
  <conditionalFormatting sqref="B75:B77">
    <cfRule type="duplicateValues" dxfId="92" priority="14"/>
  </conditionalFormatting>
  <conditionalFormatting sqref="B75:B77">
    <cfRule type="duplicateValues" dxfId="91" priority="13"/>
  </conditionalFormatting>
  <conditionalFormatting sqref="E67">
    <cfRule type="duplicateValues" dxfId="90" priority="12"/>
  </conditionalFormatting>
  <conditionalFormatting sqref="E67">
    <cfRule type="duplicateValues" dxfId="89" priority="11"/>
  </conditionalFormatting>
  <conditionalFormatting sqref="E76">
    <cfRule type="duplicateValues" dxfId="88" priority="10"/>
  </conditionalFormatting>
  <conditionalFormatting sqref="E76">
    <cfRule type="duplicateValues" dxfId="87" priority="9"/>
  </conditionalFormatting>
  <conditionalFormatting sqref="E78">
    <cfRule type="duplicateValues" dxfId="86" priority="8"/>
  </conditionalFormatting>
  <conditionalFormatting sqref="E78">
    <cfRule type="duplicateValues" dxfId="85" priority="7"/>
  </conditionalFormatting>
  <conditionalFormatting sqref="E79">
    <cfRule type="duplicateValues" dxfId="84" priority="6"/>
  </conditionalFormatting>
  <conditionalFormatting sqref="E79">
    <cfRule type="duplicateValues" dxfId="83" priority="5"/>
  </conditionalFormatting>
  <conditionalFormatting sqref="E74:E75">
    <cfRule type="duplicateValues" dxfId="82" priority="4"/>
  </conditionalFormatting>
  <conditionalFormatting sqref="E74:E75">
    <cfRule type="duplicateValues" dxfId="81" priority="3"/>
  </conditionalFormatting>
  <conditionalFormatting sqref="E77">
    <cfRule type="duplicateValues" dxfId="80" priority="2"/>
  </conditionalFormatting>
  <conditionalFormatting sqref="E77">
    <cfRule type="duplicateValues" dxfId="79" priority="1"/>
  </conditionalFormatting>
  <conditionalFormatting sqref="B74">
    <cfRule type="duplicateValues" dxfId="78" priority="28"/>
  </conditionalFormatting>
  <conditionalFormatting sqref="B16:B17 B29:B30 B11 B9 B1:B7 B19:B27 B54:B79 B32:B35">
    <cfRule type="duplicateValues" dxfId="77" priority="29"/>
  </conditionalFormatting>
  <conditionalFormatting sqref="B1:B9 B11:B79">
    <cfRule type="duplicateValues" dxfId="76" priority="30"/>
  </conditionalFormatting>
  <conditionalFormatting sqref="E80 E65 E1:E63">
    <cfRule type="duplicateValues" dxfId="75" priority="31"/>
  </conditionalFormatting>
  <conditionalFormatting sqref="B1:B80">
    <cfRule type="duplicateValues" dxfId="74" priority="32"/>
  </conditionalFormatting>
  <conditionalFormatting sqref="E80 E1:E66 E68:E73">
    <cfRule type="duplicateValues" dxfId="73" priority="3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2469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2478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2495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2493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2494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2459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2486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2470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2472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2465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2483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2479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2487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2490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2488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1" t="s">
        <v>2435</v>
      </c>
      <c r="B1" s="162"/>
      <c r="C1" s="162"/>
      <c r="D1" s="162"/>
    </row>
    <row r="2" spans="1:5" x14ac:dyDescent="0.25">
      <c r="A2" s="53" t="s">
        <v>2436</v>
      </c>
      <c r="B2" s="53" t="s">
        <v>18</v>
      </c>
      <c r="C2" s="53" t="s">
        <v>2437</v>
      </c>
      <c r="D2" s="53" t="s">
        <v>2438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2440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2441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2442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2443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2444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1" t="s">
        <v>2445</v>
      </c>
      <c r="B25" s="162"/>
      <c r="C25" s="162"/>
      <c r="D25" s="162"/>
    </row>
    <row r="26" spans="1:4" x14ac:dyDescent="0.25">
      <c r="A26" s="53" t="s">
        <v>2436</v>
      </c>
      <c r="B26" s="53" t="s">
        <v>18</v>
      </c>
      <c r="C26" s="53" t="s">
        <v>2446</v>
      </c>
      <c r="D26" s="53" t="s">
        <v>2447</v>
      </c>
    </row>
    <row r="27" spans="1:4" ht="15.75" x14ac:dyDescent="0.25">
      <c r="A27" s="67">
        <v>335818067</v>
      </c>
      <c r="B27" s="67" t="s">
        <v>2500</v>
      </c>
      <c r="C27" s="67" t="s">
        <v>2480</v>
      </c>
      <c r="D27" s="67" t="s">
        <v>2481</v>
      </c>
    </row>
    <row r="28" spans="1:4" ht="15.75" x14ac:dyDescent="0.25">
      <c r="A28" s="54"/>
      <c r="B28" s="54"/>
      <c r="C28" s="67" t="s">
        <v>2480</v>
      </c>
      <c r="D28" s="67" t="s">
        <v>2481</v>
      </c>
    </row>
    <row r="29" spans="1:4" ht="15.75" x14ac:dyDescent="0.25">
      <c r="A29" s="54"/>
      <c r="B29" s="54"/>
      <c r="C29" s="67" t="s">
        <v>2480</v>
      </c>
      <c r="D29" s="67" t="s">
        <v>2481</v>
      </c>
    </row>
    <row r="30" spans="1:4" ht="15.75" x14ac:dyDescent="0.25">
      <c r="A30" s="54"/>
      <c r="B30" s="54"/>
      <c r="C30" s="67" t="s">
        <v>2480</v>
      </c>
      <c r="D30" s="67" t="s">
        <v>2481</v>
      </c>
    </row>
    <row r="31" spans="1:4" ht="15.75" x14ac:dyDescent="0.25">
      <c r="A31" s="54"/>
      <c r="B31" s="54"/>
      <c r="C31" s="67" t="s">
        <v>2480</v>
      </c>
      <c r="D31" s="67" t="s">
        <v>2481</v>
      </c>
    </row>
    <row r="32" spans="1:4" s="68" customFormat="1" ht="15.75" x14ac:dyDescent="0.25">
      <c r="A32" s="54"/>
      <c r="B32" s="54"/>
      <c r="C32" s="67" t="s">
        <v>2480</v>
      </c>
      <c r="D32" s="67" t="s">
        <v>2481</v>
      </c>
    </row>
    <row r="33" spans="1:4" s="68" customFormat="1" ht="15.75" x14ac:dyDescent="0.25">
      <c r="A33" s="54"/>
      <c r="B33" s="54"/>
      <c r="C33" s="67" t="s">
        <v>2480</v>
      </c>
      <c r="D33" s="67" t="s">
        <v>2481</v>
      </c>
    </row>
    <row r="34" spans="1:4" s="68" customFormat="1" ht="15.75" x14ac:dyDescent="0.25">
      <c r="A34" s="54"/>
      <c r="B34" s="54"/>
      <c r="C34" s="67" t="s">
        <v>2480</v>
      </c>
      <c r="D34" s="67" t="s">
        <v>2481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2448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2449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2442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2450</v>
      </c>
      <c r="D39" s="58">
        <f>D37/D36</f>
        <v>8</v>
      </c>
    </row>
    <row r="40" spans="1:4" ht="15.75" thickBot="1" x14ac:dyDescent="0.3">
      <c r="A40" s="51"/>
      <c r="B40" s="51"/>
      <c r="C40" s="64" t="s">
        <v>2451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72" priority="119152"/>
  </conditionalFormatting>
  <conditionalFormatting sqref="A7:A11">
    <cfRule type="duplicateValues" dxfId="71" priority="119156"/>
    <cfRule type="duplicateValues" dxfId="70" priority="119157"/>
  </conditionalFormatting>
  <conditionalFormatting sqref="A7:A11">
    <cfRule type="duplicateValues" dxfId="69" priority="119160"/>
    <cfRule type="duplicateValues" dxfId="68" priority="119161"/>
  </conditionalFormatting>
  <conditionalFormatting sqref="B3">
    <cfRule type="duplicateValues" dxfId="67" priority="193"/>
    <cfRule type="duplicateValues" dxfId="66" priority="194"/>
  </conditionalFormatting>
  <conditionalFormatting sqref="B3">
    <cfRule type="duplicateValues" dxfId="65" priority="192"/>
  </conditionalFormatting>
  <conditionalFormatting sqref="B3">
    <cfRule type="duplicateValues" dxfId="64" priority="191"/>
  </conditionalFormatting>
  <conditionalFormatting sqref="B3">
    <cfRule type="duplicateValues" dxfId="63" priority="189"/>
    <cfRule type="duplicateValues" dxfId="62" priority="190"/>
  </conditionalFormatting>
  <conditionalFormatting sqref="A4:A6">
    <cfRule type="duplicateValues" dxfId="61" priority="188"/>
  </conditionalFormatting>
  <conditionalFormatting sqref="A4:A6">
    <cfRule type="duplicateValues" dxfId="60" priority="186"/>
    <cfRule type="duplicateValues" dxfId="59" priority="187"/>
  </conditionalFormatting>
  <conditionalFormatting sqref="A4:A6">
    <cfRule type="duplicateValues" dxfId="58" priority="184"/>
    <cfRule type="duplicateValues" dxfId="57" priority="185"/>
  </conditionalFormatting>
  <conditionalFormatting sqref="A3:A6">
    <cfRule type="duplicateValues" dxfId="56" priority="165"/>
  </conditionalFormatting>
  <conditionalFormatting sqref="A3:A6">
    <cfRule type="duplicateValues" dxfId="55" priority="163"/>
    <cfRule type="duplicateValues" dxfId="54" priority="164"/>
  </conditionalFormatting>
  <conditionalFormatting sqref="A3:A6">
    <cfRule type="duplicateValues" dxfId="53" priority="161"/>
    <cfRule type="duplicateValues" dxfId="52" priority="162"/>
  </conditionalFormatting>
  <conditionalFormatting sqref="B4:B6">
    <cfRule type="duplicateValues" dxfId="51" priority="158"/>
    <cfRule type="duplicateValues" dxfId="50" priority="159"/>
  </conditionalFormatting>
  <conditionalFormatting sqref="B4:B6">
    <cfRule type="duplicateValues" dxfId="49" priority="157"/>
  </conditionalFormatting>
  <conditionalFormatting sqref="B4:B6">
    <cfRule type="duplicateValues" dxfId="48" priority="156"/>
  </conditionalFormatting>
  <conditionalFormatting sqref="B4:B6">
    <cfRule type="duplicateValues" dxfId="47" priority="154"/>
    <cfRule type="duplicateValues" dxfId="46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3" t="s">
        <v>58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181 días</v>
      </c>
      <c r="B3" s="42">
        <v>335649824</v>
      </c>
      <c r="C3" s="50">
        <v>44093</v>
      </c>
      <c r="D3" s="42" t="s">
        <v>2190</v>
      </c>
      <c r="E3" s="96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162 días</v>
      </c>
      <c r="B4" s="42">
        <v>335668632</v>
      </c>
      <c r="C4" s="50">
        <v>44112</v>
      </c>
      <c r="D4" s="42" t="s">
        <v>2189</v>
      </c>
      <c r="E4" s="96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2433</v>
      </c>
    </row>
    <row r="5" spans="1:11" ht="18" x14ac:dyDescent="0.25">
      <c r="A5" s="72" t="str">
        <f ca="1">CONCATENATE(TODAY()-C5," días")</f>
        <v>161 días</v>
      </c>
      <c r="B5" s="42" t="s">
        <v>2434</v>
      </c>
      <c r="C5" s="50">
        <v>44113</v>
      </c>
      <c r="D5" s="42" t="s">
        <v>2189</v>
      </c>
      <c r="E5" s="96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161 días</v>
      </c>
      <c r="B6" s="42" t="s">
        <v>2452</v>
      </c>
      <c r="C6" s="50">
        <v>44113</v>
      </c>
      <c r="D6" s="42" t="s">
        <v>2189</v>
      </c>
      <c r="E6" s="96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2433</v>
      </c>
    </row>
    <row r="7" spans="1:11" ht="18" x14ac:dyDescent="0.25">
      <c r="A7" s="72" t="str">
        <f t="shared" ca="1" si="0"/>
        <v>160 días</v>
      </c>
      <c r="B7" s="42" t="s">
        <v>2454</v>
      </c>
      <c r="C7" s="50">
        <v>44114</v>
      </c>
      <c r="D7" s="42" t="s">
        <v>2189</v>
      </c>
      <c r="E7" s="96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2439</v>
      </c>
    </row>
    <row r="8" spans="1:11" ht="18" x14ac:dyDescent="0.25">
      <c r="A8" s="72" t="str">
        <f ca="1">CONCATENATE(TODAY()-C8," días")</f>
        <v>159 días</v>
      </c>
      <c r="B8" s="42">
        <v>335671618</v>
      </c>
      <c r="C8" s="50">
        <v>44115</v>
      </c>
      <c r="D8" s="42" t="s">
        <v>2189</v>
      </c>
      <c r="E8" s="96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120.5 días</v>
      </c>
      <c r="B9" s="42" t="s">
        <v>2460</v>
      </c>
      <c r="C9" s="50">
        <v>44153.5</v>
      </c>
      <c r="D9" s="42" t="s">
        <v>2189</v>
      </c>
      <c r="E9" s="96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2433</v>
      </c>
    </row>
    <row r="10" spans="1:11" ht="18" x14ac:dyDescent="0.25">
      <c r="A10" s="72" t="str">
        <f t="shared" ca="1" si="0"/>
        <v>119 días</v>
      </c>
      <c r="B10" s="42" t="s">
        <v>2463</v>
      </c>
      <c r="C10" s="50">
        <v>44155</v>
      </c>
      <c r="D10" s="42" t="s">
        <v>2189</v>
      </c>
      <c r="E10" s="96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119 días</v>
      </c>
      <c r="B11" s="42" t="s">
        <v>2462</v>
      </c>
      <c r="C11" s="50">
        <v>44155</v>
      </c>
      <c r="D11" s="42" t="s">
        <v>2189</v>
      </c>
      <c r="E11" s="96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125 días</v>
      </c>
      <c r="B12" s="75" t="s">
        <v>2457</v>
      </c>
      <c r="C12" s="71">
        <v>44149</v>
      </c>
      <c r="D12" s="42" t="s">
        <v>2189</v>
      </c>
      <c r="E12" s="96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78.15079861111 días</v>
      </c>
      <c r="B13" s="42">
        <v>335753026</v>
      </c>
      <c r="C13" s="50">
        <v>44195.84920138889</v>
      </c>
      <c r="D13" s="42" t="s">
        <v>2189</v>
      </c>
      <c r="E13" s="96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2482</v>
      </c>
    </row>
    <row r="14" spans="1:11" ht="18" x14ac:dyDescent="0.25">
      <c r="A14" s="72" t="str">
        <f t="shared" ca="1" si="0"/>
        <v>17.6746064814797 días</v>
      </c>
      <c r="B14" s="107">
        <v>335806150</v>
      </c>
      <c r="C14" s="94">
        <v>44256.32539351852</v>
      </c>
      <c r="D14" s="42" t="s">
        <v>2189</v>
      </c>
      <c r="E14" s="96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5" priority="69"/>
  </conditionalFormatting>
  <conditionalFormatting sqref="E9:E1048576 E1:E2">
    <cfRule type="duplicateValues" dxfId="44" priority="99250"/>
  </conditionalFormatting>
  <conditionalFormatting sqref="E4">
    <cfRule type="duplicateValues" dxfId="43" priority="62"/>
  </conditionalFormatting>
  <conditionalFormatting sqref="E5:E8">
    <cfRule type="duplicateValues" dxfId="42" priority="60"/>
  </conditionalFormatting>
  <conditionalFormatting sqref="B12">
    <cfRule type="duplicateValues" dxfId="41" priority="34"/>
    <cfRule type="duplicateValues" dxfId="40" priority="35"/>
    <cfRule type="duplicateValues" dxfId="39" priority="36"/>
  </conditionalFormatting>
  <conditionalFormatting sqref="B12">
    <cfRule type="duplicateValues" dxfId="38" priority="33"/>
  </conditionalFormatting>
  <conditionalFormatting sqref="B12">
    <cfRule type="duplicateValues" dxfId="37" priority="31"/>
    <cfRule type="duplicateValues" dxfId="36" priority="32"/>
  </conditionalFormatting>
  <conditionalFormatting sqref="B12">
    <cfRule type="duplicateValues" dxfId="35" priority="28"/>
    <cfRule type="duplicateValues" dxfId="34" priority="29"/>
    <cfRule type="duplicateValues" dxfId="33" priority="30"/>
  </conditionalFormatting>
  <conditionalFormatting sqref="B12">
    <cfRule type="duplicateValues" dxfId="32" priority="27"/>
  </conditionalFormatting>
  <conditionalFormatting sqref="B12">
    <cfRule type="duplicateValues" dxfId="31" priority="25"/>
    <cfRule type="duplicateValues" dxfId="30" priority="26"/>
  </conditionalFormatting>
  <conditionalFormatting sqref="B12">
    <cfRule type="duplicateValues" dxfId="29" priority="24"/>
  </conditionalFormatting>
  <conditionalFormatting sqref="B12">
    <cfRule type="duplicateValues" dxfId="28" priority="21"/>
    <cfRule type="duplicateValues" dxfId="27" priority="22"/>
    <cfRule type="duplicateValues" dxfId="26" priority="23"/>
  </conditionalFormatting>
  <conditionalFormatting sqref="B12">
    <cfRule type="duplicateValues" dxfId="25" priority="20"/>
  </conditionalFormatting>
  <conditionalFormatting sqref="B12">
    <cfRule type="duplicateValues" dxfId="24" priority="19"/>
  </conditionalFormatting>
  <conditionalFormatting sqref="B14">
    <cfRule type="duplicateValues" dxfId="23" priority="18"/>
  </conditionalFormatting>
  <conditionalFormatting sqref="B14">
    <cfRule type="duplicateValues" dxfId="22" priority="15"/>
    <cfRule type="duplicateValues" dxfId="21" priority="16"/>
    <cfRule type="duplicateValues" dxfId="20" priority="17"/>
  </conditionalFormatting>
  <conditionalFormatting sqref="B14">
    <cfRule type="duplicateValues" dxfId="19" priority="13"/>
    <cfRule type="duplicateValues" dxfId="18" priority="14"/>
  </conditionalFormatting>
  <conditionalFormatting sqref="B14">
    <cfRule type="duplicateValues" dxfId="17" priority="10"/>
    <cfRule type="duplicateValues" dxfId="16" priority="11"/>
    <cfRule type="duplicateValues" dxfId="15" priority="12"/>
  </conditionalFormatting>
  <conditionalFormatting sqref="B14">
    <cfRule type="duplicateValues" dxfId="14" priority="9"/>
  </conditionalFormatting>
  <conditionalFormatting sqref="B14">
    <cfRule type="duplicateValues" dxfId="13" priority="8"/>
  </conditionalFormatting>
  <conditionalFormatting sqref="B14">
    <cfRule type="duplicateValues" dxfId="12" priority="7"/>
  </conditionalFormatting>
  <conditionalFormatting sqref="B14">
    <cfRule type="duplicateValues" dxfId="11" priority="4"/>
    <cfRule type="duplicateValues" dxfId="10" priority="5"/>
    <cfRule type="duplicateValues" dxfId="9" priority="6"/>
  </conditionalFormatting>
  <conditionalFormatting sqref="B14">
    <cfRule type="duplicateValues" dxfId="8" priority="2"/>
    <cfRule type="duplicateValues" dxfId="7" priority="3"/>
  </conditionalFormatting>
  <conditionalFormatting sqref="C14">
    <cfRule type="duplicateValues" dxfId="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2432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2458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2466</v>
      </c>
      <c r="C338" s="32" t="s">
        <v>2467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2484</v>
      </c>
      <c r="C407" s="85" t="s">
        <v>2485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2456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2489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2021-03-17T11:57:16Z</cp:lastPrinted>
  <dcterms:created xsi:type="dcterms:W3CDTF">2014-10-01T23:18:29Z</dcterms:created>
  <dcterms:modified xsi:type="dcterms:W3CDTF">2021-03-19T09:59:18Z</dcterms:modified>
</cp:coreProperties>
</file>