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4\"/>
    </mc:Choice>
  </mc:AlternateContent>
  <bookViews>
    <workbookView xWindow="0" yWindow="0" windowWidth="5115" windowHeight="30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REPORTE!$A$4:$Q$39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140" i="16" l="1"/>
  <c r="B21" i="16"/>
  <c r="B69" i="16"/>
  <c r="C64" i="16"/>
  <c r="C65" i="16"/>
  <c r="C66" i="16"/>
  <c r="C67" i="16"/>
  <c r="C68" i="16"/>
  <c r="C90" i="16"/>
  <c r="C91" i="16"/>
  <c r="C92" i="16"/>
  <c r="C93" i="16"/>
  <c r="C94" i="16"/>
  <c r="C95" i="16"/>
  <c r="A90" i="16"/>
  <c r="A91" i="16"/>
  <c r="A92" i="16"/>
  <c r="A93" i="16"/>
  <c r="A94" i="16"/>
  <c r="A95" i="16"/>
  <c r="A96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B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B97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A68" i="16"/>
  <c r="A67" i="16"/>
  <c r="A66" i="16"/>
  <c r="A65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B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5" i="16" l="1"/>
  <c r="A124" i="1"/>
  <c r="A122" i="1"/>
  <c r="A121" i="1"/>
  <c r="A119" i="1"/>
  <c r="F124" i="1"/>
  <c r="G124" i="1"/>
  <c r="H124" i="1"/>
  <c r="I124" i="1"/>
  <c r="J124" i="1"/>
  <c r="K124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19" i="1"/>
  <c r="G119" i="1"/>
  <c r="H119" i="1"/>
  <c r="I119" i="1"/>
  <c r="J119" i="1"/>
  <c r="K119" i="1"/>
  <c r="A105" i="1"/>
  <c r="F105" i="1"/>
  <c r="G105" i="1"/>
  <c r="H105" i="1"/>
  <c r="I105" i="1"/>
  <c r="J105" i="1"/>
  <c r="K105" i="1"/>
  <c r="F128" i="1" l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3" i="1"/>
  <c r="G123" i="1"/>
  <c r="H123" i="1"/>
  <c r="I123" i="1"/>
  <c r="J123" i="1"/>
  <c r="K123" i="1"/>
  <c r="F120" i="1"/>
  <c r="G120" i="1"/>
  <c r="H120" i="1"/>
  <c r="I120" i="1"/>
  <c r="J120" i="1"/>
  <c r="K120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4" i="1"/>
  <c r="G104" i="1"/>
  <c r="H104" i="1"/>
  <c r="I104" i="1"/>
  <c r="J104" i="1"/>
  <c r="K104" i="1"/>
  <c r="A128" i="1"/>
  <c r="A127" i="1"/>
  <c r="A126" i="1"/>
  <c r="A125" i="1"/>
  <c r="A123" i="1"/>
  <c r="A120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4" i="1"/>
  <c r="A103" i="1" l="1"/>
  <c r="A102" i="1"/>
  <c r="A101" i="1"/>
  <c r="A100" i="1"/>
  <c r="A99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A98" i="1" l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A7" i="1" l="1"/>
  <c r="F7" i="1"/>
  <c r="G7" i="1"/>
  <c r="H7" i="1"/>
  <c r="I7" i="1"/>
  <c r="J7" i="1"/>
  <c r="K7" i="1"/>
  <c r="A82" i="1" l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57" i="1" l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 l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 l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1" i="1"/>
  <c r="A24" i="1"/>
  <c r="A23" i="1"/>
  <c r="A22" i="1"/>
  <c r="F20" i="1"/>
  <c r="G20" i="1"/>
  <c r="H20" i="1"/>
  <c r="I20" i="1"/>
  <c r="J20" i="1"/>
  <c r="K20" i="1"/>
  <c r="F19" i="1"/>
  <c r="G19" i="1"/>
  <c r="H19" i="1"/>
  <c r="I19" i="1"/>
  <c r="J19" i="1"/>
  <c r="K19" i="1"/>
  <c r="A20" i="1"/>
  <c r="A19" i="1"/>
  <c r="F18" i="1" l="1"/>
  <c r="G18" i="1"/>
  <c r="H18" i="1"/>
  <c r="I18" i="1"/>
  <c r="J18" i="1"/>
  <c r="K18" i="1"/>
  <c r="A18" i="1"/>
  <c r="F17" i="1" l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17" i="1"/>
  <c r="A16" i="1"/>
  <c r="A15" i="1"/>
  <c r="A14" i="1" l="1"/>
  <c r="A13" i="1"/>
  <c r="F14" i="1"/>
  <c r="G14" i="1"/>
  <c r="H14" i="1"/>
  <c r="I14" i="1"/>
  <c r="J14" i="1"/>
  <c r="K14" i="1"/>
  <c r="F13" i="1"/>
  <c r="G13" i="1"/>
  <c r="H13" i="1"/>
  <c r="I13" i="1"/>
  <c r="J13" i="1"/>
  <c r="K13" i="1"/>
  <c r="A12" i="1"/>
  <c r="A11" i="1"/>
  <c r="A10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A9" i="1"/>
  <c r="A8" i="1" l="1"/>
  <c r="F8" i="1"/>
  <c r="G8" i="1"/>
  <c r="H8" i="1"/>
  <c r="I8" i="1"/>
  <c r="J8" i="1"/>
  <c r="K8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<sst xmlns="http://schemas.openxmlformats.org/spreadsheetml/2006/main" count="13556" uniqueCount="2529">
  <si>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</si>
  <si>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</si>
  <si>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</si>
  <si>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</si>
  <si>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</si>
  <si>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</si>
  <si>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</si>
  <si>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</si>
  <si>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</si>
  <si>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</si>
  <si>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</si>
  <si>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</si>
  <si>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</si>
  <si>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</si>
  <si>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</si>
  <si>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</si>
  <si>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</si>
  <si>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</si>
  <si>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</si>
  <si>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</si>
  <si>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</si>
  <si>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</si>
  <si>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</si>
  <si>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</si>
  <si>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</si>
  <si>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</si>
  <si>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</si>
  <si>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</si>
  <si>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</si>
  <si>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</si>
  <si>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</si>
  <si>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</si>
  <si>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</si>
  <si>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</si>
  <si>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</si>
  <si>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</si>
  <si>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</si>
  <si>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</si>
  <si>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</si>
  <si>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</si>
  <si>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</si>
  <si>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</si>
  <si>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</si>
  <si>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</si>
  <si>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</si>
  <si>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</si>
  <si>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</si>
  <si>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</si>
  <si>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</si>
  <si>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</si>
  <si>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</si>
  <si>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</si>
  <si>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</si>
  <si>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</si>
  <si>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</si>
  <si>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</si>
  <si>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</si>
  <si>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</si>
  <si>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</si>
  <si>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</si>
  <si>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</si>
  <si>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</si>
  <si>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</si>
  <si>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</si>
  <si>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</si>
  <si>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</si>
  <si>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</si>
  <si>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</si>
  <si>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</si>
  <si>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</si>
  <si>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</si>
  <si>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</si>
  <si>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</si>
  <si>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</si>
  <si>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</si>
  <si>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</si>
  <si>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</si>
  <si>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</si>
  <si>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</si>
  <si>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</si>
  <si>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</si>
  <si>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</si>
  <si>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</si>
  <si>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</si>
  <si>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</si>
  <si>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</si>
  <si>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</si>
  <si>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</si>
  <si>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</si>
  <si>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</si>
  <si>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</si>
  <si>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</si>
  <si>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</si>
  <si>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</si>
  <si>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</si>
  <si>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</si>
  <si>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</si>
  <si>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</si>
  <si>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</si>
  <si>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</si>
  <si>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</si>
  <si>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</si>
  <si>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</si>
  <si>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</si>
  <si>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</si>
  <si>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</si>
  <si>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</si>
  <si>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</si>
  <si>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</si>
  <si>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</si>
  <si>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</si>
  <si>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</si>
  <si>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</si>
  <si>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</si>
  <si>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</si>
  <si>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</si>
  <si>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</si>
  <si>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</si>
  <si>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</si>
  <si>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</si>
  <si>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</si>
  <si>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</si>
  <si>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</si>
  <si>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</si>
  <si>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</si>
  <si>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</si>
  <si>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</si>
  <si>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</si>
  <si>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</si>
  <si>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</si>
  <si>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</si>
  <si>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</si>
  <si>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</si>
  <si>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</si>
  <si>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</si>
  <si>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</si>
  <si>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</si>
  <si>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</si>
  <si>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</si>
  <si>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</si>
  <si>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</si>
  <si>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</si>
  <si>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</si>
  <si>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</si>
  <si>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</si>
  <si>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</si>
  <si>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</si>
  <si>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</si>
  <si>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</si>
  <si>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</si>
  <si>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</si>
  <si>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</si>
  <si>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</si>
  <si>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</si>
  <si>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</si>
  <si>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</si>
  <si>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</si>
  <si>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</si>
  <si>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</si>
  <si>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</si>
  <si>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</si>
  <si>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</si>
  <si>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</si>
  <si>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</si>
  <si>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</si>
  <si>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</si>
  <si>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</si>
  <si>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</si>
  <si>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</si>
  <si>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</si>
  <si>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</si>
  <si>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</si>
  <si>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</si>
  <si>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</si>
  <si>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</si>
  <si>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</si>
  <si>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</si>
  <si>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</si>
  <si>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</si>
  <si>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</si>
  <si>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</si>
  <si>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</si>
  <si>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</si>
  <si>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</si>
  <si>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</si>
  <si>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</si>
  <si>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</si>
  <si>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</si>
  <si>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</si>
  <si>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</si>
  <si>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</si>
  <si>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</si>
  <si>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</si>
  <si>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</si>
  <si>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</si>
  <si>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</si>
  <si>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</si>
  <si>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</si>
  <si>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</si>
  <si>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</si>
  <si>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</si>
  <si>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</si>
  <si>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</si>
  <si>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</si>
  <si>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</si>
  <si>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</si>
  <si>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</si>
  <si>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</si>
  <si>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</si>
  <si>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</si>
  <si>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</si>
  <si>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</si>
  <si>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</si>
  <si>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</si>
  <si>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</si>
  <si>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</si>
  <si>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</si>
  <si>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</si>
  <si>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</si>
  <si>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</si>
  <si>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</si>
  <si>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</si>
  <si>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</si>
  <si>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</si>
  <si>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</si>
  <si>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</si>
  <si>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</si>
  <si>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</si>
  <si>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</si>
  <si>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</si>
  <si>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</si>
  <si>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</si>
  <si>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</si>
  <si>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</si>
  <si>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</si>
  <si>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</si>
  <si>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</si>
  <si>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</si>
  <si>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</si>
  <si>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</si>
  <si>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</si>
  <si>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</si>
  <si>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</si>
  <si>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</si>
  <si>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</si>
  <si>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</si>
  <si>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</si>
  <si>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</si>
  <si>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</si>
  <si>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</si>
  <si>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</si>
  <si>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</si>
  <si>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</si>
  <si>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</si>
  <si>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</si>
  <si>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</si>
  <si>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</si>
  <si>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</si>
  <si>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</si>
  <si>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</si>
  <si>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</si>
  <si>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</si>
  <si>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</si>
  <si>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</si>
  <si>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</si>
  <si>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</si>
  <si>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</si>
  <si>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</si>
  <si>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</si>
  <si>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</si>
  <si>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</si>
  <si>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</si>
  <si>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</si>
  <si>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</si>
  <si>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</si>
  <si>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</si>
  <si>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</si>
  <si>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</si>
  <si>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</si>
  <si>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</si>
  <si>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</si>
  <si>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</si>
  <si>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</si>
  <si>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</si>
  <si>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</si>
  <si>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</si>
  <si>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</si>
  <si>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</si>
  <si>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</si>
  <si>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</si>
  <si>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</si>
  <si>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</si>
  <si>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</si>
  <si>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</si>
  <si>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</si>
  <si>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</si>
  <si>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</si>
  <si>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</si>
  <si>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</si>
  <si>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</si>
  <si>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</si>
  <si>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</si>
  <si>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</si>
  <si>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</si>
  <si>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</si>
  <si>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</si>
  <si>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</si>
  <si>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</si>
  <si>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</si>
  <si>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</si>
  <si>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</si>
  <si>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</si>
  <si>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</si>
  <si>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</si>
  <si>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</si>
  <si>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</si>
  <si>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</si>
  <si>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</si>
  <si>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</si>
  <si>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</si>
  <si>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</si>
  <si>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</si>
  <si>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</si>
  <si>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</si>
  <si>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</si>
  <si>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</si>
  <si>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</si>
  <si>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</si>
  <si>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</si>
  <si>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</si>
  <si>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</si>
  <si>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</si>
  <si>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</si>
  <si>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</si>
  <si>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</si>
  <si>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</si>
  <si>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</si>
  <si>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</si>
  <si>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</si>
  <si>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</si>
  <si>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</si>
  <si>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</si>
  <si>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</si>
  <si>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</si>
  <si>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</si>
  <si>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</si>
  <si>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</si>
  <si>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</si>
  <si>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</si>
  <si>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</si>
  <si>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</si>
  <si>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</si>
  <si>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</si>
  <si>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</si>
  <si>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</si>
  <si>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</si>
  <si>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</si>
  <si>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</si>
  <si>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</si>
  <si>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</si>
  <si>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</si>
  <si>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</si>
  <si>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</si>
  <si>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</si>
  <si>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</si>
  <si>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</si>
  <si>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</si>
  <si>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</si>
  <si>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</si>
  <si>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</si>
  <si>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</si>
  <si>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</si>
  <si>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</si>
  <si>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</si>
  <si>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</si>
  <si>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</si>
  <si>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</si>
  <si>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</si>
  <si>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</si>
  <si>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</si>
  <si>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</si>
  <si>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</si>
  <si>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</si>
  <si>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</si>
  <si>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</si>
  <si>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</si>
  <si>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</si>
  <si>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</si>
  <si>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</si>
  <si>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</si>
  <si>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</si>
  <si>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</si>
  <si>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</si>
  <si>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</si>
  <si>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</si>
  <si>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</si>
  <si>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</si>
  <si>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</si>
  <si>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</si>
  <si>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</si>
  <si>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</si>
  <si>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</si>
  <si>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</si>
  <si>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</si>
  <si>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</si>
  <si>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</si>
  <si>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</si>
  <si>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</si>
  <si>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</si>
  <si>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</si>
  <si>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</si>
  <si>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</si>
  <si>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</si>
  <si>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</si>
  <si>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</si>
  <si>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</si>
  <si>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</si>
  <si>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</si>
  <si>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</si>
  <si>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</si>
  <si>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</si>
  <si>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</si>
  <si>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</si>
  <si>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</si>
  <si>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</si>
  <si>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</si>
  <si>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</si>
  <si>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</si>
  <si>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</si>
  <si>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</si>
  <si>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</si>
  <si>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</si>
  <si>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</si>
  <si>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</si>
  <si>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</si>
  <si>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</si>
  <si>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</si>
  <si>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</si>
  <si>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</si>
  <si>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</si>
  <si>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</si>
  <si>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</si>
  <si>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</si>
  <si>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</si>
  <si>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</si>
  <si>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</si>
  <si>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</si>
  <si>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</si>
  <si>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</si>
  <si>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</si>
  <si>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</si>
  <si>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</si>
  <si>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</si>
  <si>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</si>
  <si>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</si>
  <si>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</si>
  <si>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</si>
  <si>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</si>
  <si>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</si>
  <si>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</si>
  <si>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</si>
  <si>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</si>
  <si>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</si>
  <si>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</si>
  <si>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</si>
  <si>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</si>
  <si>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</si>
  <si>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</si>
  <si>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</si>
  <si>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</si>
  <si>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</si>
  <si>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</si>
  <si>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</si>
  <si>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</si>
  <si>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</si>
  <si>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</si>
  <si>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</si>
  <si>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</si>
  <si>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</si>
  <si>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</si>
  <si>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</si>
  <si>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</si>
  <si>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</si>
  <si>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</si>
  <si>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</si>
  <si>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</si>
  <si>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</si>
  <si>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</si>
  <si>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</si>
  <si>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</si>
  <si>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</si>
  <si>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</si>
  <si>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</si>
  <si>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</si>
  <si>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</si>
  <si>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</si>
  <si>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</si>
  <si>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</si>
  <si>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</si>
  <si>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</si>
  <si>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</si>
  <si>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</si>
  <si>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</si>
  <si>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</si>
  <si>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</si>
  <si>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</si>
  <si>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</si>
  <si>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</si>
  <si>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</si>
  <si>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</si>
  <si>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</si>
  <si>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</si>
  <si>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</si>
  <si>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</si>
  <si>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</si>
  <si>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</si>
  <si>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</si>
  <si>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</si>
  <si>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</si>
  <si>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</si>
  <si>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</si>
  <si>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</si>
  <si>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</si>
  <si>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</si>
  <si>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</si>
  <si>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</si>
  <si>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</si>
  <si>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</si>
  <si>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</si>
  <si>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</si>
  <si>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</si>
  <si>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</si>
  <si>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</si>
  <si>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</si>
  <si>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</si>
  <si>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</si>
  <si>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</si>
  <si>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</si>
  <si>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</si>
  <si>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</si>
  <si>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</si>
  <si>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</si>
  <si>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</si>
  <si>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</si>
  <si>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</si>
  <si>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</si>
  <si>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</si>
  <si>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</si>
  <si>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</si>
  <si>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</si>
  <si>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</si>
  <si>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</si>
  <si>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</si>
  <si>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</si>
  <si>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</si>
  <si>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</si>
  <si>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</si>
  <si>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</si>
  <si>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</si>
  <si>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</si>
  <si>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</si>
  <si>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</si>
  <si>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</si>
  <si>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</si>
  <si>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</si>
  <si>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</si>
  <si>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</si>
  <si>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</si>
  <si>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</si>
  <si>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</si>
  <si>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</si>
  <si>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</si>
  <si>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</si>
  <si>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</si>
  <si>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</si>
  <si>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</si>
  <si>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</si>
  <si>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</si>
  <si>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</si>
  <si>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</si>
  <si>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</si>
  <si>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</si>
  <si>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</si>
  <si>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</si>
  <si>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</si>
  <si>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</si>
  <si>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</si>
  <si>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</si>
  <si>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</si>
  <si>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</si>
  <si>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</si>
  <si>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</si>
  <si>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</si>
  <si>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</si>
  <si>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</si>
  <si>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</si>
  <si>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</si>
  <si>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</si>
  <si>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</si>
  <si>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</si>
  <si>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</si>
  <si>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</si>
  <si>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</si>
  <si>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</si>
  <si>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</si>
  <si>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</si>
  <si>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</si>
  <si>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</si>
  <si>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</si>
  <si>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</si>
  <si>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</si>
  <si>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</si>
  <si>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</si>
  <si>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</si>
  <si>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</si>
  <si>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</si>
  <si>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</si>
  <si>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</si>
  <si>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</si>
  <si>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</si>
  <si>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</si>
  <si>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</si>
  <si>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</si>
  <si>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</si>
  <si>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</si>
  <si>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</si>
  <si>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</si>
  <si>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</si>
  <si>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</si>
  <si>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</si>
  <si>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</si>
  <si>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</si>
  <si>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</si>
  <si>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</si>
  <si>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</si>
  <si>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</si>
  <si>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</si>
  <si>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</si>
  <si>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</si>
  <si>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</si>
  <si>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</si>
  <si>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</si>
  <si>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</si>
  <si>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</si>
  <si>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</si>
  <si>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</si>
  <si>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</si>
  <si>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</si>
  <si>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</si>
  <si>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</si>
  <si>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</si>
  <si>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</si>
  <si>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</si>
  <si>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</si>
  <si>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</si>
  <si>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</si>
  <si>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</si>
  <si>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</si>
  <si>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</si>
  <si>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</si>
  <si>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</si>
  <si>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</si>
  <si>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</si>
  <si>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</si>
  <si>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</si>
  <si>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</si>
  <si>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</si>
  <si>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</si>
  <si>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</si>
  <si>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</si>
  <si>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</si>
  <si>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</si>
  <si>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</si>
  <si>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</si>
  <si>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</si>
  <si>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</si>
  <si>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</si>
  <si>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</si>
  <si>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</si>
  <si>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</si>
  <si>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</si>
  <si>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</si>
  <si>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</si>
  <si>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</si>
  <si>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</si>
  <si>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</si>
  <si>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</si>
  <si>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</si>
  <si>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</si>
  <si>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</si>
  <si>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</si>
  <si>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</si>
  <si>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</si>
  <si>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</si>
  <si>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</si>
  <si>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</si>
  <si>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</si>
  <si>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</si>
  <si>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</si>
  <si>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</si>
  <si>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</si>
  <si>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</si>
  <si>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</si>
  <si>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</si>
  <si>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</si>
  <si>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</si>
  <si>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</si>
  <si>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</si>
  <si>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</si>
  <si>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</si>
  <si>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</si>
  <si>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</si>
  <si>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</si>
  <si>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</si>
  <si>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</si>
  <si>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</si>
  <si>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</si>
  <si>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</si>
  <si>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</si>
  <si>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</si>
  <si>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</si>
  <si>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</si>
  <si>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</si>
  <si>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</si>
  <si>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</si>
  <si>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</si>
  <si>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</si>
  <si>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</si>
  <si>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</si>
  <si>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</si>
  <si>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</si>
  <si>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</si>
  <si>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</si>
  <si>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</si>
  <si>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</si>
  <si>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</si>
  <si>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</si>
  <si>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</si>
  <si>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</si>
  <si>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</si>
  <si>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</si>
  <si>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</si>
  <si>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</si>
  <si>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</si>
  <si>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</si>
  <si>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</si>
  <si>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</si>
  <si>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</si>
  <si>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</si>
  <si>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</si>
  <si>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</si>
  <si>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</si>
  <si>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</si>
  <si>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</si>
  <si>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</si>
  <si>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</si>
  <si>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</si>
  <si>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</si>
  <si>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</si>
  <si>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</si>
  <si>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</si>
  <si>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</si>
  <si>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</si>
  <si>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</si>
  <si>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</si>
  <si>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</si>
  <si>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</si>
  <si>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</si>
  <si>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</si>
  <si>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</si>
  <si>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</si>
  <si>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</si>
  <si>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</si>
  <si>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</si>
  <si>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</si>
  <si>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</si>
  <si>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</si>
  <si>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</si>
  <si>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</si>
  <si>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</si>
  <si>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</si>
  <si>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</si>
  <si>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</si>
  <si>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</si>
  <si>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</si>
  <si>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</si>
  <si>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</si>
  <si>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</si>
  <si>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</si>
  <si>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</si>
  <si>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</si>
  <si>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</si>
  <si>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</si>
  <si>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</si>
  <si>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</si>
  <si>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</si>
  <si>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</si>
  <si>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</si>
  <si>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</si>
  <si>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</si>
  <si>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</si>
  <si>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</si>
  <si>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</si>
  <si>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</si>
  <si>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</si>
  <si>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</si>
  <si>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</si>
  <si>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</si>
  <si>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</si>
  <si>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</si>
  <si>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</si>
  <si>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</si>
  <si>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</si>
  <si>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</si>
  <si>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</si>
  <si>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</si>
  <si>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</si>
  <si>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</si>
  <si>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</si>
  <si>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</si>
  <si>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</si>
  <si>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</si>
  <si>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</si>
  <si>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</si>
  <si>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</si>
  <si>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</si>
  <si>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</si>
  <si>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</si>
  <si>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</si>
  <si>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</si>
  <si>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</si>
  <si>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</si>
  <si>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</si>
  <si>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</si>
  <si>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</si>
  <si>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</si>
  <si>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</si>
  <si>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</si>
  <si>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</si>
  <si>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</si>
  <si>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</si>
  <si>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</si>
  <si>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</si>
  <si>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</si>
  <si>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</si>
  <si>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</si>
  <si>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</si>
  <si>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</si>
  <si>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</si>
  <si>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</si>
  <si>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</si>
  <si>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</si>
  <si>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</si>
  <si>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</si>
  <si>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</si>
  <si>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</si>
  <si>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</si>
  <si>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</si>
  <si>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</si>
  <si>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</si>
  <si>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</si>
  <si>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</si>
  <si>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</si>
  <si>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</si>
  <si>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</si>
  <si>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</si>
  <si>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</si>
  <si>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</si>
  <si>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</si>
  <si>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</si>
  <si>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</si>
  <si>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</si>
  <si>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</si>
  <si>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</si>
  <si>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</si>
  <si>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</si>
  <si>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</si>
  <si>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</si>
  <si>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</si>
  <si>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</si>
  <si>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</si>
  <si>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</si>
  <si>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</si>
  <si>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</si>
  <si>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</si>
  <si>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</si>
  <si>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</si>
  <si>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</si>
  <si>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</si>
  <si>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</si>
  <si>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</si>
  <si>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</si>
  <si>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</si>
  <si>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</si>
  <si>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</si>
  <si>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</si>
  <si>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</si>
  <si>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</si>
  <si>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</si>
  <si>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</si>
  <si>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</si>
  <si>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</si>
  <si>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</si>
  <si>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</si>
  <si>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</si>
  <si>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</si>
  <si>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</si>
  <si>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</si>
  <si>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</si>
  <si>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</si>
  <si>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</si>
  <si>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</si>
  <si>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</si>
  <si>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</si>
  <si>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</si>
  <si>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</si>
  <si>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</si>
  <si>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</si>
  <si>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</si>
  <si>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</si>
  <si>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</si>
  <si>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</si>
  <si>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</si>
  <si>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</si>
  <si>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</si>
  <si>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</si>
  <si>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</si>
  <si>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</si>
  <si>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</si>
  <si>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</si>
  <si>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</si>
  <si>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</si>
  <si>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</si>
  <si>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</si>
  <si>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</si>
  <si>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</si>
  <si>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</si>
  <si>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</si>
  <si>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</si>
  <si>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</si>
  <si>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</si>
  <si>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</si>
  <si>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</si>
  <si>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</si>
  <si>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</si>
  <si>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</si>
  <si>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</si>
  <si>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</si>
  <si>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</si>
  <si>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</si>
  <si>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</si>
  <si>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</si>
  <si>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</si>
  <si>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</si>
  <si>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</si>
  <si>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</si>
  <si>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</si>
  <si>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</si>
  <si>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</si>
  <si>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</si>
  <si>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</si>
  <si>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</si>
  <si>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</si>
  <si>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</si>
  <si>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</si>
  <si>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</si>
  <si>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</si>
  <si>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</si>
  <si>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</si>
  <si>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</si>
  <si>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</si>
  <si>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</si>
  <si>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</si>
  <si>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</si>
  <si>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</si>
  <si>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</si>
  <si>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</si>
  <si>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</si>
  <si>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</si>
  <si>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</si>
  <si>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</si>
  <si>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</si>
  <si>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</si>
  <si>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</si>
  <si>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</si>
  <si>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</si>
  <si>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</si>
  <si>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</si>
  <si>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</si>
  <si>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</si>
  <si>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</si>
  <si>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</si>
  <si>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</si>
  <si>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</si>
  <si>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</si>
  <si>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</si>
  <si>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</si>
  <si>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</si>
  <si>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</si>
  <si>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</si>
  <si>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</si>
  <si>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</si>
  <si>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</si>
  <si>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</si>
  <si>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</si>
  <si>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</si>
  <si>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</si>
  <si>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</si>
  <si>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</si>
  <si>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</si>
  <si>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</si>
  <si>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</si>
  <si>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</si>
  <si>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</si>
  <si>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</si>
  <si>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</si>
  <si>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</si>
  <si>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</si>
  <si>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</si>
  <si>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</si>
  <si>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</si>
  <si>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</si>
  <si>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</si>
  <si>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</si>
  <si>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</si>
  <si>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</si>
  <si>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</si>
  <si>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</si>
  <si>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</si>
  <si>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</si>
  <si>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</si>
  <si>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</si>
  <si>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</si>
  <si>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</si>
  <si>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</si>
  <si>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</si>
  <si>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</si>
  <si>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</si>
  <si>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</si>
  <si>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</si>
  <si>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</si>
  <si>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</si>
  <si>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</si>
  <si>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</si>
  <si>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</si>
  <si>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</si>
  <si>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</si>
  <si>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</si>
  <si>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</si>
  <si>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</si>
  <si>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</si>
  <si>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</si>
  <si>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</si>
  <si>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</si>
  <si>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</si>
  <si>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</si>
  <si>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</si>
  <si>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</si>
  <si>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</si>
  <si>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</si>
  <si>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</si>
  <si>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</si>
  <si>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</si>
  <si>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</si>
  <si>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</si>
  <si>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</si>
  <si>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</si>
  <si>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</si>
  <si>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</si>
  <si>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</si>
  <si>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</si>
  <si>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</si>
  <si>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</si>
  <si>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</si>
  <si>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</si>
  <si>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</si>
  <si>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</si>
  <si>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</si>
  <si>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</si>
  <si>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</si>
  <si>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</si>
  <si>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</si>
  <si>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</si>
  <si>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</si>
  <si>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</si>
  <si>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</si>
  <si>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</si>
  <si>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</si>
  <si>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</si>
  <si>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</si>
  <si>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</si>
  <si>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</si>
  <si>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</si>
  <si>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</si>
  <si>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</si>
  <si>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</si>
  <si>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</si>
  <si>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</si>
  <si>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</si>
  <si>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</si>
  <si>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</si>
  <si>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</si>
  <si>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</si>
  <si>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</si>
  <si>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</si>
  <si>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</si>
  <si>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</si>
  <si>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</si>
  <si>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</si>
  <si>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</si>
  <si>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</si>
  <si>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</si>
  <si>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</si>
  <si>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</si>
  <si>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</si>
  <si>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</si>
  <si>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</si>
  <si>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</si>
  <si>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</si>
  <si>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</si>
  <si>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</si>
  <si>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</si>
  <si>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</si>
  <si>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</si>
  <si>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</si>
  <si>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</si>
  <si>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</si>
  <si>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</si>
  <si>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</si>
  <si>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</si>
  <si>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</si>
  <si>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</si>
  <si>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</si>
  <si>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</si>
  <si>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</si>
  <si>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</si>
  <si>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</si>
  <si>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</si>
  <si>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</si>
  <si>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</si>
  <si>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</si>
  <si>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</si>
  <si>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</si>
  <si>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</si>
  <si>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</si>
  <si>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</si>
  <si>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</si>
  <si>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</si>
  <si>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</si>
  <si>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</si>
  <si>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</si>
  <si>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</si>
  <si>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</si>
  <si>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</si>
  <si>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</si>
  <si>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</si>
  <si>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</si>
  <si>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</si>
  <si>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</si>
  <si>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</si>
  <si>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</si>
  <si>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</si>
  <si>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</si>
  <si>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</si>
  <si>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</si>
  <si>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</si>
  <si>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</si>
  <si>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</si>
  <si>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</si>
  <si>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</si>
  <si>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</si>
  <si>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</si>
  <si>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</si>
  <si>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</si>
  <si>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</si>
  <si>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</si>
  <si>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</si>
  <si>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</si>
  <si>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</si>
  <si>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</si>
  <si>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</si>
  <si>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</si>
  <si>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</si>
  <si>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</si>
  <si>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</si>
  <si>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</si>
  <si>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</si>
  <si>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</si>
  <si>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</si>
  <si>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</si>
  <si>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</si>
  <si>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</si>
  <si>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</si>
  <si>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</si>
  <si>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</si>
  <si>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</si>
  <si>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</si>
  <si>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</si>
  <si>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</si>
  <si>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</si>
  <si>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</si>
  <si>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</si>
  <si>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</si>
  <si>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</si>
  <si>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</si>
  <si>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</si>
  <si>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</si>
  <si>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</si>
  <si>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</si>
  <si>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</si>
  <si>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</si>
  <si>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</si>
  <si>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</si>
  <si>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</si>
  <si>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</si>
  <si>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</si>
  <si>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</si>
  <si>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</si>
  <si>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</si>
  <si>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</si>
  <si>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</si>
  <si>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</si>
  <si>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</si>
  <si>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</si>
  <si>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</si>
  <si>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</si>
  <si>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</si>
  <si>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</si>
  <si>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</si>
  <si>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</si>
  <si>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</si>
  <si>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</si>
  <si>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</si>
  <si>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</si>
  <si>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</si>
  <si>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</si>
  <si>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</si>
  <si>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</si>
  <si>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</si>
  <si>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</si>
  <si>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</si>
  <si>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</si>
  <si>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</si>
  <si>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</si>
  <si>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</si>
  <si>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</si>
  <si>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</si>
  <si>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</si>
  <si>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</si>
  <si>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</si>
  <si>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</si>
  <si>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</si>
  <si>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</si>
  <si>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</si>
  <si>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</si>
  <si>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</si>
  <si>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</si>
  <si>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</si>
  <si>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</si>
  <si>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</si>
  <si>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</si>
  <si>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</si>
  <si>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</si>
  <si>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</si>
  <si>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</si>
  <si>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</si>
  <si>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</si>
  <si>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</si>
  <si>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</si>
  <si>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</si>
  <si>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</si>
  <si>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</si>
  <si>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</si>
  <si>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</si>
  <si>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</si>
  <si>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</si>
  <si>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</si>
  <si>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</si>
  <si>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</si>
  <si>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</si>
  <si>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</si>
  <si>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</si>
  <si>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</si>
  <si>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</si>
  <si>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</si>
  <si>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</si>
  <si>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</si>
  <si>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</si>
  <si>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</si>
  <si>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</si>
  <si>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</si>
  <si>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</si>
  <si>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</si>
  <si>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</si>
  <si>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</si>
  <si>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</si>
  <si>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</si>
  <si>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</si>
  <si>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</si>
  <si>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</si>
  <si>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</si>
  <si>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</si>
  <si>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</si>
  <si>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</si>
  <si>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</si>
  <si>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</si>
  <si>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</si>
  <si>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</si>
  <si>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</si>
  <si>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</si>
  <si>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</si>
  <si>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</si>
  <si>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</si>
  <si>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</si>
  <si>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</si>
  <si>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</si>
  <si>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</si>
  <si>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</si>
  <si>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</si>
  <si>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</si>
  <si>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</si>
  <si>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</si>
  <si>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</si>
  <si>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</si>
  <si>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</si>
  <si>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</si>
  <si>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</si>
  <si>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</si>
  <si>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</si>
  <si>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</si>
  <si>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</si>
  <si>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</si>
  <si>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</si>
  <si>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</si>
  <si>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</si>
  <si>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</si>
  <si>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</si>
  <si>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</si>
  <si>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</si>
  <si>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</si>
  <si>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</si>
  <si>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</si>
  <si>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</si>
  <si>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</si>
  <si>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</si>
  <si>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</si>
  <si>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</si>
  <si>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</si>
  <si>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</si>
  <si>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</si>
  <si>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</si>
  <si>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</si>
  <si>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</si>
  <si>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</si>
  <si>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</si>
  <si>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</si>
  <si>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</si>
  <si>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</si>
  <si>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</si>
  <si>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</si>
  <si>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</si>
  <si>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</si>
  <si>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</si>
  <si>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</si>
  <si>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</si>
  <si>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</si>
  <si>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</si>
  <si>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</si>
  <si>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</si>
  <si>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</si>
  <si>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</si>
  <si>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</si>
  <si>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</si>
  <si>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</si>
  <si>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</si>
  <si>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</si>
  <si>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</si>
  <si>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</si>
  <si>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</si>
  <si>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</si>
  <si>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</si>
  <si>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</si>
  <si>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</si>
  <si>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</si>
  <si>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</si>
  <si>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</si>
  <si>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</si>
  <si>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</si>
  <si>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</si>
  <si>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</si>
  <si>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</si>
  <si>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</si>
  <si>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</si>
  <si>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</si>
  <si>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</si>
  <si>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</si>
  <si>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</si>
  <si>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</si>
  <si>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</si>
  <si>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</si>
  <si>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</si>
  <si>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</si>
  <si>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</si>
  <si>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</si>
  <si>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</si>
  <si>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</si>
  <si>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</si>
  <si>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</si>
  <si>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</si>
  <si>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</si>
  <si>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</si>
  <si>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</si>
  <si>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</si>
  <si>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</si>
  <si>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</si>
  <si>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</si>
  <si>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</si>
  <si>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</si>
  <si>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</si>
  <si>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</si>
  <si>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</si>
  <si>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</si>
  <si>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</si>
  <si>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</si>
  <si>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</si>
  <si>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</si>
  <si>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</si>
  <si>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</si>
  <si>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</si>
  <si>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</si>
  <si>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</si>
  <si>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</si>
  <si>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</si>
  <si>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</si>
  <si>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</si>
  <si>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</si>
  <si>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</si>
  <si>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</si>
  <si>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</si>
  <si>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</si>
  <si>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</si>
  <si>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</si>
  <si>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</si>
  <si>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</si>
  <si>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</si>
  <si>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</si>
  <si>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</si>
  <si>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</si>
  <si>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</si>
  <si>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</si>
  <si>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</si>
  <si>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</si>
  <si>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</si>
  <si>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</si>
  <si>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</si>
  <si>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</si>
  <si>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</si>
  <si>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</si>
  <si>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</si>
  <si>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</si>
  <si>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</si>
  <si>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</si>
  <si>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</si>
  <si>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</si>
  <si>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</si>
  <si>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</si>
  <si>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</si>
  <si>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</si>
  <si>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</si>
  <si>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</si>
  <si>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</si>
  <si>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</si>
  <si>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</si>
  <si>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</si>
  <si>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</si>
  <si>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</si>
  <si>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</si>
  <si>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</si>
  <si>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</si>
  <si>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</si>
  <si>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</si>
  <si>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</si>
  <si>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</si>
  <si>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</si>
  <si>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</si>
  <si>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</si>
  <si>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</si>
  <si>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</si>
  <si>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</si>
  <si>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</si>
  <si>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</si>
  <si>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</si>
  <si>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</si>
  <si>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</si>
  <si>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</si>
  <si>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</si>
  <si>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</si>
  <si>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</si>
  <si>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</si>
  <si>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</si>
  <si>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</si>
  <si>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</si>
  <si>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</si>
  <si>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</si>
  <si>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</si>
  <si>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</si>
  <si>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</si>
  <si>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</si>
  <si>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</si>
  <si>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</si>
  <si>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</si>
  <si>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</si>
  <si>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</si>
  <si>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</si>
  <si>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</si>
  <si>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</si>
  <si>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</si>
  <si>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</si>
  <si>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</si>
  <si>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</si>
  <si>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</si>
  <si>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</si>
  <si>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</si>
  <si>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</si>
  <si>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</si>
  <si>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</si>
  <si>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</si>
  <si>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</si>
  <si>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</si>
  <si>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</si>
  <si>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</si>
  <si>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</si>
  <si>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</si>
  <si>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</si>
  <si>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</si>
  <si>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</si>
  <si>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</si>
  <si>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</si>
  <si>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</si>
  <si>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</si>
  <si>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</si>
  <si>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</si>
  <si>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</si>
  <si>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</si>
  <si>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</si>
  <si>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</si>
  <si>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</si>
  <si>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</si>
  <si>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</si>
  <si>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</si>
  <si>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</si>
  <si>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</si>
  <si>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</si>
  <si>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</si>
  <si>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</si>
  <si>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</si>
  <si>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</si>
  <si>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</si>
  <si>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</si>
  <si>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</si>
  <si>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</si>
  <si>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</si>
  <si>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</si>
  <si>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</si>
  <si>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</si>
  <si>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</si>
  <si>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</si>
  <si>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</si>
  <si>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</si>
  <si>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</si>
  <si>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</si>
  <si>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</si>
  <si>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</si>
  <si>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</si>
  <si>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</si>
  <si>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</si>
  <si>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</si>
  <si>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</si>
  <si>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</si>
  <si>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</si>
  <si>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</si>
  <si>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</si>
  <si>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</si>
  <si>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</si>
  <si>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</si>
  <si>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</si>
  <si>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</si>
  <si>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</si>
  <si>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</si>
  <si>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</si>
  <si>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</si>
  <si>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</si>
  <si>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</si>
  <si>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</si>
  <si>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</si>
  <si>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</si>
  <si>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</si>
  <si>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</si>
  <si>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</si>
  <si>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</si>
  <si>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</si>
  <si>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</si>
  <si>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</si>
  <si>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</si>
  <si>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</si>
  <si>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</si>
  <si>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</si>
  <si>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</si>
  <si>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</si>
  <si>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</si>
  <si>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</si>
  <si>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</si>
  <si>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</si>
  <si>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</si>
  <si>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</si>
  <si>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</si>
  <si>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</si>
  <si>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</si>
  <si>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</si>
  <si>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</si>
  <si>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</si>
  <si>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</si>
  <si>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</si>
  <si>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</si>
  <si>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</si>
  <si>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</si>
  <si>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</si>
  <si>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</si>
  <si>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</si>
  <si>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</si>
  <si>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</si>
  <si>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</si>
  <si>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</si>
  <si>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</si>
  <si>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</si>
  <si>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</si>
  <si>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</si>
  <si>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</si>
  <si>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</si>
  <si>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</si>
  <si>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</si>
  <si>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</si>
  <si>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</si>
  <si>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</si>
  <si>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</si>
  <si>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</si>
  <si>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</si>
  <si>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</si>
  <si>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</si>
  <si>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</si>
  <si>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</si>
  <si>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</si>
  <si>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</si>
  <si>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</si>
  <si>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</si>
  <si>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</si>
  <si>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</si>
  <si>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</si>
  <si>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</si>
  <si>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</si>
  <si>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</si>
  <si>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</si>
  <si>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</si>
  <si>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</si>
  <si>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</si>
  <si>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</si>
  <si>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</si>
  <si>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</si>
  <si>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</si>
  <si>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</si>
  <si>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</si>
  <si>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</si>
  <si>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</si>
  <si>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</si>
  <si>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</si>
  <si>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</si>
  <si>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</si>
  <si>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</si>
  <si>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</si>
  <si>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</si>
  <si>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</si>
  <si>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</si>
  <si>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</si>
  <si>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</si>
  <si>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</si>
  <si>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</si>
  <si>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</si>
  <si>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</si>
  <si>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</si>
  <si>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</si>
  <si>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</si>
  <si>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</si>
  <si>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</si>
  <si>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</si>
  <si>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</si>
  <si>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</si>
  <si>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</si>
  <si>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</si>
  <si>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</si>
  <si>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</si>
  <si>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</si>
  <si>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</si>
  <si>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</si>
  <si>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</si>
  <si>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</si>
  <si>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</si>
  <si>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</si>
  <si>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</si>
  <si>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</si>
  <si>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</si>
  <si>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</si>
  <si>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</si>
  <si>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</si>
  <si>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</si>
  <si>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</si>
  <si>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</si>
  <si>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</si>
  <si>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</si>
  <si>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</si>
  <si>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</si>
  <si>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</si>
  <si>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</si>
  <si>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</si>
  <si>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</si>
  <si>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</si>
  <si>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</si>
  <si>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</si>
  <si>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</si>
  <si>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</si>
  <si>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</si>
  <si>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</si>
  <si>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</si>
  <si>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</si>
  <si>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</si>
  <si>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</si>
  <si>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</si>
  <si>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</si>
  <si>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</si>
  <si>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</si>
  <si>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</si>
  <si>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</si>
  <si>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</si>
  <si>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</si>
  <si>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</si>
  <si>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</si>
  <si>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</si>
  <si>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</si>
  <si>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</si>
  <si>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</si>
  <si>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</si>
  <si>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</si>
  <si>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</si>
  <si>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</si>
  <si>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</si>
  <si>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</si>
  <si>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</si>
  <si>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</si>
  <si>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</si>
  <si>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</si>
  <si>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</si>
  <si>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</si>
  <si>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</si>
  <si>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</si>
  <si>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</si>
  <si>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</si>
  <si>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</si>
  <si>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</si>
  <si>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</si>
  <si>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</si>
  <si>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</si>
  <si>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</si>
  <si>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</si>
  <si>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</si>
  <si>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</si>
  <si>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</si>
  <si>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</si>
  <si>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</si>
  <si>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</si>
  <si>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</si>
  <si>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</si>
  <si>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</si>
  <si>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</si>
  <si>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</si>
  <si>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</si>
  <si>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</si>
  <si>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</si>
  <si>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</si>
  <si>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</si>
  <si>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</si>
  <si>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</si>
  <si>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</si>
  <si>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</si>
  <si>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</si>
  <si>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</si>
  <si>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</si>
  <si>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</si>
  <si>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</si>
  <si>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</si>
  <si>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</si>
  <si>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</si>
  <si>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</si>
  <si>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</si>
  <si>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</si>
  <si>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</si>
  <si>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</si>
  <si>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</si>
  <si>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</si>
  <si>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</si>
  <si>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</si>
  <si>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</si>
  <si>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</si>
  <si>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</si>
  <si>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</si>
  <si>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</si>
  <si>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</si>
  <si>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</si>
  <si>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</si>
  <si>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</si>
  <si>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</si>
  <si>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</si>
  <si>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</si>
  <si>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</si>
  <si>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</si>
  <si>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</si>
  <si>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</si>
  <si>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</si>
  <si>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</si>
  <si>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</si>
  <si>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</si>
  <si>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</si>
  <si>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</si>
  <si>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</si>
  <si>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</si>
  <si>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</si>
  <si>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</si>
  <si>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</si>
  <si>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</si>
  <si>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</si>
  <si>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</si>
  <si>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</si>
  <si>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</si>
  <si>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</si>
  <si>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</si>
  <si>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</si>
  <si>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</si>
  <si>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</si>
  <si>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</si>
  <si>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</si>
  <si>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</si>
  <si>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</si>
  <si>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</si>
  <si>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</si>
  <si>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</si>
  <si>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</si>
  <si>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</si>
  <si>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</si>
  <si>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</si>
  <si>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</si>
  <si>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</si>
  <si>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</si>
  <si>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</si>
  <si>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</si>
  <si>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</si>
  <si>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</si>
  <si>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</si>
  <si>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</si>
  <si>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</si>
  <si>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</si>
  <si>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</si>
  <si>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</si>
  <si>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</si>
  <si>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</si>
  <si>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</si>
  <si>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</si>
  <si>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</si>
  <si>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</si>
  <si>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</si>
  <si>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</si>
  <si>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</si>
  <si>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</si>
  <si>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</si>
  <si>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</si>
  <si>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</si>
  <si>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</si>
  <si>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</si>
  <si>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</si>
  <si>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</si>
  <si>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</si>
  <si>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</si>
  <si>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</si>
  <si>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</si>
  <si>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</si>
  <si>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</si>
  <si>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</si>
  <si>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</si>
  <si>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</si>
  <si>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</si>
  <si>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</si>
  <si>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</si>
  <si>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</si>
  <si>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</si>
  <si>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</si>
  <si>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</si>
  <si>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</si>
  <si>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</si>
  <si>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</si>
  <si>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</si>
  <si>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</si>
  <si>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</si>
  <si>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</si>
  <si>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</si>
  <si>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</si>
  <si>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</si>
  <si>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</si>
  <si>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</si>
  <si>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</si>
  <si>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</si>
  <si>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</si>
  <si>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</si>
  <si>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</si>
  <si>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</si>
  <si>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</si>
  <si>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</si>
  <si>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</si>
  <si>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</si>
  <si>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</si>
  <si>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</si>
  <si>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</si>
  <si>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</si>
  <si>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</si>
  <si>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</si>
  <si>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</si>
  <si>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</si>
  <si>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</si>
  <si>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</si>
  <si>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</si>
  <si>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</si>
  <si>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</si>
  <si>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</si>
  <si>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</si>
  <si>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</si>
  <si>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</si>
  <si>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</si>
  <si>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</si>
  <si>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</si>
  <si>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</si>
  <si>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</si>
  <si>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</si>
  <si>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</si>
  <si>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</si>
  <si>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</si>
  <si>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</si>
  <si>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</si>
  <si>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</si>
  <si>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</si>
  <si>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</si>
  <si>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</si>
  <si>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</si>
  <si>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</si>
  <si>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</si>
  <si>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</si>
  <si>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</si>
  <si>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</si>
  <si>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</si>
  <si>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</si>
  <si>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</si>
  <si>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</si>
  <si>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</si>
  <si>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</si>
  <si>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</si>
  <si>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</si>
  <si>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</si>
  <si>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</si>
  <si>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</si>
  <si>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</si>
  <si>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</si>
  <si>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</si>
  <si>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</si>
  <si>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</si>
  <si>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</si>
  <si>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</si>
  <si>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</si>
  <si>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</si>
  <si>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</si>
  <si>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</si>
  <si>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</si>
  <si>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</si>
  <si>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</si>
  <si>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</si>
  <si>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</si>
  <si>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</si>
  <si>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</si>
  <si>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</si>
  <si>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</si>
  <si>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</si>
  <si>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</si>
  <si>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</si>
  <si>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</si>
  <si>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</si>
  <si>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</si>
  <si>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</si>
  <si>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</si>
  <si>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</si>
  <si>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</si>
  <si>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</si>
  <si>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</si>
  <si>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</si>
  <si>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</si>
  <si>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</si>
  <si>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</si>
  <si>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</si>
  <si>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</si>
  <si>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</si>
  <si>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</si>
  <si>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</si>
  <si>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</si>
  <si>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</si>
  <si>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</si>
  <si>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</si>
  <si>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</si>
  <si>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</si>
  <si>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</si>
  <si>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</si>
  <si>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</si>
  <si>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</si>
  <si>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</si>
  <si>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</si>
  <si>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</si>
  <si>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</si>
  <si>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</si>
  <si>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</si>
  <si>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</si>
  <si>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</si>
  <si>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</si>
  <si>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</si>
  <si>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</si>
  <si>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</si>
  <si>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</si>
  <si>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</si>
  <si>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</si>
  <si>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</si>
  <si>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</si>
  <si>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</si>
  <si>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</si>
  <si>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</si>
  <si>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</si>
  <si>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</si>
  <si>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</si>
  <si>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</si>
  <si>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</si>
  <si>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</si>
  <si>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</si>
  <si>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</si>
  <si>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</si>
  <si>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</si>
  <si>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</si>
  <si>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</si>
  <si>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</si>
  <si>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</si>
  <si>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</si>
  <si>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</si>
  <si>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</si>
  <si>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</si>
  <si>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</si>
  <si>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</si>
  <si>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</si>
  <si>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</si>
  <si>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</si>
  <si>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</si>
  <si>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</si>
  <si>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</si>
  <si>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</si>
  <si>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</si>
  <si>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</si>
  <si>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</si>
  <si>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</si>
  <si>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</si>
  <si>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</si>
  <si>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</si>
  <si>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</si>
  <si>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</si>
  <si>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</si>
  <si>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</si>
  <si>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</si>
  <si>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</si>
  <si>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</si>
  <si>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</si>
  <si>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</si>
  <si>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</si>
  <si>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</si>
  <si>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</si>
  <si>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</si>
  <si>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</si>
  <si>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</si>
  <si>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</si>
  <si>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</si>
  <si>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</si>
  <si>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</si>
  <si>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</si>
  <si>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</si>
  <si>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</si>
  <si>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</si>
  <si>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</si>
  <si>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</si>
  <si>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</si>
  <si>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</si>
  <si>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</si>
  <si>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</si>
  <si>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</si>
  <si>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</si>
  <si>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</si>
  <si>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</si>
  <si>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</si>
  <si>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</si>
  <si>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</si>
  <si>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</si>
  <si>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</si>
  <si>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</si>
  <si>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</si>
  <si>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</si>
  <si>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</si>
  <si>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</si>
  <si>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</si>
  <si>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</si>
  <si>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</si>
  <si>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</si>
  <si>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</si>
  <si>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</si>
  <si>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</si>
  <si>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</si>
  <si>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</si>
  <si>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</si>
  <si>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</si>
  <si>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</si>
  <si>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</si>
  <si>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</si>
  <si>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</si>
  <si>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</si>
  <si>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</si>
  <si>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</si>
  <si>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</si>
  <si>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</si>
  <si>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</si>
  <si>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</si>
  <si>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</si>
  <si>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</si>
  <si>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</si>
  <si>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</si>
  <si>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</si>
  <si>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</si>
  <si>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</si>
  <si>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</si>
  <si>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</si>
  <si>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</si>
  <si>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</si>
  <si>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</si>
  <si>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</si>
  <si>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</si>
  <si>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</si>
  <si>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</si>
  <si>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</si>
  <si>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</si>
  <si>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</si>
  <si>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</si>
  <si>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</si>
  <si>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</si>
  <si>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</si>
  <si>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</si>
  <si>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</si>
  <si>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</si>
  <si>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</si>
  <si>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</si>
  <si>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</si>
  <si>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</si>
  <si>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</si>
  <si>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</si>
  <si>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</si>
  <si>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</si>
  <si>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</si>
  <si>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</si>
  <si>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</si>
  <si>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</si>
  <si>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</si>
  <si>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</si>
  <si>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</si>
  <si>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</si>
  <si>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</si>
  <si>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</si>
  <si>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</si>
  <si>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</si>
  <si>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</si>
  <si>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</si>
  <si>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</si>
  <si>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</si>
  <si>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</si>
  <si>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</si>
  <si>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</si>
  <si>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</si>
  <si>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</si>
  <si>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</si>
  <si>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</si>
  <si>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</si>
  <si>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</si>
  <si>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</si>
  <si>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</si>
  <si>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</si>
  <si>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</si>
  <si>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</si>
  <si>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</si>
  <si>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</si>
  <si>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</si>
  <si>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</si>
  <si>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</si>
  <si>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</si>
  <si>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</si>
  <si>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</si>
  <si>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</si>
  <si>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</si>
  <si>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</si>
  <si>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</si>
  <si>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</si>
  <si>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</si>
  <si>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</si>
  <si>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</si>
  <si>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</si>
  <si>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</si>
  <si>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</si>
  <si>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</si>
  <si>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</si>
  <si>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</si>
  <si>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</si>
  <si>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</si>
  <si>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</si>
  <si>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</si>
  <si>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</si>
  <si>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</si>
  <si>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</si>
  <si>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</si>
  <si>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</si>
  <si>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</si>
  <si>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</si>
  <si>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</si>
  <si>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</si>
  <si>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</si>
  <si>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</si>
  <si>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</si>
  <si>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</si>
  <si>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</si>
  <si>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</si>
  <si>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</si>
  <si>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</si>
  <si>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</si>
  <si>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</si>
  <si>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</si>
  <si>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</si>
  <si>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</si>
  <si>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</si>
  <si>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</si>
  <si>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</si>
  <si>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</si>
  <si>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</si>
  <si>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</si>
  <si>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</si>
  <si>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</si>
  <si>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</si>
  <si>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</si>
  <si>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</si>
  <si>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</si>
  <si>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</si>
  <si>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</si>
  <si>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</si>
  <si>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</si>
  <si>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</si>
  <si>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</si>
  <si>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</si>
  <si>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</si>
  <si>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</si>
  <si>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</si>
  <si>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</si>
  <si>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</si>
  <si>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</si>
  <si>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</si>
  <si>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</si>
  <si>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</si>
  <si>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</si>
  <si>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</si>
  <si>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</si>
  <si>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</si>
  <si>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</si>
  <si>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</si>
  <si>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</si>
  <si>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</si>
  <si>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</si>
  <si>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</si>
  <si>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</si>
  <si>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</si>
  <si>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</si>
  <si>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</si>
  <si>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</si>
  <si>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</si>
  <si>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</si>
  <si>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</si>
  <si>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</si>
  <si>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</si>
  <si>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</si>
  <si>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</si>
  <si>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</si>
  <si>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</si>
  <si>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</si>
  <si>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</si>
  <si>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</si>
  <si>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</si>
  <si>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</si>
  <si>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</si>
  <si>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</si>
  <si>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</si>
  <si>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</si>
  <si>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</si>
  <si>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</si>
  <si>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</si>
  <si>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</si>
  <si>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</si>
  <si>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</si>
  <si>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</si>
  <si>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</si>
  <si>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</si>
  <si>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</si>
  <si>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</si>
  <si>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</si>
  <si>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</si>
  <si>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</si>
  <si>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</si>
  <si>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</si>
  <si>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</si>
  <si>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</si>
  <si>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</si>
  <si>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</si>
  <si>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</si>
  <si>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</si>
  <si>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</si>
  <si>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</si>
  <si>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</si>
  <si>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</si>
  <si>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</si>
  <si>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</si>
  <si>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</si>
  <si>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</si>
  <si>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</si>
  <si>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</si>
  <si>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</si>
  <si>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</si>
  <si>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</si>
  <si>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</si>
  <si>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</si>
  <si>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</si>
  <si>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</si>
  <si>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</si>
  <si>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</si>
  <si>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</si>
  <si>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</si>
  <si>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</si>
  <si>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</si>
  <si>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</si>
  <si>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</si>
  <si>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</si>
  <si>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</si>
  <si>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</si>
  <si>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</si>
  <si>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</si>
  <si>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</si>
  <si>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</si>
  <si>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</si>
  <si>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</si>
  <si>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</si>
  <si>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</si>
  <si>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</si>
  <si>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</si>
  <si>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</si>
  <si>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</si>
  <si>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</si>
  <si>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</si>
  <si>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</si>
  <si>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</si>
  <si>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</si>
  <si>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</si>
  <si>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</si>
  <si>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</si>
  <si>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</si>
  <si>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</si>
  <si>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</si>
  <si>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</si>
  <si>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</si>
  <si>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</si>
  <si>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</si>
  <si>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</si>
  <si>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</si>
  <si>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</si>
  <si>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</si>
  <si>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</si>
  <si>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</si>
  <si>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</si>
  <si>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</si>
  <si>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</si>
  <si>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</si>
  <si>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</si>
  <si>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</si>
  <si>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</si>
  <si>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</si>
  <si>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</si>
  <si>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</si>
  <si>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</si>
  <si>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</si>
  <si>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</si>
  <si>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</si>
  <si>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</si>
  <si>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</si>
  <si>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</si>
  <si>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</si>
  <si>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</si>
  <si>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</si>
  <si>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</si>
  <si>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</si>
  <si>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</si>
  <si>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</si>
  <si>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</si>
  <si>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</si>
  <si>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</si>
  <si>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</si>
  <si>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</si>
  <si>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</si>
  <si>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</si>
  <si>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</si>
  <si>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</si>
  <si>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</si>
  <si>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</si>
  <si>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</si>
  <si>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</si>
  <si>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</si>
  <si>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</si>
  <si>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</si>
  <si>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</si>
  <si>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</si>
  <si>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</si>
  <si>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</si>
  <si>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</si>
  <si>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</si>
  <si>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</si>
  <si>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</si>
  <si>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</si>
  <si>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</si>
  <si>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</si>
  <si>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</si>
  <si>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</si>
  <si>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</si>
  <si>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</si>
  <si>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</si>
  <si>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</si>
  <si>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</si>
  <si>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</si>
  <si>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</si>
  <si>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</si>
  <si>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</si>
  <si>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</si>
  <si>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</si>
  <si>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</si>
  <si>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</si>
  <si>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</si>
  <si>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</si>
  <si>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</si>
  <si>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</si>
  <si>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</si>
  <si>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</si>
  <si>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</si>
  <si>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</si>
  <si>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</si>
  <si>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</si>
  <si>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</si>
  <si>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</si>
  <si>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</si>
  <si>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</si>
  <si>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</si>
  <si>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</si>
  <si>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</si>
  <si>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</si>
  <si>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</si>
  <si>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</si>
  <si>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</si>
  <si>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</si>
  <si>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</si>
  <si>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</si>
  <si>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</si>
  <si>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</si>
  <si>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</si>
  <si>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</si>
  <si>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</si>
  <si>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</si>
  <si>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</si>
  <si>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</si>
  <si>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>S/M Bravo Churchill</t>
  </si>
  <si>
    <t>ACCION</t>
  </si>
  <si>
    <t xml:space="preserve">Gil Carrera, Santiago 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</si>
  <si>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</si>
  <si>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</si>
  <si>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</si>
  <si>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</si>
  <si>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</si>
  <si>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</si>
  <si>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</si>
  <si>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</si>
  <si>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GAVETA DE DEPOSITO LLENA</t>
  </si>
  <si>
    <t xml:space="preserve">2 Gavetas Fallando + 1 Vacías </t>
  </si>
  <si>
    <t>Acevedo Dominguez, Victor Leonardo</t>
  </si>
  <si>
    <t>GAVETA DE DEPÓSITOS LLENA</t>
  </si>
  <si>
    <t>ERROR DE PRINTER</t>
  </si>
  <si>
    <t>Fernandez Pichardo, Jorge Rafael</t>
  </si>
  <si>
    <t>ReservaC Norte</t>
  </si>
  <si>
    <t xml:space="preserve">Brioso Luciano, Cristino </t>
  </si>
  <si>
    <t>GAVETA DE DEPOSITOS LLENA</t>
  </si>
  <si>
    <t>GAVETA VACIAS + GAVETAS FALLANDO</t>
  </si>
  <si>
    <t>24 Marzo de 2021</t>
  </si>
  <si>
    <t>2 Gavetas Vacias + 1 Fallando</t>
  </si>
  <si>
    <t>En Servicio</t>
  </si>
  <si>
    <t>335831797 </t>
  </si>
  <si>
    <t>Closed</t>
  </si>
  <si>
    <t>Ballast, Carlos Alexis</t>
  </si>
  <si>
    <t>CARGA EXITOSA</t>
  </si>
  <si>
    <t>REINICIO EXITOSO</t>
  </si>
  <si>
    <t>Abatecido</t>
  </si>
  <si>
    <t>335831969 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</si>
</sst>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7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1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7" xfId="0" applyNumberFormat="1" applyFont="1" applyFill="1" applyBorder="1" applyAlignment="1">
      <alignment horizontal="center" vertical="center"/>
    </xf>
    <xf numFmtId="0" fontId="50" fillId="5" borderId="57" xfId="0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8"/>
      <tableStyleElement type="headerRow" dxfId="127"/>
      <tableStyleElement type="totalRow" dxfId="126"/>
      <tableStyleElement type="firstColumn" dxfId="125"/>
      <tableStyleElement type="lastColumn" dxfId="124"/>
      <tableStyleElement type="firstRowStripe" dxfId="123"/>
      <tableStyleElement type="firstColumnStripe" dxfId="12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28"/>
  <sheetViews>
    <sheetView tabSelected="1" zoomScale="80" zoomScaleNormal="80" workbookViewId="0">
      <pane ySplit="4" topLeftCell="A5" activePane="bottomLeft" state="frozen"/>
      <selection pane="bottomLeft" activeCell="A130" sqref="A130:XFD131"/>
    </sheetView>
  </sheetViews>
  <sheetFormatPr baseColWidth="10" defaultColWidth="17.8554687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customWidth="1"/>
    <col min="4" max="4" width="29.42578125" style="91" customWidth="1"/>
    <col min="5" max="5" width="12.28515625" style="87" customWidth="1"/>
    <col min="6" max="6" width="12" style="48" bestFit="1" customWidth="1"/>
    <col min="7" max="7" width="54.5703125" style="48" bestFit="1" customWidth="1"/>
    <col min="8" max="10" width="5.7109375" style="48" bestFit="1" customWidth="1"/>
    <col min="11" max="11" width="5" style="48" bestFit="1" customWidth="1"/>
    <col min="12" max="12" width="49.85546875" style="48" bestFit="1" customWidth="1"/>
    <col min="13" max="13" width="19.85546875" style="91" customWidth="1"/>
    <col min="14" max="14" width="18" style="91" customWidth="1"/>
    <col min="15" max="15" width="42.42578125" style="91" customWidth="1"/>
    <col min="16" max="16" width="22.140625" style="111" bestFit="1" customWidth="1"/>
    <col min="17" max="17" width="49.85546875" style="80" bestFit="1" customWidth="1"/>
    <col min="18" max="16384" width="17.85546875" style="45"/>
  </cols>
  <sheetData>
    <row r="1" spans="1:18" ht="18" x14ac:dyDescent="0.25">
      <c r="A1" s="137" t="s">
        <v>2161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</row>
    <row r="2" spans="1:18" ht="18" x14ac:dyDescent="0.25">
      <c r="A2" s="136" t="s">
        <v>2158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</row>
    <row r="3" spans="1:18" ht="18.75" thickBot="1" x14ac:dyDescent="0.3">
      <c r="A3" s="138" t="s">
        <v>2519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95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2499</v>
      </c>
      <c r="Q4" s="74" t="s">
        <v>2453</v>
      </c>
    </row>
    <row r="5" spans="1:18" s="95" customFormat="1" ht="18" x14ac:dyDescent="0.25">
      <c r="A5" s="115" t="str">
        <f>VLOOKUP(E5,'LISTADO ATM'!$A$2:$C$901,3,0)</f>
        <v>NORTE</v>
      </c>
      <c r="B5" s="110">
        <v>335826981</v>
      </c>
      <c r="C5" s="122">
        <v>44273.864583333336</v>
      </c>
      <c r="D5" s="115" t="s">
        <v>2190</v>
      </c>
      <c r="E5" s="109">
        <v>196</v>
      </c>
      <c r="F5" s="115" t="str">
        <f>VLOOKUP(E5,VIP!$A$2:$O12046,2,0)</f>
        <v>DRBR196</v>
      </c>
      <c r="G5" s="115" t="str">
        <f>VLOOKUP(E5,'LISTADO ATM'!$A$2:$B$900,2,0)</f>
        <v xml:space="preserve">ATM Estación Texaco Cangrejo Farmacia (Sosúa) </v>
      </c>
      <c r="H5" s="115" t="str">
        <f>VLOOKUP(E5,VIP!$A$2:$O16967,7,FALSE)</f>
        <v>Si</v>
      </c>
      <c r="I5" s="115" t="str">
        <f>VLOOKUP(E5,VIP!$A$2:$O8932,8,FALSE)</f>
        <v>Si</v>
      </c>
      <c r="J5" s="115" t="str">
        <f>VLOOKUP(E5,VIP!$A$2:$O8882,8,FALSE)</f>
        <v>Si</v>
      </c>
      <c r="K5" s="115" t="str">
        <f>VLOOKUP(E5,VIP!$A$2:$O12456,6,0)</f>
        <v>NO</v>
      </c>
      <c r="L5" s="116" t="s">
        <v>2254</v>
      </c>
      <c r="M5" s="114" t="s">
        <v>2466</v>
      </c>
      <c r="N5" s="114" t="s">
        <v>2473</v>
      </c>
      <c r="O5" s="115" t="s">
        <v>2500</v>
      </c>
      <c r="P5" s="113"/>
      <c r="Q5" s="117" t="s">
        <v>2254</v>
      </c>
    </row>
    <row r="6" spans="1:18" s="95" customFormat="1" ht="18" x14ac:dyDescent="0.25">
      <c r="A6" s="115" t="str">
        <f>VLOOKUP(E6,'LISTADO ATM'!$A$2:$C$901,3,0)</f>
        <v>NORTE</v>
      </c>
      <c r="B6" s="110">
        <v>335828454</v>
      </c>
      <c r="C6" s="122">
        <v>44276.45045138889</v>
      </c>
      <c r="D6" s="115" t="s">
        <v>2190</v>
      </c>
      <c r="E6" s="109">
        <v>285</v>
      </c>
      <c r="F6" s="115" t="str">
        <f>VLOOKUP(E6,VIP!$A$2:$O12034,2,0)</f>
        <v>DRBR285</v>
      </c>
      <c r="G6" s="115" t="str">
        <f>VLOOKUP(E6,'LISTADO ATM'!$A$2:$B$900,2,0)</f>
        <v xml:space="preserve">ATM Oficina Camino Real (Puerto Plata) </v>
      </c>
      <c r="H6" s="115" t="str">
        <f>VLOOKUP(E6,VIP!$A$2:$O16955,7,FALSE)</f>
        <v>Si</v>
      </c>
      <c r="I6" s="115" t="str">
        <f>VLOOKUP(E6,VIP!$A$2:$O8920,8,FALSE)</f>
        <v>Si</v>
      </c>
      <c r="J6" s="115" t="str">
        <f>VLOOKUP(E6,VIP!$A$2:$O8870,8,FALSE)</f>
        <v>Si</v>
      </c>
      <c r="K6" s="115" t="str">
        <f>VLOOKUP(E6,VIP!$A$2:$O12444,6,0)</f>
        <v>NO</v>
      </c>
      <c r="L6" s="116" t="s">
        <v>2254</v>
      </c>
      <c r="M6" s="114" t="s">
        <v>2466</v>
      </c>
      <c r="N6" s="114" t="s">
        <v>2473</v>
      </c>
      <c r="O6" s="115" t="s">
        <v>2500</v>
      </c>
      <c r="P6" s="113"/>
      <c r="Q6" s="117" t="s">
        <v>2254</v>
      </c>
    </row>
    <row r="7" spans="1:18" s="95" customFormat="1" ht="18" x14ac:dyDescent="0.25">
      <c r="A7" s="115" t="str">
        <f>VLOOKUP(E7,'LISTADO ATM'!$A$2:$C$901,3,0)</f>
        <v>DISTRITO NACIONAL</v>
      </c>
      <c r="B7" s="110">
        <v>335828466</v>
      </c>
      <c r="C7" s="122">
        <v>44276.506944444445</v>
      </c>
      <c r="D7" s="115" t="s">
        <v>2469</v>
      </c>
      <c r="E7" s="109">
        <v>896</v>
      </c>
      <c r="F7" s="115" t="str">
        <f>VLOOKUP(E7,VIP!$A$2:$O12119,2,0)</f>
        <v>DRBR896</v>
      </c>
      <c r="G7" s="115" t="str">
        <f>VLOOKUP(E7,'LISTADO ATM'!$A$2:$B$900,2,0)</f>
        <v xml:space="preserve">ATM Campamento Militar 16 de Agosto I </v>
      </c>
      <c r="H7" s="115" t="str">
        <f>VLOOKUP(E7,VIP!$A$2:$O17040,7,FALSE)</f>
        <v>Si</v>
      </c>
      <c r="I7" s="115" t="str">
        <f>VLOOKUP(E7,VIP!$A$2:$O9005,8,FALSE)</f>
        <v>Si</v>
      </c>
      <c r="J7" s="115" t="str">
        <f>VLOOKUP(E7,VIP!$A$2:$O8955,8,FALSE)</f>
        <v>Si</v>
      </c>
      <c r="K7" s="115" t="str">
        <f>VLOOKUP(E7,VIP!$A$2:$O12529,6,0)</f>
        <v>NO</v>
      </c>
      <c r="L7" s="116" t="s">
        <v>2428</v>
      </c>
      <c r="M7" s="114" t="s">
        <v>2466</v>
      </c>
      <c r="N7" s="114" t="s">
        <v>2473</v>
      </c>
      <c r="O7" s="115" t="s">
        <v>2474</v>
      </c>
      <c r="P7" s="113"/>
      <c r="Q7" s="117" t="s">
        <v>2428</v>
      </c>
    </row>
    <row r="8" spans="1:18" s="95" customFormat="1" ht="18" x14ac:dyDescent="0.25">
      <c r="A8" s="115" t="str">
        <f>VLOOKUP(E8,'LISTADO ATM'!$A$2:$C$901,3,0)</f>
        <v>DISTRITO NACIONAL</v>
      </c>
      <c r="B8" s="110">
        <v>335828521</v>
      </c>
      <c r="C8" s="122">
        <v>44277.014166666668</v>
      </c>
      <c r="D8" s="115" t="s">
        <v>2496</v>
      </c>
      <c r="E8" s="109">
        <v>946</v>
      </c>
      <c r="F8" s="115" t="str">
        <f>VLOOKUP(E8,VIP!$A$2:$O12049,2,0)</f>
        <v>DRBR24R</v>
      </c>
      <c r="G8" s="115" t="str">
        <f>VLOOKUP(E8,'LISTADO ATM'!$A$2:$B$900,2,0)</f>
        <v xml:space="preserve">ATM Oficina Núñez de Cáceres I </v>
      </c>
      <c r="H8" s="115" t="str">
        <f>VLOOKUP(E8,VIP!$A$2:$O16970,7,FALSE)</f>
        <v>Si</v>
      </c>
      <c r="I8" s="115" t="str">
        <f>VLOOKUP(E8,VIP!$A$2:$O8935,8,FALSE)</f>
        <v>Si</v>
      </c>
      <c r="J8" s="115" t="str">
        <f>VLOOKUP(E8,VIP!$A$2:$O8885,8,FALSE)</f>
        <v>Si</v>
      </c>
      <c r="K8" s="115" t="str">
        <f>VLOOKUP(E8,VIP!$A$2:$O12459,6,0)</f>
        <v>NO</v>
      </c>
      <c r="L8" s="116" t="s">
        <v>2512</v>
      </c>
      <c r="M8" s="114" t="s">
        <v>2466</v>
      </c>
      <c r="N8" s="114" t="s">
        <v>2473</v>
      </c>
      <c r="O8" s="115" t="s">
        <v>2497</v>
      </c>
      <c r="P8" s="113"/>
      <c r="Q8" s="117" t="s">
        <v>2509</v>
      </c>
    </row>
    <row r="9" spans="1:18" s="95" customFormat="1" ht="18" x14ac:dyDescent="0.25">
      <c r="A9" s="115" t="str">
        <f>VLOOKUP(E9,'LISTADO ATM'!$A$2:$C$901,3,0)</f>
        <v>DISTRITO NACIONAL</v>
      </c>
      <c r="B9" s="110">
        <v>335828618</v>
      </c>
      <c r="C9" s="122">
        <v>44277.339814814812</v>
      </c>
      <c r="D9" s="115" t="s">
        <v>2469</v>
      </c>
      <c r="E9" s="109">
        <v>596</v>
      </c>
      <c r="F9" s="115" t="str">
        <f>VLOOKUP(E9,VIP!$A$2:$O12045,2,0)</f>
        <v>DRBR274</v>
      </c>
      <c r="G9" s="115" t="str">
        <f>VLOOKUP(E9,'LISTADO ATM'!$A$2:$B$900,2,0)</f>
        <v xml:space="preserve">ATM Autobanco Malecón Center </v>
      </c>
      <c r="H9" s="115" t="str">
        <f>VLOOKUP(E9,VIP!$A$2:$O16966,7,FALSE)</f>
        <v>Si</v>
      </c>
      <c r="I9" s="115" t="str">
        <f>VLOOKUP(E9,VIP!$A$2:$O8931,8,FALSE)</f>
        <v>Si</v>
      </c>
      <c r="J9" s="115" t="str">
        <f>VLOOKUP(E9,VIP!$A$2:$O8881,8,FALSE)</f>
        <v>Si</v>
      </c>
      <c r="K9" s="115" t="str">
        <f>VLOOKUP(E9,VIP!$A$2:$O12455,6,0)</f>
        <v>NO</v>
      </c>
      <c r="L9" s="116" t="s">
        <v>2428</v>
      </c>
      <c r="M9" s="176" t="s">
        <v>2521</v>
      </c>
      <c r="N9" s="114" t="s">
        <v>2473</v>
      </c>
      <c r="O9" s="115" t="s">
        <v>2474</v>
      </c>
      <c r="P9" s="113"/>
      <c r="Q9" s="175">
        <v>44279.438194444447</v>
      </c>
    </row>
    <row r="10" spans="1:18" s="95" customFormat="1" ht="18" x14ac:dyDescent="0.25">
      <c r="A10" s="115" t="str">
        <f>VLOOKUP(E10,'LISTADO ATM'!$A$2:$C$901,3,0)</f>
        <v>DISTRITO NACIONAL</v>
      </c>
      <c r="B10" s="110">
        <v>335829570</v>
      </c>
      <c r="C10" s="122">
        <v>44277.547152777777</v>
      </c>
      <c r="D10" s="115" t="s">
        <v>2189</v>
      </c>
      <c r="E10" s="109">
        <v>743</v>
      </c>
      <c r="F10" s="115" t="str">
        <f>VLOOKUP(E10,VIP!$A$2:$O12057,2,0)</f>
        <v>DRBR287</v>
      </c>
      <c r="G10" s="115" t="str">
        <f>VLOOKUP(E10,'LISTADO ATM'!$A$2:$B$900,2,0)</f>
        <v xml:space="preserve">ATM Oficina Los Frailes </v>
      </c>
      <c r="H10" s="115" t="str">
        <f>VLOOKUP(E10,VIP!$A$2:$O16978,7,FALSE)</f>
        <v>Si</v>
      </c>
      <c r="I10" s="115" t="str">
        <f>VLOOKUP(E10,VIP!$A$2:$O8943,8,FALSE)</f>
        <v>Si</v>
      </c>
      <c r="J10" s="115" t="str">
        <f>VLOOKUP(E10,VIP!$A$2:$O8893,8,FALSE)</f>
        <v>Si</v>
      </c>
      <c r="K10" s="115" t="str">
        <f>VLOOKUP(E10,VIP!$A$2:$O12467,6,0)</f>
        <v>SI</v>
      </c>
      <c r="L10" s="116" t="s">
        <v>2228</v>
      </c>
      <c r="M10" s="114" t="s">
        <v>2466</v>
      </c>
      <c r="N10" s="114" t="s">
        <v>2473</v>
      </c>
      <c r="O10" s="115" t="s">
        <v>2475</v>
      </c>
      <c r="P10" s="113"/>
      <c r="Q10" s="117" t="s">
        <v>2228</v>
      </c>
    </row>
    <row r="11" spans="1:18" s="95" customFormat="1" ht="18" x14ac:dyDescent="0.25">
      <c r="A11" s="115" t="str">
        <f>VLOOKUP(E11,'LISTADO ATM'!$A$2:$C$901,3,0)</f>
        <v>DISTRITO NACIONAL</v>
      </c>
      <c r="B11" s="110">
        <v>335829628</v>
      </c>
      <c r="C11" s="122">
        <v>44277.570856481485</v>
      </c>
      <c r="D11" s="115" t="s">
        <v>2496</v>
      </c>
      <c r="E11" s="109">
        <v>755</v>
      </c>
      <c r="F11" s="115" t="str">
        <f>VLOOKUP(E11,VIP!$A$2:$O12052,2,0)</f>
        <v>DRBR755</v>
      </c>
      <c r="G11" s="115" t="str">
        <f>VLOOKUP(E11,'LISTADO ATM'!$A$2:$B$900,2,0)</f>
        <v xml:space="preserve">ATM Oficina Galería del Este (Plaza) </v>
      </c>
      <c r="H11" s="115" t="str">
        <f>VLOOKUP(E11,VIP!$A$2:$O16973,7,FALSE)</f>
        <v>Si</v>
      </c>
      <c r="I11" s="115" t="str">
        <f>VLOOKUP(E11,VIP!$A$2:$O8938,8,FALSE)</f>
        <v>Si</v>
      </c>
      <c r="J11" s="115" t="str">
        <f>VLOOKUP(E11,VIP!$A$2:$O8888,8,FALSE)</f>
        <v>Si</v>
      </c>
      <c r="K11" s="115" t="str">
        <f>VLOOKUP(E11,VIP!$A$2:$O12462,6,0)</f>
        <v>NO</v>
      </c>
      <c r="L11" s="116" t="s">
        <v>2512</v>
      </c>
      <c r="M11" s="114" t="s">
        <v>2466</v>
      </c>
      <c r="N11" s="114" t="s">
        <v>2473</v>
      </c>
      <c r="O11" s="115" t="s">
        <v>2497</v>
      </c>
      <c r="P11" s="113"/>
      <c r="Q11" s="117" t="s">
        <v>2509</v>
      </c>
    </row>
    <row r="12" spans="1:18" s="95" customFormat="1" ht="18" x14ac:dyDescent="0.25">
      <c r="A12" s="115" t="str">
        <f>VLOOKUP(E12,'LISTADO ATM'!$A$2:$C$901,3,0)</f>
        <v>DISTRITO NACIONAL</v>
      </c>
      <c r="B12" s="110">
        <v>335829677</v>
      </c>
      <c r="C12" s="122">
        <v>44277.585335648146</v>
      </c>
      <c r="D12" s="115" t="s">
        <v>2189</v>
      </c>
      <c r="E12" s="109">
        <v>611</v>
      </c>
      <c r="F12" s="115" t="str">
        <f>VLOOKUP(E12,VIP!$A$2:$O12049,2,0)</f>
        <v>DRBR611</v>
      </c>
      <c r="G12" s="115" t="str">
        <f>VLOOKUP(E12,'LISTADO ATM'!$A$2:$B$900,2,0)</f>
        <v xml:space="preserve">ATM DGII Sede Central </v>
      </c>
      <c r="H12" s="115" t="str">
        <f>VLOOKUP(E12,VIP!$A$2:$O16970,7,FALSE)</f>
        <v>Si</v>
      </c>
      <c r="I12" s="115" t="str">
        <f>VLOOKUP(E12,VIP!$A$2:$O8935,8,FALSE)</f>
        <v>Si</v>
      </c>
      <c r="J12" s="115" t="str">
        <f>VLOOKUP(E12,VIP!$A$2:$O8885,8,FALSE)</f>
        <v>Si</v>
      </c>
      <c r="K12" s="115" t="str">
        <f>VLOOKUP(E12,VIP!$A$2:$O12459,6,0)</f>
        <v>NO</v>
      </c>
      <c r="L12" s="116" t="s">
        <v>2254</v>
      </c>
      <c r="M12" s="114" t="s">
        <v>2466</v>
      </c>
      <c r="N12" s="114" t="s">
        <v>2473</v>
      </c>
      <c r="O12" s="115" t="s">
        <v>2475</v>
      </c>
      <c r="P12" s="113"/>
      <c r="Q12" s="117" t="s">
        <v>2254</v>
      </c>
    </row>
    <row r="13" spans="1:18" s="95" customFormat="1" ht="18" x14ac:dyDescent="0.25">
      <c r="A13" s="115" t="str">
        <f>VLOOKUP(E13,'LISTADO ATM'!$A$2:$C$901,3,0)</f>
        <v>DISTRITO NACIONAL</v>
      </c>
      <c r="B13" s="110">
        <v>335829681</v>
      </c>
      <c r="C13" s="122">
        <v>44277.586354166669</v>
      </c>
      <c r="D13" s="115" t="s">
        <v>2189</v>
      </c>
      <c r="E13" s="109">
        <v>569</v>
      </c>
      <c r="F13" s="115" t="str">
        <f>VLOOKUP(E13,VIP!$A$2:$O12083,2,0)</f>
        <v>DRBR03B</v>
      </c>
      <c r="G13" s="115" t="str">
        <f>VLOOKUP(E13,'LISTADO ATM'!$A$2:$B$900,2,0)</f>
        <v xml:space="preserve">ATM Superintendencia de Seguros </v>
      </c>
      <c r="H13" s="115" t="str">
        <f>VLOOKUP(E13,VIP!$A$2:$O17004,7,FALSE)</f>
        <v>Si</v>
      </c>
      <c r="I13" s="115" t="str">
        <f>VLOOKUP(E13,VIP!$A$2:$O8969,8,FALSE)</f>
        <v>Si</v>
      </c>
      <c r="J13" s="115" t="str">
        <f>VLOOKUP(E13,VIP!$A$2:$O8919,8,FALSE)</f>
        <v>Si</v>
      </c>
      <c r="K13" s="115" t="str">
        <f>VLOOKUP(E13,VIP!$A$2:$O12493,6,0)</f>
        <v>NO</v>
      </c>
      <c r="L13" s="116" t="s">
        <v>2254</v>
      </c>
      <c r="M13" s="114" t="s">
        <v>2466</v>
      </c>
      <c r="N13" s="114" t="s">
        <v>2495</v>
      </c>
      <c r="O13" s="115" t="s">
        <v>2475</v>
      </c>
      <c r="P13" s="113"/>
      <c r="Q13" s="117" t="s">
        <v>2254</v>
      </c>
    </row>
    <row r="14" spans="1:18" s="95" customFormat="1" ht="18" x14ac:dyDescent="0.25">
      <c r="A14" s="115" t="str">
        <f>VLOOKUP(E14,'LISTADO ATM'!$A$2:$C$901,3,0)</f>
        <v>DISTRITO NACIONAL</v>
      </c>
      <c r="B14" s="110">
        <v>335829756</v>
      </c>
      <c r="C14" s="122">
        <v>44277.602361111109</v>
      </c>
      <c r="D14" s="115" t="s">
        <v>2469</v>
      </c>
      <c r="E14" s="109">
        <v>165</v>
      </c>
      <c r="F14" s="115" t="str">
        <f>VLOOKUP(E14,VIP!$A$2:$O12080,2,0)</f>
        <v>DRBR165</v>
      </c>
      <c r="G14" s="115" t="str">
        <f>VLOOKUP(E14,'LISTADO ATM'!$A$2:$B$900,2,0)</f>
        <v>ATM Autoservicio Megacentro</v>
      </c>
      <c r="H14" s="115" t="str">
        <f>VLOOKUP(E14,VIP!$A$2:$O17001,7,FALSE)</f>
        <v>Si</v>
      </c>
      <c r="I14" s="115" t="str">
        <f>VLOOKUP(E14,VIP!$A$2:$O8966,8,FALSE)</f>
        <v>Si</v>
      </c>
      <c r="J14" s="115" t="str">
        <f>VLOOKUP(E14,VIP!$A$2:$O8916,8,FALSE)</f>
        <v>Si</v>
      </c>
      <c r="K14" s="115" t="str">
        <f>VLOOKUP(E14,VIP!$A$2:$O12490,6,0)</f>
        <v>SI</v>
      </c>
      <c r="L14" s="116" t="s">
        <v>2512</v>
      </c>
      <c r="M14" s="114" t="s">
        <v>2466</v>
      </c>
      <c r="N14" s="114" t="s">
        <v>2473</v>
      </c>
      <c r="O14" s="115" t="s">
        <v>2474</v>
      </c>
      <c r="P14" s="113"/>
      <c r="Q14" s="117" t="s">
        <v>2512</v>
      </c>
    </row>
    <row r="15" spans="1:18" s="95" customFormat="1" ht="18" x14ac:dyDescent="0.25">
      <c r="A15" s="115" t="str">
        <f>VLOOKUP(E15,'LISTADO ATM'!$A$2:$C$901,3,0)</f>
        <v>DISTRITO NACIONAL</v>
      </c>
      <c r="B15" s="110">
        <v>335829868</v>
      </c>
      <c r="C15" s="122">
        <v>44277.638888888891</v>
      </c>
      <c r="D15" s="115" t="s">
        <v>2469</v>
      </c>
      <c r="E15" s="109">
        <v>753</v>
      </c>
      <c r="F15" s="115" t="str">
        <f>VLOOKUP(E15,VIP!$A$2:$O12087,2,0)</f>
        <v>DRBR753</v>
      </c>
      <c r="G15" s="115" t="str">
        <f>VLOOKUP(E15,'LISTADO ATM'!$A$2:$B$900,2,0)</f>
        <v xml:space="preserve">ATM S/M Nacional Tiradentes </v>
      </c>
      <c r="H15" s="115" t="str">
        <f>VLOOKUP(E15,VIP!$A$2:$O17008,7,FALSE)</f>
        <v>Si</v>
      </c>
      <c r="I15" s="115" t="str">
        <f>VLOOKUP(E15,VIP!$A$2:$O8973,8,FALSE)</f>
        <v>Si</v>
      </c>
      <c r="J15" s="115" t="str">
        <f>VLOOKUP(E15,VIP!$A$2:$O8923,8,FALSE)</f>
        <v>Si</v>
      </c>
      <c r="K15" s="115" t="str">
        <f>VLOOKUP(E15,VIP!$A$2:$O12497,6,0)</f>
        <v>NO</v>
      </c>
      <c r="L15" s="116" t="s">
        <v>2428</v>
      </c>
      <c r="M15" s="114" t="s">
        <v>2466</v>
      </c>
      <c r="N15" s="114" t="s">
        <v>2473</v>
      </c>
      <c r="O15" s="115" t="s">
        <v>2474</v>
      </c>
      <c r="P15" s="113"/>
      <c r="Q15" s="117" t="s">
        <v>2428</v>
      </c>
    </row>
    <row r="16" spans="1:18" s="95" customFormat="1" ht="18" x14ac:dyDescent="0.25">
      <c r="A16" s="115" t="str">
        <f>VLOOKUP(E16,'LISTADO ATM'!$A$2:$C$901,3,0)</f>
        <v>DISTRITO NACIONAL</v>
      </c>
      <c r="B16" s="110">
        <v>335829888</v>
      </c>
      <c r="C16" s="122">
        <v>44277.645277777781</v>
      </c>
      <c r="D16" s="115" t="s">
        <v>2189</v>
      </c>
      <c r="E16" s="109">
        <v>966</v>
      </c>
      <c r="F16" s="115" t="str">
        <f>VLOOKUP(E16,VIP!$A$2:$O12086,2,0)</f>
        <v>DRBR966</v>
      </c>
      <c r="G16" s="115" t="str">
        <f>VLOOKUP(E16,'LISTADO ATM'!$A$2:$B$900,2,0)</f>
        <v>ATM Centro Medico Real</v>
      </c>
      <c r="H16" s="115" t="str">
        <f>VLOOKUP(E16,VIP!$A$2:$O17007,7,FALSE)</f>
        <v>Si</v>
      </c>
      <c r="I16" s="115" t="str">
        <f>VLOOKUP(E16,VIP!$A$2:$O8972,8,FALSE)</f>
        <v>Si</v>
      </c>
      <c r="J16" s="115" t="str">
        <f>VLOOKUP(E16,VIP!$A$2:$O8922,8,FALSE)</f>
        <v>Si</v>
      </c>
      <c r="K16" s="115" t="str">
        <f>VLOOKUP(E16,VIP!$A$2:$O12496,6,0)</f>
        <v>NO</v>
      </c>
      <c r="L16" s="116" t="s">
        <v>2228</v>
      </c>
      <c r="M16" s="114" t="s">
        <v>2466</v>
      </c>
      <c r="N16" s="114" t="s">
        <v>2473</v>
      </c>
      <c r="O16" s="115" t="s">
        <v>2475</v>
      </c>
      <c r="P16" s="113"/>
      <c r="Q16" s="117" t="s">
        <v>2228</v>
      </c>
    </row>
    <row r="17" spans="1:17" s="95" customFormat="1" ht="18" x14ac:dyDescent="0.25">
      <c r="A17" s="115" t="str">
        <f>VLOOKUP(E17,'LISTADO ATM'!$A$2:$C$901,3,0)</f>
        <v>ESTE</v>
      </c>
      <c r="B17" s="110">
        <v>335830126</v>
      </c>
      <c r="C17" s="122">
        <v>44277.725104166668</v>
      </c>
      <c r="D17" s="115" t="s">
        <v>2189</v>
      </c>
      <c r="E17" s="109">
        <v>513</v>
      </c>
      <c r="F17" s="115" t="str">
        <f>VLOOKUP(E17,VIP!$A$2:$O12075,2,0)</f>
        <v>DRBR513</v>
      </c>
      <c r="G17" s="115" t="str">
        <f>VLOOKUP(E17,'LISTADO ATM'!$A$2:$B$900,2,0)</f>
        <v xml:space="preserve">ATM UNP Lagunas de Nisibón </v>
      </c>
      <c r="H17" s="115" t="str">
        <f>VLOOKUP(E17,VIP!$A$2:$O16996,7,FALSE)</f>
        <v>Si</v>
      </c>
      <c r="I17" s="115" t="str">
        <f>VLOOKUP(E17,VIP!$A$2:$O8961,8,FALSE)</f>
        <v>Si</v>
      </c>
      <c r="J17" s="115" t="str">
        <f>VLOOKUP(E17,VIP!$A$2:$O8911,8,FALSE)</f>
        <v>Si</v>
      </c>
      <c r="K17" s="115" t="str">
        <f>VLOOKUP(E17,VIP!$A$2:$O12485,6,0)</f>
        <v>NO</v>
      </c>
      <c r="L17" s="116" t="s">
        <v>2254</v>
      </c>
      <c r="M17" s="114" t="s">
        <v>2466</v>
      </c>
      <c r="N17" s="114" t="s">
        <v>2473</v>
      </c>
      <c r="O17" s="115" t="s">
        <v>2475</v>
      </c>
      <c r="P17" s="113"/>
      <c r="Q17" s="117" t="s">
        <v>2254</v>
      </c>
    </row>
    <row r="18" spans="1:17" s="95" customFormat="1" ht="18" x14ac:dyDescent="0.25">
      <c r="A18" s="115" t="str">
        <f>VLOOKUP(E18,'LISTADO ATM'!$A$2:$C$901,3,0)</f>
        <v>DISTRITO NACIONAL</v>
      </c>
      <c r="B18" s="110">
        <v>335830205</v>
      </c>
      <c r="C18" s="122">
        <v>44277.953472222223</v>
      </c>
      <c r="D18" s="115" t="s">
        <v>2469</v>
      </c>
      <c r="E18" s="109">
        <v>539</v>
      </c>
      <c r="F18" s="115" t="str">
        <f>VLOOKUP(E18,VIP!$A$2:$O12050,2,0)</f>
        <v>DRBR539</v>
      </c>
      <c r="G18" s="115" t="str">
        <f>VLOOKUP(E18,'LISTADO ATM'!$A$2:$B$900,2,0)</f>
        <v>ATM S/M La Cadena Los Proceres</v>
      </c>
      <c r="H18" s="115" t="str">
        <f>VLOOKUP(E18,VIP!$A$2:$O16971,7,FALSE)</f>
        <v>Si</v>
      </c>
      <c r="I18" s="115" t="str">
        <f>VLOOKUP(E18,VIP!$A$2:$O8936,8,FALSE)</f>
        <v>Si</v>
      </c>
      <c r="J18" s="115" t="str">
        <f>VLOOKUP(E18,VIP!$A$2:$O8886,8,FALSE)</f>
        <v>Si</v>
      </c>
      <c r="K18" s="115" t="str">
        <f>VLOOKUP(E18,VIP!$A$2:$O12460,6,0)</f>
        <v>NO</v>
      </c>
      <c r="L18" s="116" t="s">
        <v>2459</v>
      </c>
      <c r="M18" s="114" t="s">
        <v>2466</v>
      </c>
      <c r="N18" s="114" t="s">
        <v>2473</v>
      </c>
      <c r="O18" s="115" t="s">
        <v>2474</v>
      </c>
      <c r="P18" s="113"/>
      <c r="Q18" s="117" t="s">
        <v>2459</v>
      </c>
    </row>
    <row r="19" spans="1:17" s="95" customFormat="1" ht="18" x14ac:dyDescent="0.25">
      <c r="A19" s="115" t="str">
        <f>VLOOKUP(E19,'LISTADO ATM'!$A$2:$C$901,3,0)</f>
        <v>SUR</v>
      </c>
      <c r="B19" s="110">
        <v>335830245</v>
      </c>
      <c r="C19" s="122">
        <v>44278.314699074072</v>
      </c>
      <c r="D19" s="115" t="s">
        <v>2189</v>
      </c>
      <c r="E19" s="109">
        <v>342</v>
      </c>
      <c r="F19" s="115" t="str">
        <f>VLOOKUP(E19,VIP!$A$2:$O12122,2,0)</f>
        <v>DRBR342</v>
      </c>
      <c r="G19" s="115" t="str">
        <f>VLOOKUP(E19,'LISTADO ATM'!$A$2:$B$900,2,0)</f>
        <v>ATM Oficina Obras Públicas Azua</v>
      </c>
      <c r="H19" s="115" t="str">
        <f>VLOOKUP(E19,VIP!$A$2:$O17043,7,FALSE)</f>
        <v>Si</v>
      </c>
      <c r="I19" s="115" t="str">
        <f>VLOOKUP(E19,VIP!$A$2:$O9008,8,FALSE)</f>
        <v>Si</v>
      </c>
      <c r="J19" s="115" t="str">
        <f>VLOOKUP(E19,VIP!$A$2:$O8958,8,FALSE)</f>
        <v>Si</v>
      </c>
      <c r="K19" s="115" t="str">
        <f>VLOOKUP(E19,VIP!$A$2:$O12532,6,0)</f>
        <v>SI</v>
      </c>
      <c r="L19" s="116" t="s">
        <v>2513</v>
      </c>
      <c r="M19" s="114" t="s">
        <v>2466</v>
      </c>
      <c r="N19" s="114" t="s">
        <v>2473</v>
      </c>
      <c r="O19" s="115" t="s">
        <v>2475</v>
      </c>
      <c r="P19" s="113"/>
      <c r="Q19" s="117" t="s">
        <v>2513</v>
      </c>
    </row>
    <row r="20" spans="1:17" s="95" customFormat="1" ht="18" x14ac:dyDescent="0.25">
      <c r="A20" s="115" t="str">
        <f>VLOOKUP(E20,'LISTADO ATM'!$A$2:$C$901,3,0)</f>
        <v>SUR</v>
      </c>
      <c r="B20" s="110">
        <v>335830313</v>
      </c>
      <c r="C20" s="122">
        <v>44278.342372685183</v>
      </c>
      <c r="D20" s="115" t="s">
        <v>2496</v>
      </c>
      <c r="E20" s="109">
        <v>5</v>
      </c>
      <c r="F20" s="115" t="str">
        <f>VLOOKUP(E20,VIP!$A$2:$O12108,2,0)</f>
        <v>DRBR005</v>
      </c>
      <c r="G20" s="115" t="str">
        <f>VLOOKUP(E20,'LISTADO ATM'!$A$2:$B$900,2,0)</f>
        <v>ATM Oficina Autoservicio Villa Ofelia (San Juan)</v>
      </c>
      <c r="H20" s="115" t="str">
        <f>VLOOKUP(E20,VIP!$A$2:$O17029,7,FALSE)</f>
        <v>Si</v>
      </c>
      <c r="I20" s="115" t="str">
        <f>VLOOKUP(E20,VIP!$A$2:$O8994,8,FALSE)</f>
        <v>Si</v>
      </c>
      <c r="J20" s="115" t="str">
        <f>VLOOKUP(E20,VIP!$A$2:$O8944,8,FALSE)</f>
        <v>Si</v>
      </c>
      <c r="K20" s="115" t="str">
        <f>VLOOKUP(E20,VIP!$A$2:$O12518,6,0)</f>
        <v>NO</v>
      </c>
      <c r="L20" s="116" t="s">
        <v>2501</v>
      </c>
      <c r="M20" s="114" t="s">
        <v>2466</v>
      </c>
      <c r="N20" s="114" t="s">
        <v>2473</v>
      </c>
      <c r="O20" s="115" t="s">
        <v>2497</v>
      </c>
      <c r="P20" s="113"/>
      <c r="Q20" s="117" t="s">
        <v>2501</v>
      </c>
    </row>
    <row r="21" spans="1:17" s="95" customFormat="1" ht="18" x14ac:dyDescent="0.25">
      <c r="A21" s="115" t="str">
        <f>VLOOKUP(E21,'LISTADO ATM'!$A$2:$C$901,3,0)</f>
        <v>DISTRITO NACIONAL</v>
      </c>
      <c r="B21" s="110">
        <v>335830415</v>
      </c>
      <c r="C21" s="122">
        <v>44278.37059027778</v>
      </c>
      <c r="D21" s="115" t="s">
        <v>2469</v>
      </c>
      <c r="E21" s="109">
        <v>658</v>
      </c>
      <c r="F21" s="115" t="str">
        <f>VLOOKUP(E21,VIP!$A$2:$O12129,2,0)</f>
        <v>DRBR658</v>
      </c>
      <c r="G21" s="115" t="str">
        <f>VLOOKUP(E21,'LISTADO ATM'!$A$2:$B$900,2,0)</f>
        <v>ATM Cámara de Cuentas</v>
      </c>
      <c r="H21" s="115" t="str">
        <f>VLOOKUP(E21,VIP!$A$2:$O17050,7,FALSE)</f>
        <v>Si</v>
      </c>
      <c r="I21" s="115" t="str">
        <f>VLOOKUP(E21,VIP!$A$2:$O9015,8,FALSE)</f>
        <v>Si</v>
      </c>
      <c r="J21" s="115" t="str">
        <f>VLOOKUP(E21,VIP!$A$2:$O8965,8,FALSE)</f>
        <v>Si</v>
      </c>
      <c r="K21" s="115" t="str">
        <f>VLOOKUP(E21,VIP!$A$2:$O12539,6,0)</f>
        <v>NO</v>
      </c>
      <c r="L21" s="116" t="s">
        <v>2428</v>
      </c>
      <c r="M21" s="114" t="s">
        <v>2466</v>
      </c>
      <c r="N21" s="114" t="s">
        <v>2473</v>
      </c>
      <c r="O21" s="115" t="s">
        <v>2474</v>
      </c>
      <c r="P21" s="113"/>
      <c r="Q21" s="117" t="s">
        <v>2428</v>
      </c>
    </row>
    <row r="22" spans="1:17" s="95" customFormat="1" ht="18" x14ac:dyDescent="0.25">
      <c r="A22" s="115" t="str">
        <f>VLOOKUP(E22,'LISTADO ATM'!$A$2:$C$901,3,0)</f>
        <v>NORTE</v>
      </c>
      <c r="B22" s="110">
        <v>335830470</v>
      </c>
      <c r="C22" s="122">
        <v>44278.386030092595</v>
      </c>
      <c r="D22" s="115" t="s">
        <v>2190</v>
      </c>
      <c r="E22" s="109">
        <v>991</v>
      </c>
      <c r="F22" s="115" t="str">
        <f>VLOOKUP(E22,VIP!$A$2:$O12125,2,0)</f>
        <v>DRBR991</v>
      </c>
      <c r="G22" s="115" t="str">
        <f>VLOOKUP(E22,'LISTADO ATM'!$A$2:$B$900,2,0)</f>
        <v xml:space="preserve">ATM UNP Las Matas de Santa Cruz </v>
      </c>
      <c r="H22" s="115" t="str">
        <f>VLOOKUP(E22,VIP!$A$2:$O17046,7,FALSE)</f>
        <v>Si</v>
      </c>
      <c r="I22" s="115" t="str">
        <f>VLOOKUP(E22,VIP!$A$2:$O9011,8,FALSE)</f>
        <v>Si</v>
      </c>
      <c r="J22" s="115" t="str">
        <f>VLOOKUP(E22,VIP!$A$2:$O8961,8,FALSE)</f>
        <v>Si</v>
      </c>
      <c r="K22" s="115" t="str">
        <f>VLOOKUP(E22,VIP!$A$2:$O12535,6,0)</f>
        <v>NO</v>
      </c>
      <c r="L22" s="116" t="s">
        <v>2489</v>
      </c>
      <c r="M22" s="114" t="s">
        <v>2466</v>
      </c>
      <c r="N22" s="114" t="s">
        <v>2473</v>
      </c>
      <c r="O22" s="115" t="s">
        <v>2514</v>
      </c>
      <c r="P22" s="113"/>
      <c r="Q22" s="117" t="s">
        <v>2489</v>
      </c>
    </row>
    <row r="23" spans="1:17" s="95" customFormat="1" ht="18" x14ac:dyDescent="0.25">
      <c r="A23" s="115" t="str">
        <f>VLOOKUP(E23,'LISTADO ATM'!$A$2:$C$901,3,0)</f>
        <v>DISTRITO NACIONAL</v>
      </c>
      <c r="B23" s="110">
        <v>335830810</v>
      </c>
      <c r="C23" s="122">
        <v>44278.459027777775</v>
      </c>
      <c r="D23" s="115" t="s">
        <v>2189</v>
      </c>
      <c r="E23" s="109">
        <v>31</v>
      </c>
      <c r="F23" s="115" t="str">
        <f>VLOOKUP(E23,VIP!$A$2:$O12109,2,0)</f>
        <v>DRBR031</v>
      </c>
      <c r="G23" s="115" t="str">
        <f>VLOOKUP(E23,'LISTADO ATM'!$A$2:$B$900,2,0)</f>
        <v xml:space="preserve">ATM Oficina San Martín I </v>
      </c>
      <c r="H23" s="115" t="str">
        <f>VLOOKUP(E23,VIP!$A$2:$O17030,7,FALSE)</f>
        <v>Si</v>
      </c>
      <c r="I23" s="115" t="str">
        <f>VLOOKUP(E23,VIP!$A$2:$O8995,8,FALSE)</f>
        <v>Si</v>
      </c>
      <c r="J23" s="115" t="str">
        <f>VLOOKUP(E23,VIP!$A$2:$O8945,8,FALSE)</f>
        <v>Si</v>
      </c>
      <c r="K23" s="115" t="str">
        <f>VLOOKUP(E23,VIP!$A$2:$O12519,6,0)</f>
        <v>NO</v>
      </c>
      <c r="L23" s="116" t="s">
        <v>2489</v>
      </c>
      <c r="M23" s="114" t="s">
        <v>2466</v>
      </c>
      <c r="N23" s="114" t="s">
        <v>2473</v>
      </c>
      <c r="O23" s="115" t="s">
        <v>2475</v>
      </c>
      <c r="P23" s="113"/>
      <c r="Q23" s="117" t="s">
        <v>2489</v>
      </c>
    </row>
    <row r="24" spans="1:17" s="95" customFormat="1" ht="18" x14ac:dyDescent="0.25">
      <c r="A24" s="115" t="str">
        <f>VLOOKUP(E24,'LISTADO ATM'!$A$2:$C$901,3,0)</f>
        <v>DISTRITO NACIONAL</v>
      </c>
      <c r="B24" s="110">
        <v>335830812</v>
      </c>
      <c r="C24" s="122">
        <v>44278.459293981483</v>
      </c>
      <c r="D24" s="115" t="s">
        <v>2189</v>
      </c>
      <c r="E24" s="109">
        <v>32</v>
      </c>
      <c r="F24" s="115" t="str">
        <f>VLOOKUP(E24,VIP!$A$2:$O12108,2,0)</f>
        <v>DRBR032</v>
      </c>
      <c r="G24" s="115" t="str">
        <f>VLOOKUP(E24,'LISTADO ATM'!$A$2:$B$900,2,0)</f>
        <v xml:space="preserve">ATM Oficina San Martín II </v>
      </c>
      <c r="H24" s="115" t="str">
        <f>VLOOKUP(E24,VIP!$A$2:$O17029,7,FALSE)</f>
        <v>Si</v>
      </c>
      <c r="I24" s="115" t="str">
        <f>VLOOKUP(E24,VIP!$A$2:$O8994,8,FALSE)</f>
        <v>Si</v>
      </c>
      <c r="J24" s="115" t="str">
        <f>VLOOKUP(E24,VIP!$A$2:$O8944,8,FALSE)</f>
        <v>Si</v>
      </c>
      <c r="K24" s="115" t="str">
        <f>VLOOKUP(E24,VIP!$A$2:$O12518,6,0)</f>
        <v>NO</v>
      </c>
      <c r="L24" s="116" t="s">
        <v>2489</v>
      </c>
      <c r="M24" s="114" t="s">
        <v>2466</v>
      </c>
      <c r="N24" s="114" t="s">
        <v>2473</v>
      </c>
      <c r="O24" s="115" t="s">
        <v>2475</v>
      </c>
      <c r="P24" s="113"/>
      <c r="Q24" s="117" t="s">
        <v>2489</v>
      </c>
    </row>
    <row r="25" spans="1:17" s="95" customFormat="1" ht="18" x14ac:dyDescent="0.25">
      <c r="A25" s="115" t="str">
        <f>VLOOKUP(E25,'LISTADO ATM'!$A$2:$C$901,3,0)</f>
        <v>ESTE</v>
      </c>
      <c r="B25" s="110">
        <v>335830954</v>
      </c>
      <c r="C25" s="122">
        <v>44278.49858796296</v>
      </c>
      <c r="D25" s="115" t="s">
        <v>2189</v>
      </c>
      <c r="E25" s="109">
        <v>217</v>
      </c>
      <c r="F25" s="115" t="str">
        <f>VLOOKUP(E25,VIP!$A$2:$O12115,2,0)</f>
        <v>DRBR217</v>
      </c>
      <c r="G25" s="115" t="str">
        <f>VLOOKUP(E25,'LISTADO ATM'!$A$2:$B$900,2,0)</f>
        <v xml:space="preserve">ATM Oficina Bávaro </v>
      </c>
      <c r="H25" s="115" t="str">
        <f>VLOOKUP(E25,VIP!$A$2:$O17036,7,FALSE)</f>
        <v>Si</v>
      </c>
      <c r="I25" s="115" t="str">
        <f>VLOOKUP(E25,VIP!$A$2:$O9001,8,FALSE)</f>
        <v>Si</v>
      </c>
      <c r="J25" s="115" t="str">
        <f>VLOOKUP(E25,VIP!$A$2:$O8951,8,FALSE)</f>
        <v>Si</v>
      </c>
      <c r="K25" s="115" t="str">
        <f>VLOOKUP(E25,VIP!$A$2:$O12525,6,0)</f>
        <v>NO</v>
      </c>
      <c r="L25" s="116" t="s">
        <v>2228</v>
      </c>
      <c r="M25" s="114" t="s">
        <v>2466</v>
      </c>
      <c r="N25" s="114" t="s">
        <v>2473</v>
      </c>
      <c r="O25" s="115" t="s">
        <v>2475</v>
      </c>
      <c r="P25" s="113"/>
      <c r="Q25" s="117" t="s">
        <v>2228</v>
      </c>
    </row>
    <row r="26" spans="1:17" s="95" customFormat="1" ht="18" x14ac:dyDescent="0.25">
      <c r="A26" s="115" t="str">
        <f>VLOOKUP(E26,'LISTADO ATM'!$A$2:$C$901,3,0)</f>
        <v>DISTRITO NACIONAL</v>
      </c>
      <c r="B26" s="110">
        <v>335831060</v>
      </c>
      <c r="C26" s="122">
        <v>44278.544270833336</v>
      </c>
      <c r="D26" s="115" t="s">
        <v>2469</v>
      </c>
      <c r="E26" s="109">
        <v>564</v>
      </c>
      <c r="F26" s="115" t="str">
        <f>VLOOKUP(E26,VIP!$A$2:$O12110,2,0)</f>
        <v>DRBR168</v>
      </c>
      <c r="G26" s="115" t="str">
        <f>VLOOKUP(E26,'LISTADO ATM'!$A$2:$B$900,2,0)</f>
        <v xml:space="preserve">ATM Ministerio de Agricultura </v>
      </c>
      <c r="H26" s="115" t="str">
        <f>VLOOKUP(E26,VIP!$A$2:$O17031,7,FALSE)</f>
        <v>Si</v>
      </c>
      <c r="I26" s="115" t="str">
        <f>VLOOKUP(E26,VIP!$A$2:$O8996,8,FALSE)</f>
        <v>Si</v>
      </c>
      <c r="J26" s="115" t="str">
        <f>VLOOKUP(E26,VIP!$A$2:$O8946,8,FALSE)</f>
        <v>Si</v>
      </c>
      <c r="K26" s="115" t="str">
        <f>VLOOKUP(E26,VIP!$A$2:$O12520,6,0)</f>
        <v>NO</v>
      </c>
      <c r="L26" s="116" t="s">
        <v>2428</v>
      </c>
      <c r="M26" s="114" t="s">
        <v>2466</v>
      </c>
      <c r="N26" s="114" t="s">
        <v>2473</v>
      </c>
      <c r="O26" s="115" t="s">
        <v>2474</v>
      </c>
      <c r="P26" s="113"/>
      <c r="Q26" s="117" t="s">
        <v>2428</v>
      </c>
    </row>
    <row r="27" spans="1:17" s="95" customFormat="1" ht="18" x14ac:dyDescent="0.25">
      <c r="A27" s="115" t="str">
        <f>VLOOKUP(E27,'LISTADO ATM'!$A$2:$C$901,3,0)</f>
        <v>DISTRITO NACIONAL</v>
      </c>
      <c r="B27" s="110">
        <v>335831073</v>
      </c>
      <c r="C27" s="122">
        <v>44278.552222222221</v>
      </c>
      <c r="D27" s="115" t="s">
        <v>2189</v>
      </c>
      <c r="E27" s="109">
        <v>244</v>
      </c>
      <c r="F27" s="115" t="str">
        <f>VLOOKUP(E27,VIP!$A$2:$O12109,2,0)</f>
        <v>DRBR244</v>
      </c>
      <c r="G27" s="115" t="str">
        <f>VLOOKUP(E27,'LISTADO ATM'!$A$2:$B$900,2,0)</f>
        <v xml:space="preserve">ATM Ministerio de Hacienda (antiguo Finanzas) </v>
      </c>
      <c r="H27" s="115" t="str">
        <f>VLOOKUP(E27,VIP!$A$2:$O17030,7,FALSE)</f>
        <v>Si</v>
      </c>
      <c r="I27" s="115" t="str">
        <f>VLOOKUP(E27,VIP!$A$2:$O8995,8,FALSE)</f>
        <v>Si</v>
      </c>
      <c r="J27" s="115" t="str">
        <f>VLOOKUP(E27,VIP!$A$2:$O8945,8,FALSE)</f>
        <v>Si</v>
      </c>
      <c r="K27" s="115" t="str">
        <f>VLOOKUP(E27,VIP!$A$2:$O12519,6,0)</f>
        <v>NO</v>
      </c>
      <c r="L27" s="116" t="s">
        <v>2228</v>
      </c>
      <c r="M27" s="114" t="s">
        <v>2466</v>
      </c>
      <c r="N27" s="114" t="s">
        <v>2473</v>
      </c>
      <c r="O27" s="115" t="s">
        <v>2475</v>
      </c>
      <c r="P27" s="113"/>
      <c r="Q27" s="117" t="s">
        <v>2228</v>
      </c>
    </row>
    <row r="28" spans="1:17" s="95" customFormat="1" ht="18" x14ac:dyDescent="0.25">
      <c r="A28" s="115" t="str">
        <f>VLOOKUP(E28,'LISTADO ATM'!$A$2:$C$901,3,0)</f>
        <v>DISTRITO NACIONAL</v>
      </c>
      <c r="B28" s="110">
        <v>335831084</v>
      </c>
      <c r="C28" s="122">
        <v>44278.558923611112</v>
      </c>
      <c r="D28" s="115" t="s">
        <v>2189</v>
      </c>
      <c r="E28" s="109">
        <v>115</v>
      </c>
      <c r="F28" s="115" t="str">
        <f>VLOOKUP(E28,VIP!$A$2:$O12123,2,0)</f>
        <v>DRBR115</v>
      </c>
      <c r="G28" s="115" t="str">
        <f>VLOOKUP(E28,'LISTADO ATM'!$A$2:$B$900,2,0)</f>
        <v xml:space="preserve">ATM Oficina Megacentro I </v>
      </c>
      <c r="H28" s="115" t="str">
        <f>VLOOKUP(E28,VIP!$A$2:$O17044,7,FALSE)</f>
        <v>Si</v>
      </c>
      <c r="I28" s="115" t="str">
        <f>VLOOKUP(E28,VIP!$A$2:$O9009,8,FALSE)</f>
        <v>Si</v>
      </c>
      <c r="J28" s="115" t="str">
        <f>VLOOKUP(E28,VIP!$A$2:$O8959,8,FALSE)</f>
        <v>Si</v>
      </c>
      <c r="K28" s="115" t="str">
        <f>VLOOKUP(E28,VIP!$A$2:$O12533,6,0)</f>
        <v>SI</v>
      </c>
      <c r="L28" s="116" t="s">
        <v>2228</v>
      </c>
      <c r="M28" s="114" t="s">
        <v>2466</v>
      </c>
      <c r="N28" s="114" t="s">
        <v>2495</v>
      </c>
      <c r="O28" s="115" t="s">
        <v>2475</v>
      </c>
      <c r="P28" s="113"/>
      <c r="Q28" s="117" t="s">
        <v>2228</v>
      </c>
    </row>
    <row r="29" spans="1:17" s="95" customFormat="1" ht="18" x14ac:dyDescent="0.25">
      <c r="A29" s="115" t="str">
        <f>VLOOKUP(E29,'LISTADO ATM'!$A$2:$C$901,3,0)</f>
        <v>DISTRITO NACIONAL</v>
      </c>
      <c r="B29" s="110">
        <v>335831087</v>
      </c>
      <c r="C29" s="122">
        <v>44278.56013888889</v>
      </c>
      <c r="D29" s="115" t="s">
        <v>2189</v>
      </c>
      <c r="E29" s="109">
        <v>671</v>
      </c>
      <c r="F29" s="115" t="str">
        <f>VLOOKUP(E29,VIP!$A$2:$O12122,2,0)</f>
        <v>DRBR671</v>
      </c>
      <c r="G29" s="115" t="str">
        <f>VLOOKUP(E29,'LISTADO ATM'!$A$2:$B$900,2,0)</f>
        <v>ATM Ayuntamiento Sto. Dgo. Norte</v>
      </c>
      <c r="H29" s="115" t="str">
        <f>VLOOKUP(E29,VIP!$A$2:$O17043,7,FALSE)</f>
        <v>Si</v>
      </c>
      <c r="I29" s="115" t="str">
        <f>VLOOKUP(E29,VIP!$A$2:$O9008,8,FALSE)</f>
        <v>Si</v>
      </c>
      <c r="J29" s="115" t="str">
        <f>VLOOKUP(E29,VIP!$A$2:$O8958,8,FALSE)</f>
        <v>Si</v>
      </c>
      <c r="K29" s="115" t="str">
        <f>VLOOKUP(E29,VIP!$A$2:$O12532,6,0)</f>
        <v>NO</v>
      </c>
      <c r="L29" s="116" t="s">
        <v>2489</v>
      </c>
      <c r="M29" s="114" t="s">
        <v>2466</v>
      </c>
      <c r="N29" s="114" t="s">
        <v>2495</v>
      </c>
      <c r="O29" s="115" t="s">
        <v>2475</v>
      </c>
      <c r="P29" s="113"/>
      <c r="Q29" s="117" t="s">
        <v>2489</v>
      </c>
    </row>
    <row r="30" spans="1:17" s="95" customFormat="1" ht="18" x14ac:dyDescent="0.25">
      <c r="A30" s="115" t="str">
        <f>VLOOKUP(E30,'LISTADO ATM'!$A$2:$C$901,3,0)</f>
        <v>SUR</v>
      </c>
      <c r="B30" s="110">
        <v>335831089</v>
      </c>
      <c r="C30" s="122">
        <v>44278.561168981483</v>
      </c>
      <c r="D30" s="115" t="s">
        <v>2189</v>
      </c>
      <c r="E30" s="109">
        <v>968</v>
      </c>
      <c r="F30" s="115" t="str">
        <f>VLOOKUP(E30,VIP!$A$2:$O12121,2,0)</f>
        <v>DRBR24I</v>
      </c>
      <c r="G30" s="115" t="str">
        <f>VLOOKUP(E30,'LISTADO ATM'!$A$2:$B$900,2,0)</f>
        <v xml:space="preserve">ATM UNP Mercado Baní </v>
      </c>
      <c r="H30" s="115" t="str">
        <f>VLOOKUP(E30,VIP!$A$2:$O17042,7,FALSE)</f>
        <v>Si</v>
      </c>
      <c r="I30" s="115" t="str">
        <f>VLOOKUP(E30,VIP!$A$2:$O9007,8,FALSE)</f>
        <v>Si</v>
      </c>
      <c r="J30" s="115" t="str">
        <f>VLOOKUP(E30,VIP!$A$2:$O8957,8,FALSE)</f>
        <v>Si</v>
      </c>
      <c r="K30" s="115" t="str">
        <f>VLOOKUP(E30,VIP!$A$2:$O12531,6,0)</f>
        <v>SI</v>
      </c>
      <c r="L30" s="116" t="s">
        <v>2228</v>
      </c>
      <c r="M30" s="114" t="s">
        <v>2466</v>
      </c>
      <c r="N30" s="114" t="s">
        <v>2495</v>
      </c>
      <c r="O30" s="115" t="s">
        <v>2475</v>
      </c>
      <c r="P30" s="113"/>
      <c r="Q30" s="117" t="s">
        <v>2228</v>
      </c>
    </row>
    <row r="31" spans="1:17" s="95" customFormat="1" ht="18" x14ac:dyDescent="0.25">
      <c r="A31" s="115" t="str">
        <f>VLOOKUP(E31,'LISTADO ATM'!$A$2:$C$901,3,0)</f>
        <v>DISTRITO NACIONAL</v>
      </c>
      <c r="B31" s="110">
        <v>335831100</v>
      </c>
      <c r="C31" s="122">
        <v>44278.565428240741</v>
      </c>
      <c r="D31" s="115" t="s">
        <v>2469</v>
      </c>
      <c r="E31" s="109">
        <v>793</v>
      </c>
      <c r="F31" s="115" t="str">
        <f>VLOOKUP(E31,VIP!$A$2:$O12120,2,0)</f>
        <v>DRBR793</v>
      </c>
      <c r="G31" s="115" t="str">
        <f>VLOOKUP(E31,'LISTADO ATM'!$A$2:$B$900,2,0)</f>
        <v xml:space="preserve">ATM Centro de Caja Agora Mall </v>
      </c>
      <c r="H31" s="115" t="str">
        <f>VLOOKUP(E31,VIP!$A$2:$O17041,7,FALSE)</f>
        <v>Si</v>
      </c>
      <c r="I31" s="115" t="str">
        <f>VLOOKUP(E31,VIP!$A$2:$O9006,8,FALSE)</f>
        <v>Si</v>
      </c>
      <c r="J31" s="115" t="str">
        <f>VLOOKUP(E31,VIP!$A$2:$O8956,8,FALSE)</f>
        <v>Si</v>
      </c>
      <c r="K31" s="115" t="str">
        <f>VLOOKUP(E31,VIP!$A$2:$O12530,6,0)</f>
        <v>NO</v>
      </c>
      <c r="L31" s="116" t="s">
        <v>2428</v>
      </c>
      <c r="M31" s="114" t="s">
        <v>2466</v>
      </c>
      <c r="N31" s="114" t="s">
        <v>2473</v>
      </c>
      <c r="O31" s="115" t="s">
        <v>2474</v>
      </c>
      <c r="P31" s="113"/>
      <c r="Q31" s="117" t="s">
        <v>2428</v>
      </c>
    </row>
    <row r="32" spans="1:17" s="95" customFormat="1" ht="18" x14ac:dyDescent="0.25">
      <c r="A32" s="115" t="str">
        <f>VLOOKUP(E32,'LISTADO ATM'!$A$2:$C$901,3,0)</f>
        <v>DISTRITO NACIONAL</v>
      </c>
      <c r="B32" s="110">
        <v>335831111</v>
      </c>
      <c r="C32" s="122">
        <v>44278.570092592592</v>
      </c>
      <c r="D32" s="115" t="s">
        <v>2189</v>
      </c>
      <c r="E32" s="109">
        <v>858</v>
      </c>
      <c r="F32" s="115" t="str">
        <f>VLOOKUP(E32,VIP!$A$2:$O12118,2,0)</f>
        <v>DRBR858</v>
      </c>
      <c r="G32" s="115" t="str">
        <f>VLOOKUP(E32,'LISTADO ATM'!$A$2:$B$900,2,0)</f>
        <v xml:space="preserve">ATM Cooperativa Maestros (COOPNAMA) </v>
      </c>
      <c r="H32" s="115" t="str">
        <f>VLOOKUP(E32,VIP!$A$2:$O17039,7,FALSE)</f>
        <v>Si</v>
      </c>
      <c r="I32" s="115" t="str">
        <f>VLOOKUP(E32,VIP!$A$2:$O9004,8,FALSE)</f>
        <v>No</v>
      </c>
      <c r="J32" s="115" t="str">
        <f>VLOOKUP(E32,VIP!$A$2:$O8954,8,FALSE)</f>
        <v>No</v>
      </c>
      <c r="K32" s="115" t="str">
        <f>VLOOKUP(E32,VIP!$A$2:$O12528,6,0)</f>
        <v>NO</v>
      </c>
      <c r="L32" s="116" t="s">
        <v>2489</v>
      </c>
      <c r="M32" s="114" t="s">
        <v>2466</v>
      </c>
      <c r="N32" s="114" t="s">
        <v>2495</v>
      </c>
      <c r="O32" s="115" t="s">
        <v>2475</v>
      </c>
      <c r="P32" s="113"/>
      <c r="Q32" s="117" t="s">
        <v>2489</v>
      </c>
    </row>
    <row r="33" spans="1:17" s="95" customFormat="1" ht="18" x14ac:dyDescent="0.25">
      <c r="A33" s="115" t="str">
        <f>VLOOKUP(E33,'LISTADO ATM'!$A$2:$C$901,3,0)</f>
        <v>ESTE</v>
      </c>
      <c r="B33" s="110">
        <v>335831115</v>
      </c>
      <c r="C33" s="122">
        <v>44278.571423611109</v>
      </c>
      <c r="D33" s="115" t="s">
        <v>2189</v>
      </c>
      <c r="E33" s="109">
        <v>963</v>
      </c>
      <c r="F33" s="115" t="str">
        <f>VLOOKUP(E33,VIP!$A$2:$O12117,2,0)</f>
        <v>DRBR963</v>
      </c>
      <c r="G33" s="115" t="str">
        <f>VLOOKUP(E33,'LISTADO ATM'!$A$2:$B$900,2,0)</f>
        <v xml:space="preserve">ATM Multiplaza La Romana </v>
      </c>
      <c r="H33" s="115" t="str">
        <f>VLOOKUP(E33,VIP!$A$2:$O17038,7,FALSE)</f>
        <v>Si</v>
      </c>
      <c r="I33" s="115" t="str">
        <f>VLOOKUP(E33,VIP!$A$2:$O9003,8,FALSE)</f>
        <v>Si</v>
      </c>
      <c r="J33" s="115" t="str">
        <f>VLOOKUP(E33,VIP!$A$2:$O8953,8,FALSE)</f>
        <v>Si</v>
      </c>
      <c r="K33" s="115" t="str">
        <f>VLOOKUP(E33,VIP!$A$2:$O12527,6,0)</f>
        <v>NO</v>
      </c>
      <c r="L33" s="116" t="s">
        <v>2228</v>
      </c>
      <c r="M33" s="114" t="s">
        <v>2466</v>
      </c>
      <c r="N33" s="114" t="s">
        <v>2495</v>
      </c>
      <c r="O33" s="115" t="s">
        <v>2475</v>
      </c>
      <c r="P33" s="113"/>
      <c r="Q33" s="117" t="s">
        <v>2228</v>
      </c>
    </row>
    <row r="34" spans="1:17" s="95" customFormat="1" ht="18" x14ac:dyDescent="0.25">
      <c r="A34" s="115" t="str">
        <f>VLOOKUP(E34,'LISTADO ATM'!$A$2:$C$901,3,0)</f>
        <v>SUR</v>
      </c>
      <c r="B34" s="110">
        <v>335831129</v>
      </c>
      <c r="C34" s="122">
        <v>44278.578587962962</v>
      </c>
      <c r="D34" s="115" t="s">
        <v>2469</v>
      </c>
      <c r="E34" s="109">
        <v>537</v>
      </c>
      <c r="F34" s="115" t="str">
        <f>VLOOKUP(E34,VIP!$A$2:$O12116,2,0)</f>
        <v>DRBR537</v>
      </c>
      <c r="G34" s="115" t="str">
        <f>VLOOKUP(E34,'LISTADO ATM'!$A$2:$B$900,2,0)</f>
        <v xml:space="preserve">ATM Estación Texaco Enriquillo (Barahona) </v>
      </c>
      <c r="H34" s="115" t="str">
        <f>VLOOKUP(E34,VIP!$A$2:$O17037,7,FALSE)</f>
        <v>Si</v>
      </c>
      <c r="I34" s="115" t="str">
        <f>VLOOKUP(E34,VIP!$A$2:$O9002,8,FALSE)</f>
        <v>Si</v>
      </c>
      <c r="J34" s="115" t="str">
        <f>VLOOKUP(E34,VIP!$A$2:$O8952,8,FALSE)</f>
        <v>Si</v>
      </c>
      <c r="K34" s="115" t="str">
        <f>VLOOKUP(E34,VIP!$A$2:$O12526,6,0)</f>
        <v>NO</v>
      </c>
      <c r="L34" s="116" t="s">
        <v>2459</v>
      </c>
      <c r="M34" s="114" t="s">
        <v>2466</v>
      </c>
      <c r="N34" s="114" t="s">
        <v>2473</v>
      </c>
      <c r="O34" s="115" t="s">
        <v>2474</v>
      </c>
      <c r="P34" s="113"/>
      <c r="Q34" s="117" t="s">
        <v>2459</v>
      </c>
    </row>
    <row r="35" spans="1:17" s="95" customFormat="1" ht="18" x14ac:dyDescent="0.25">
      <c r="A35" s="115" t="str">
        <f>VLOOKUP(E35,'LISTADO ATM'!$A$2:$C$901,3,0)</f>
        <v>DISTRITO NACIONAL</v>
      </c>
      <c r="B35" s="110">
        <v>335831214</v>
      </c>
      <c r="C35" s="122">
        <v>44278.601886574077</v>
      </c>
      <c r="D35" s="115" t="s">
        <v>2189</v>
      </c>
      <c r="E35" s="109">
        <v>744</v>
      </c>
      <c r="F35" s="115" t="str">
        <f>VLOOKUP(E35,VIP!$A$2:$O12115,2,0)</f>
        <v>DRBR289</v>
      </c>
      <c r="G35" s="115" t="str">
        <f>VLOOKUP(E35,'LISTADO ATM'!$A$2:$B$900,2,0)</f>
        <v xml:space="preserve">ATM Multicentro La Sirena Venezuela </v>
      </c>
      <c r="H35" s="115" t="str">
        <f>VLOOKUP(E35,VIP!$A$2:$O17036,7,FALSE)</f>
        <v>Si</v>
      </c>
      <c r="I35" s="115" t="str">
        <f>VLOOKUP(E35,VIP!$A$2:$O9001,8,FALSE)</f>
        <v>Si</v>
      </c>
      <c r="J35" s="115" t="str">
        <f>VLOOKUP(E35,VIP!$A$2:$O8951,8,FALSE)</f>
        <v>Si</v>
      </c>
      <c r="K35" s="115" t="str">
        <f>VLOOKUP(E35,VIP!$A$2:$O12525,6,0)</f>
        <v>SI</v>
      </c>
      <c r="L35" s="116" t="s">
        <v>2489</v>
      </c>
      <c r="M35" s="114" t="s">
        <v>2466</v>
      </c>
      <c r="N35" s="114" t="s">
        <v>2495</v>
      </c>
      <c r="O35" s="115" t="s">
        <v>2475</v>
      </c>
      <c r="P35" s="113"/>
      <c r="Q35" s="117" t="s">
        <v>2489</v>
      </c>
    </row>
    <row r="36" spans="1:17" s="95" customFormat="1" ht="18" x14ac:dyDescent="0.25">
      <c r="A36" s="115" t="str">
        <f>VLOOKUP(E36,'LISTADO ATM'!$A$2:$C$901,3,0)</f>
        <v>NORTE</v>
      </c>
      <c r="B36" s="110">
        <v>335831254</v>
      </c>
      <c r="C36" s="122">
        <v>44278.615185185183</v>
      </c>
      <c r="D36" s="115" t="s">
        <v>2515</v>
      </c>
      <c r="E36" s="109">
        <v>747</v>
      </c>
      <c r="F36" s="115" t="str">
        <f>VLOOKUP(E36,VIP!$A$2:$O12114,2,0)</f>
        <v>DRBR200</v>
      </c>
      <c r="G36" s="115" t="str">
        <f>VLOOKUP(E36,'LISTADO ATM'!$A$2:$B$900,2,0)</f>
        <v xml:space="preserve">ATM Club BR (Santiago) </v>
      </c>
      <c r="H36" s="115" t="str">
        <f>VLOOKUP(E36,VIP!$A$2:$O17035,7,FALSE)</f>
        <v>Si</v>
      </c>
      <c r="I36" s="115" t="str">
        <f>VLOOKUP(E36,VIP!$A$2:$O9000,8,FALSE)</f>
        <v>Si</v>
      </c>
      <c r="J36" s="115" t="str">
        <f>VLOOKUP(E36,VIP!$A$2:$O8950,8,FALSE)</f>
        <v>Si</v>
      </c>
      <c r="K36" s="115" t="str">
        <f>VLOOKUP(E36,VIP!$A$2:$O12524,6,0)</f>
        <v>SI</v>
      </c>
      <c r="L36" s="116" t="s">
        <v>2428</v>
      </c>
      <c r="M36" s="114" t="s">
        <v>2466</v>
      </c>
      <c r="N36" s="114" t="s">
        <v>2473</v>
      </c>
      <c r="O36" s="115" t="s">
        <v>2516</v>
      </c>
      <c r="P36" s="113"/>
      <c r="Q36" s="117" t="s">
        <v>2428</v>
      </c>
    </row>
    <row r="37" spans="1:17" s="95" customFormat="1" ht="18" x14ac:dyDescent="0.25">
      <c r="A37" s="115" t="str">
        <f>VLOOKUP(E37,'LISTADO ATM'!$A$2:$C$901,3,0)</f>
        <v>DISTRITO NACIONAL</v>
      </c>
      <c r="B37" s="110">
        <v>335831262</v>
      </c>
      <c r="C37" s="122">
        <v>44278.618252314816</v>
      </c>
      <c r="D37" s="115" t="s">
        <v>2189</v>
      </c>
      <c r="E37" s="109">
        <v>35</v>
      </c>
      <c r="F37" s="115" t="str">
        <f>VLOOKUP(E37,VIP!$A$2:$O12112,2,0)</f>
        <v>DRBR035</v>
      </c>
      <c r="G37" s="115" t="str">
        <f>VLOOKUP(E37,'LISTADO ATM'!$A$2:$B$900,2,0)</f>
        <v xml:space="preserve">ATM Dirección General de Aduanas I </v>
      </c>
      <c r="H37" s="115" t="str">
        <f>VLOOKUP(E37,VIP!$A$2:$O17033,7,FALSE)</f>
        <v>Si</v>
      </c>
      <c r="I37" s="115" t="str">
        <f>VLOOKUP(E37,VIP!$A$2:$O8998,8,FALSE)</f>
        <v>Si</v>
      </c>
      <c r="J37" s="115" t="str">
        <f>VLOOKUP(E37,VIP!$A$2:$O8948,8,FALSE)</f>
        <v>Si</v>
      </c>
      <c r="K37" s="115" t="str">
        <f>VLOOKUP(E37,VIP!$A$2:$O12522,6,0)</f>
        <v>NO</v>
      </c>
      <c r="L37" s="116" t="s">
        <v>2228</v>
      </c>
      <c r="M37" s="114" t="s">
        <v>2466</v>
      </c>
      <c r="N37" s="114" t="s">
        <v>2473</v>
      </c>
      <c r="O37" s="115" t="s">
        <v>2475</v>
      </c>
      <c r="P37" s="113"/>
      <c r="Q37" s="117" t="s">
        <v>2228</v>
      </c>
    </row>
    <row r="38" spans="1:17" s="95" customFormat="1" ht="18" x14ac:dyDescent="0.25">
      <c r="A38" s="115" t="str">
        <f>VLOOKUP(E38,'LISTADO ATM'!$A$2:$C$901,3,0)</f>
        <v>DISTRITO NACIONAL</v>
      </c>
      <c r="B38" s="110">
        <v>335831264</v>
      </c>
      <c r="C38" s="122">
        <v>44278.61917824074</v>
      </c>
      <c r="D38" s="115" t="s">
        <v>2189</v>
      </c>
      <c r="E38" s="109">
        <v>889</v>
      </c>
      <c r="F38" s="115" t="str">
        <f>VLOOKUP(E38,VIP!$A$2:$O12111,2,0)</f>
        <v>DRBR889</v>
      </c>
      <c r="G38" s="115" t="str">
        <f>VLOOKUP(E38,'LISTADO ATM'!$A$2:$B$900,2,0)</f>
        <v>ATM Oficina Plaza Lama Máximo Gómez II</v>
      </c>
      <c r="H38" s="115" t="str">
        <f>VLOOKUP(E38,VIP!$A$2:$O17032,7,FALSE)</f>
        <v>Si</v>
      </c>
      <c r="I38" s="115" t="str">
        <f>VLOOKUP(E38,VIP!$A$2:$O8997,8,FALSE)</f>
        <v>Si</v>
      </c>
      <c r="J38" s="115" t="str">
        <f>VLOOKUP(E38,VIP!$A$2:$O8947,8,FALSE)</f>
        <v>Si</v>
      </c>
      <c r="K38" s="115" t="str">
        <f>VLOOKUP(E38,VIP!$A$2:$O12521,6,0)</f>
        <v>NO</v>
      </c>
      <c r="L38" s="116" t="s">
        <v>2489</v>
      </c>
      <c r="M38" s="114" t="s">
        <v>2466</v>
      </c>
      <c r="N38" s="114" t="s">
        <v>2473</v>
      </c>
      <c r="O38" s="115" t="s">
        <v>2475</v>
      </c>
      <c r="P38" s="113"/>
      <c r="Q38" s="117" t="s">
        <v>2489</v>
      </c>
    </row>
    <row r="39" spans="1:17" s="95" customFormat="1" ht="18" x14ac:dyDescent="0.25">
      <c r="A39" s="115" t="str">
        <f>VLOOKUP(E39,'LISTADO ATM'!$A$2:$C$901,3,0)</f>
        <v>DISTRITO NACIONAL</v>
      </c>
      <c r="B39" s="110">
        <v>335831271</v>
      </c>
      <c r="C39" s="122">
        <v>44278.62091435185</v>
      </c>
      <c r="D39" s="115" t="s">
        <v>2189</v>
      </c>
      <c r="E39" s="109">
        <v>943</v>
      </c>
      <c r="F39" s="115" t="str">
        <f>VLOOKUP(E39,VIP!$A$2:$O12110,2,0)</f>
        <v>DRBR16K</v>
      </c>
      <c r="G39" s="115" t="str">
        <f>VLOOKUP(E39,'LISTADO ATM'!$A$2:$B$900,2,0)</f>
        <v xml:space="preserve">ATM Oficina Tránsito Terreste </v>
      </c>
      <c r="H39" s="115" t="str">
        <f>VLOOKUP(E39,VIP!$A$2:$O17031,7,FALSE)</f>
        <v>Si</v>
      </c>
      <c r="I39" s="115" t="str">
        <f>VLOOKUP(E39,VIP!$A$2:$O8996,8,FALSE)</f>
        <v>Si</v>
      </c>
      <c r="J39" s="115" t="str">
        <f>VLOOKUP(E39,VIP!$A$2:$O8946,8,FALSE)</f>
        <v>Si</v>
      </c>
      <c r="K39" s="115" t="str">
        <f>VLOOKUP(E39,VIP!$A$2:$O12520,6,0)</f>
        <v>NO</v>
      </c>
      <c r="L39" s="116" t="s">
        <v>2228</v>
      </c>
      <c r="M39" s="114" t="s">
        <v>2466</v>
      </c>
      <c r="N39" s="114" t="s">
        <v>2473</v>
      </c>
      <c r="O39" s="115" t="s">
        <v>2475</v>
      </c>
      <c r="P39" s="113"/>
      <c r="Q39" s="117" t="s">
        <v>2228</v>
      </c>
    </row>
    <row r="40" spans="1:17" ht="18" x14ac:dyDescent="0.25">
      <c r="A40" s="115" t="str">
        <f>VLOOKUP(E40,'LISTADO ATM'!$A$2:$C$901,3,0)</f>
        <v>DISTRITO NACIONAL</v>
      </c>
      <c r="B40" s="110">
        <v>335831283</v>
      </c>
      <c r="C40" s="122">
        <v>44278.627800925926</v>
      </c>
      <c r="D40" s="115" t="s">
        <v>2469</v>
      </c>
      <c r="E40" s="109">
        <v>527</v>
      </c>
      <c r="F40" s="115" t="str">
        <f>VLOOKUP(E40,VIP!$A$2:$O12132,2,0)</f>
        <v>DRBR527</v>
      </c>
      <c r="G40" s="115" t="str">
        <f>VLOOKUP(E40,'LISTADO ATM'!$A$2:$B$900,2,0)</f>
        <v>ATM Oficina Zona Oriental II</v>
      </c>
      <c r="H40" s="115" t="str">
        <f>VLOOKUP(E40,VIP!$A$2:$O17053,7,FALSE)</f>
        <v>Si</v>
      </c>
      <c r="I40" s="115" t="str">
        <f>VLOOKUP(E40,VIP!$A$2:$O9018,8,FALSE)</f>
        <v>Si</v>
      </c>
      <c r="J40" s="115" t="str">
        <f>VLOOKUP(E40,VIP!$A$2:$O8968,8,FALSE)</f>
        <v>Si</v>
      </c>
      <c r="K40" s="115" t="str">
        <f>VLOOKUP(E40,VIP!$A$2:$O12542,6,0)</f>
        <v>SI</v>
      </c>
      <c r="L40" s="116" t="s">
        <v>2501</v>
      </c>
      <c r="M40" s="114" t="s">
        <v>2466</v>
      </c>
      <c r="N40" s="114" t="s">
        <v>2473</v>
      </c>
      <c r="O40" s="115" t="s">
        <v>2474</v>
      </c>
      <c r="P40" s="113"/>
      <c r="Q40" s="117" t="s">
        <v>2501</v>
      </c>
    </row>
    <row r="41" spans="1:17" ht="18" x14ac:dyDescent="0.25">
      <c r="A41" s="115" t="str">
        <f>VLOOKUP(E41,'LISTADO ATM'!$A$2:$C$901,3,0)</f>
        <v>DISTRITO NACIONAL</v>
      </c>
      <c r="B41" s="110">
        <v>335831312</v>
      </c>
      <c r="C41" s="122">
        <v>44278.637662037036</v>
      </c>
      <c r="D41" s="115" t="s">
        <v>2189</v>
      </c>
      <c r="E41" s="109">
        <v>994</v>
      </c>
      <c r="F41" s="115" t="str">
        <f>VLOOKUP(E41,VIP!$A$2:$O12131,2,0)</f>
        <v>DRBR994</v>
      </c>
      <c r="G41" s="115" t="str">
        <f>VLOOKUP(E41,'LISTADO ATM'!$A$2:$B$900,2,0)</f>
        <v>ATM Telemicro</v>
      </c>
      <c r="H41" s="115" t="str">
        <f>VLOOKUP(E41,VIP!$A$2:$O17052,7,FALSE)</f>
        <v>Si</v>
      </c>
      <c r="I41" s="115" t="str">
        <f>VLOOKUP(E41,VIP!$A$2:$O9017,8,FALSE)</f>
        <v>Si</v>
      </c>
      <c r="J41" s="115" t="str">
        <f>VLOOKUP(E41,VIP!$A$2:$O8967,8,FALSE)</f>
        <v>Si</v>
      </c>
      <c r="K41" s="115" t="str">
        <f>VLOOKUP(E41,VIP!$A$2:$O12541,6,0)</f>
        <v>NO</v>
      </c>
      <c r="L41" s="116" t="s">
        <v>2254</v>
      </c>
      <c r="M41" s="114" t="s">
        <v>2466</v>
      </c>
      <c r="N41" s="114" t="s">
        <v>2473</v>
      </c>
      <c r="O41" s="115" t="s">
        <v>2475</v>
      </c>
      <c r="P41" s="113"/>
      <c r="Q41" s="117" t="s">
        <v>2254</v>
      </c>
    </row>
    <row r="42" spans="1:17" ht="18" x14ac:dyDescent="0.25">
      <c r="A42" s="115" t="str">
        <f>VLOOKUP(E42,'LISTADO ATM'!$A$2:$C$901,3,0)</f>
        <v>DISTRITO NACIONAL</v>
      </c>
      <c r="B42" s="110">
        <v>335831359</v>
      </c>
      <c r="C42" s="122">
        <v>44278.650300925925</v>
      </c>
      <c r="D42" s="115" t="s">
        <v>2469</v>
      </c>
      <c r="E42" s="109">
        <v>785</v>
      </c>
      <c r="F42" s="115" t="str">
        <f>VLOOKUP(E42,VIP!$A$2:$O12129,2,0)</f>
        <v>DRBR785</v>
      </c>
      <c r="G42" s="115" t="str">
        <f>VLOOKUP(E42,'LISTADO ATM'!$A$2:$B$900,2,0)</f>
        <v xml:space="preserve">ATM S/M Nacional Máximo Gómez </v>
      </c>
      <c r="H42" s="115" t="str">
        <f>VLOOKUP(E42,VIP!$A$2:$O17050,7,FALSE)</f>
        <v>Si</v>
      </c>
      <c r="I42" s="115" t="str">
        <f>VLOOKUP(E42,VIP!$A$2:$O9015,8,FALSE)</f>
        <v>Si</v>
      </c>
      <c r="J42" s="115" t="str">
        <f>VLOOKUP(E42,VIP!$A$2:$O8965,8,FALSE)</f>
        <v>Si</v>
      </c>
      <c r="K42" s="115" t="str">
        <f>VLOOKUP(E42,VIP!$A$2:$O12539,6,0)</f>
        <v>NO</v>
      </c>
      <c r="L42" s="116" t="s">
        <v>2428</v>
      </c>
      <c r="M42" s="114" t="s">
        <v>2466</v>
      </c>
      <c r="N42" s="114" t="s">
        <v>2473</v>
      </c>
      <c r="O42" s="115" t="s">
        <v>2474</v>
      </c>
      <c r="P42" s="113"/>
      <c r="Q42" s="117" t="s">
        <v>2428</v>
      </c>
    </row>
    <row r="43" spans="1:17" ht="18" x14ac:dyDescent="0.25">
      <c r="A43" s="115" t="str">
        <f>VLOOKUP(E43,'LISTADO ATM'!$A$2:$C$901,3,0)</f>
        <v>DISTRITO NACIONAL</v>
      </c>
      <c r="B43" s="110">
        <v>335831368</v>
      </c>
      <c r="C43" s="122">
        <v>44278.652754629627</v>
      </c>
      <c r="D43" s="115" t="s">
        <v>2469</v>
      </c>
      <c r="E43" s="109">
        <v>437</v>
      </c>
      <c r="F43" s="115" t="str">
        <f>VLOOKUP(E43,VIP!$A$2:$O12128,2,0)</f>
        <v>DRBR437</v>
      </c>
      <c r="G43" s="115" t="str">
        <f>VLOOKUP(E43,'LISTADO ATM'!$A$2:$B$900,2,0)</f>
        <v xml:space="preserve">ATM Autobanco Torre III </v>
      </c>
      <c r="H43" s="115" t="str">
        <f>VLOOKUP(E43,VIP!$A$2:$O17049,7,FALSE)</f>
        <v>Si</v>
      </c>
      <c r="I43" s="115" t="str">
        <f>VLOOKUP(E43,VIP!$A$2:$O9014,8,FALSE)</f>
        <v>Si</v>
      </c>
      <c r="J43" s="115" t="str">
        <f>VLOOKUP(E43,VIP!$A$2:$O8964,8,FALSE)</f>
        <v>Si</v>
      </c>
      <c r="K43" s="115" t="str">
        <f>VLOOKUP(E43,VIP!$A$2:$O12538,6,0)</f>
        <v>SI</v>
      </c>
      <c r="L43" s="116" t="s">
        <v>2459</v>
      </c>
      <c r="M43" s="114" t="s">
        <v>2466</v>
      </c>
      <c r="N43" s="114" t="s">
        <v>2473</v>
      </c>
      <c r="O43" s="115" t="s">
        <v>2474</v>
      </c>
      <c r="P43" s="113"/>
      <c r="Q43" s="117" t="s">
        <v>2518</v>
      </c>
    </row>
    <row r="44" spans="1:17" ht="18" x14ac:dyDescent="0.25">
      <c r="A44" s="115" t="str">
        <f>VLOOKUP(E44,'LISTADO ATM'!$A$2:$C$901,3,0)</f>
        <v>NORTE</v>
      </c>
      <c r="B44" s="110">
        <v>335831375</v>
      </c>
      <c r="C44" s="122">
        <v>44278.654918981483</v>
      </c>
      <c r="D44" s="115" t="s">
        <v>2190</v>
      </c>
      <c r="E44" s="109">
        <v>397</v>
      </c>
      <c r="F44" s="115" t="str">
        <f>VLOOKUP(E44,VIP!$A$2:$O12127,2,0)</f>
        <v>DRBR397</v>
      </c>
      <c r="G44" s="115" t="str">
        <f>VLOOKUP(E44,'LISTADO ATM'!$A$2:$B$900,2,0)</f>
        <v xml:space="preserve">ATM Autobanco San Francisco de Macoris </v>
      </c>
      <c r="H44" s="115" t="str">
        <f>VLOOKUP(E44,VIP!$A$2:$O17048,7,FALSE)</f>
        <v>Si</v>
      </c>
      <c r="I44" s="115" t="str">
        <f>VLOOKUP(E44,VIP!$A$2:$O9013,8,FALSE)</f>
        <v>Si</v>
      </c>
      <c r="J44" s="115" t="str">
        <f>VLOOKUP(E44,VIP!$A$2:$O8963,8,FALSE)</f>
        <v>Si</v>
      </c>
      <c r="K44" s="115" t="str">
        <f>VLOOKUP(E44,VIP!$A$2:$O12537,6,0)</f>
        <v>NO</v>
      </c>
      <c r="L44" s="116" t="s">
        <v>2228</v>
      </c>
      <c r="M44" s="176" t="s">
        <v>2521</v>
      </c>
      <c r="N44" s="114" t="s">
        <v>2473</v>
      </c>
      <c r="O44" s="115" t="s">
        <v>2511</v>
      </c>
      <c r="P44" s="113"/>
      <c r="Q44" s="175">
        <v>44279.394444444442</v>
      </c>
    </row>
    <row r="45" spans="1:17" ht="18" x14ac:dyDescent="0.25">
      <c r="A45" s="115" t="str">
        <f>VLOOKUP(E45,'LISTADO ATM'!$A$2:$C$901,3,0)</f>
        <v>NORTE</v>
      </c>
      <c r="B45" s="110">
        <v>335831391</v>
      </c>
      <c r="C45" s="122">
        <v>44278.660844907405</v>
      </c>
      <c r="D45" s="115" t="s">
        <v>2190</v>
      </c>
      <c r="E45" s="109">
        <v>189</v>
      </c>
      <c r="F45" s="115" t="str">
        <f>VLOOKUP(E45,VIP!$A$2:$O12125,2,0)</f>
        <v>DRBR189</v>
      </c>
      <c r="G45" s="115" t="str">
        <f>VLOOKUP(E45,'LISTADO ATM'!$A$2:$B$900,2,0)</f>
        <v xml:space="preserve">ATM Comando Regional Cibao Central P.N. </v>
      </c>
      <c r="H45" s="115" t="str">
        <f>VLOOKUP(E45,VIP!$A$2:$O17046,7,FALSE)</f>
        <v>Si</v>
      </c>
      <c r="I45" s="115" t="str">
        <f>VLOOKUP(E45,VIP!$A$2:$O9011,8,FALSE)</f>
        <v>Si</v>
      </c>
      <c r="J45" s="115" t="str">
        <f>VLOOKUP(E45,VIP!$A$2:$O8961,8,FALSE)</f>
        <v>Si</v>
      </c>
      <c r="K45" s="115" t="str">
        <f>VLOOKUP(E45,VIP!$A$2:$O12535,6,0)</f>
        <v>NO</v>
      </c>
      <c r="L45" s="116" t="s">
        <v>2228</v>
      </c>
      <c r="M45" s="114" t="s">
        <v>2466</v>
      </c>
      <c r="N45" s="114" t="s">
        <v>2473</v>
      </c>
      <c r="O45" s="115" t="s">
        <v>2511</v>
      </c>
      <c r="P45" s="113"/>
      <c r="Q45" s="117" t="s">
        <v>2228</v>
      </c>
    </row>
    <row r="46" spans="1:17" ht="18" x14ac:dyDescent="0.25">
      <c r="A46" s="115" t="str">
        <f>VLOOKUP(E46,'LISTADO ATM'!$A$2:$C$901,3,0)</f>
        <v>ESTE</v>
      </c>
      <c r="B46" s="110">
        <v>335831393</v>
      </c>
      <c r="C46" s="122">
        <v>44278.661006944443</v>
      </c>
      <c r="D46" s="115" t="s">
        <v>2469</v>
      </c>
      <c r="E46" s="109">
        <v>211</v>
      </c>
      <c r="F46" s="115" t="str">
        <f>VLOOKUP(E46,VIP!$A$2:$O12124,2,0)</f>
        <v>DRBR211</v>
      </c>
      <c r="G46" s="115" t="str">
        <f>VLOOKUP(E46,'LISTADO ATM'!$A$2:$B$900,2,0)</f>
        <v xml:space="preserve">ATM Oficina La Romana I </v>
      </c>
      <c r="H46" s="115" t="str">
        <f>VLOOKUP(E46,VIP!$A$2:$O17045,7,FALSE)</f>
        <v>Si</v>
      </c>
      <c r="I46" s="115" t="str">
        <f>VLOOKUP(E46,VIP!$A$2:$O9010,8,FALSE)</f>
        <v>Si</v>
      </c>
      <c r="J46" s="115" t="str">
        <f>VLOOKUP(E46,VIP!$A$2:$O8960,8,FALSE)</f>
        <v>Si</v>
      </c>
      <c r="K46" s="115" t="str">
        <f>VLOOKUP(E46,VIP!$A$2:$O12534,6,0)</f>
        <v>NO</v>
      </c>
      <c r="L46" s="116" t="s">
        <v>2428</v>
      </c>
      <c r="M46" s="114" t="s">
        <v>2466</v>
      </c>
      <c r="N46" s="114" t="s">
        <v>2473</v>
      </c>
      <c r="O46" s="115" t="s">
        <v>2474</v>
      </c>
      <c r="P46" s="113"/>
      <c r="Q46" s="117" t="s">
        <v>2428</v>
      </c>
    </row>
    <row r="47" spans="1:17" ht="18" x14ac:dyDescent="0.25">
      <c r="A47" s="115" t="str">
        <f>VLOOKUP(E47,'LISTADO ATM'!$A$2:$C$901,3,0)</f>
        <v>DISTRITO NACIONAL</v>
      </c>
      <c r="B47" s="110">
        <v>335831403</v>
      </c>
      <c r="C47" s="122">
        <v>44278.663217592592</v>
      </c>
      <c r="D47" s="115" t="s">
        <v>2469</v>
      </c>
      <c r="E47" s="109">
        <v>312</v>
      </c>
      <c r="F47" s="115" t="str">
        <f>VLOOKUP(E47,VIP!$A$2:$O12122,2,0)</f>
        <v>DRBR312</v>
      </c>
      <c r="G47" s="115" t="str">
        <f>VLOOKUP(E47,'LISTADO ATM'!$A$2:$B$900,2,0)</f>
        <v xml:space="preserve">ATM Oficina Tiradentes II (Naco) </v>
      </c>
      <c r="H47" s="115" t="str">
        <f>VLOOKUP(E47,VIP!$A$2:$O17043,7,FALSE)</f>
        <v>Si</v>
      </c>
      <c r="I47" s="115" t="str">
        <f>VLOOKUP(E47,VIP!$A$2:$O9008,8,FALSE)</f>
        <v>Si</v>
      </c>
      <c r="J47" s="115" t="str">
        <f>VLOOKUP(E47,VIP!$A$2:$O8958,8,FALSE)</f>
        <v>Si</v>
      </c>
      <c r="K47" s="115" t="str">
        <f>VLOOKUP(E47,VIP!$A$2:$O12532,6,0)</f>
        <v>NO</v>
      </c>
      <c r="L47" s="116" t="s">
        <v>2512</v>
      </c>
      <c r="M47" s="114" t="s">
        <v>2466</v>
      </c>
      <c r="N47" s="114" t="s">
        <v>2473</v>
      </c>
      <c r="O47" s="115" t="s">
        <v>2474</v>
      </c>
      <c r="P47" s="113"/>
      <c r="Q47" s="117" t="s">
        <v>2517</v>
      </c>
    </row>
    <row r="48" spans="1:17" ht="18" x14ac:dyDescent="0.25">
      <c r="A48" s="115" t="str">
        <f>VLOOKUP(E48,'LISTADO ATM'!$A$2:$C$901,3,0)</f>
        <v>NORTE</v>
      </c>
      <c r="B48" s="110">
        <v>335831404</v>
      </c>
      <c r="C48" s="122">
        <v>44278.663391203707</v>
      </c>
      <c r="D48" s="115" t="s">
        <v>2190</v>
      </c>
      <c r="E48" s="109">
        <v>942</v>
      </c>
      <c r="F48" s="115" t="str">
        <f>VLOOKUP(E48,VIP!$A$2:$O12121,2,0)</f>
        <v>DRBR942</v>
      </c>
      <c r="G48" s="115" t="str">
        <f>VLOOKUP(E48,'LISTADO ATM'!$A$2:$B$900,2,0)</f>
        <v xml:space="preserve">ATM Estación Texaco La Vega </v>
      </c>
      <c r="H48" s="115" t="str">
        <f>VLOOKUP(E48,VIP!$A$2:$O17042,7,FALSE)</f>
        <v>Si</v>
      </c>
      <c r="I48" s="115" t="str">
        <f>VLOOKUP(E48,VIP!$A$2:$O9007,8,FALSE)</f>
        <v>Si</v>
      </c>
      <c r="J48" s="115" t="str">
        <f>VLOOKUP(E48,VIP!$A$2:$O8957,8,FALSE)</f>
        <v>Si</v>
      </c>
      <c r="K48" s="115" t="str">
        <f>VLOOKUP(E48,VIP!$A$2:$O12531,6,0)</f>
        <v>NO</v>
      </c>
      <c r="L48" s="116" t="s">
        <v>2228</v>
      </c>
      <c r="M48" s="114" t="s">
        <v>2466</v>
      </c>
      <c r="N48" s="114" t="s">
        <v>2473</v>
      </c>
      <c r="O48" s="115" t="s">
        <v>2511</v>
      </c>
      <c r="P48" s="113"/>
      <c r="Q48" s="117" t="s">
        <v>2228</v>
      </c>
    </row>
    <row r="49" spans="1:17" ht="18" x14ac:dyDescent="0.25">
      <c r="A49" s="115" t="str">
        <f>VLOOKUP(E49,'LISTADO ATM'!$A$2:$C$901,3,0)</f>
        <v>DISTRITO NACIONAL</v>
      </c>
      <c r="B49" s="110">
        <v>335831461</v>
      </c>
      <c r="C49" s="122">
        <v>44278.67527777778</v>
      </c>
      <c r="D49" s="115" t="s">
        <v>2469</v>
      </c>
      <c r="E49" s="109">
        <v>406</v>
      </c>
      <c r="F49" s="115" t="str">
        <f>VLOOKUP(E49,VIP!$A$2:$O12120,2,0)</f>
        <v>DRBR406</v>
      </c>
      <c r="G49" s="115" t="str">
        <f>VLOOKUP(E49,'LISTADO ATM'!$A$2:$B$900,2,0)</f>
        <v xml:space="preserve">ATM UNP Plaza Lama Máximo Gómez </v>
      </c>
      <c r="H49" s="115" t="str">
        <f>VLOOKUP(E49,VIP!$A$2:$O17041,7,FALSE)</f>
        <v>Si</v>
      </c>
      <c r="I49" s="115" t="str">
        <f>VLOOKUP(E49,VIP!$A$2:$O9006,8,FALSE)</f>
        <v>Si</v>
      </c>
      <c r="J49" s="115" t="str">
        <f>VLOOKUP(E49,VIP!$A$2:$O8956,8,FALSE)</f>
        <v>Si</v>
      </c>
      <c r="K49" s="115" t="str">
        <f>VLOOKUP(E49,VIP!$A$2:$O12530,6,0)</f>
        <v>SI</v>
      </c>
      <c r="L49" s="116" t="s">
        <v>2428</v>
      </c>
      <c r="M49" s="114" t="s">
        <v>2466</v>
      </c>
      <c r="N49" s="114" t="s">
        <v>2473</v>
      </c>
      <c r="O49" s="115" t="s">
        <v>2474</v>
      </c>
      <c r="P49" s="113"/>
      <c r="Q49" s="117" t="s">
        <v>2428</v>
      </c>
    </row>
    <row r="50" spans="1:17" ht="18" x14ac:dyDescent="0.25">
      <c r="A50" s="115" t="str">
        <f>VLOOKUP(E50,'LISTADO ATM'!$A$2:$C$901,3,0)</f>
        <v>SUR</v>
      </c>
      <c r="B50" s="110">
        <v>335831535</v>
      </c>
      <c r="C50" s="122">
        <v>44278.69153935185</v>
      </c>
      <c r="D50" s="115" t="s">
        <v>2496</v>
      </c>
      <c r="E50" s="109">
        <v>829</v>
      </c>
      <c r="F50" s="115" t="str">
        <f>VLOOKUP(E50,VIP!$A$2:$O12118,2,0)</f>
        <v>DRBR829</v>
      </c>
      <c r="G50" s="115" t="str">
        <f>VLOOKUP(E50,'LISTADO ATM'!$A$2:$B$900,2,0)</f>
        <v xml:space="preserve">ATM UNP Multicentro Sirena Baní </v>
      </c>
      <c r="H50" s="115" t="str">
        <f>VLOOKUP(E50,VIP!$A$2:$O17039,7,FALSE)</f>
        <v>Si</v>
      </c>
      <c r="I50" s="115" t="str">
        <f>VLOOKUP(E50,VIP!$A$2:$O9004,8,FALSE)</f>
        <v>Si</v>
      </c>
      <c r="J50" s="115" t="str">
        <f>VLOOKUP(E50,VIP!$A$2:$O8954,8,FALSE)</f>
        <v>Si</v>
      </c>
      <c r="K50" s="115" t="str">
        <f>VLOOKUP(E50,VIP!$A$2:$O12528,6,0)</f>
        <v>NO</v>
      </c>
      <c r="L50" s="116" t="s">
        <v>2428</v>
      </c>
      <c r="M50" s="114" t="s">
        <v>2466</v>
      </c>
      <c r="N50" s="114" t="s">
        <v>2473</v>
      </c>
      <c r="O50" s="115" t="s">
        <v>2497</v>
      </c>
      <c r="P50" s="113"/>
      <c r="Q50" s="117" t="s">
        <v>2428</v>
      </c>
    </row>
    <row r="51" spans="1:17" ht="18" x14ac:dyDescent="0.25">
      <c r="A51" s="115" t="str">
        <f>VLOOKUP(E51,'LISTADO ATM'!$A$2:$C$901,3,0)</f>
        <v>DISTRITO NACIONAL</v>
      </c>
      <c r="B51" s="110">
        <v>335831545</v>
      </c>
      <c r="C51" s="122">
        <v>44278.69462962963</v>
      </c>
      <c r="D51" s="115" t="s">
        <v>2496</v>
      </c>
      <c r="E51" s="109">
        <v>39</v>
      </c>
      <c r="F51" s="115" t="str">
        <f>VLOOKUP(E51,VIP!$A$2:$O12117,2,0)</f>
        <v>DRBR039</v>
      </c>
      <c r="G51" s="115" t="str">
        <f>VLOOKUP(E51,'LISTADO ATM'!$A$2:$B$900,2,0)</f>
        <v xml:space="preserve">ATM Oficina Ovando </v>
      </c>
      <c r="H51" s="115" t="str">
        <f>VLOOKUP(E51,VIP!$A$2:$O17038,7,FALSE)</f>
        <v>Si</v>
      </c>
      <c r="I51" s="115" t="str">
        <f>VLOOKUP(E51,VIP!$A$2:$O9003,8,FALSE)</f>
        <v>No</v>
      </c>
      <c r="J51" s="115" t="str">
        <f>VLOOKUP(E51,VIP!$A$2:$O8953,8,FALSE)</f>
        <v>No</v>
      </c>
      <c r="K51" s="115" t="str">
        <f>VLOOKUP(E51,VIP!$A$2:$O12527,6,0)</f>
        <v>NO</v>
      </c>
      <c r="L51" s="116" t="s">
        <v>2459</v>
      </c>
      <c r="M51" s="114" t="s">
        <v>2466</v>
      </c>
      <c r="N51" s="114" t="s">
        <v>2473</v>
      </c>
      <c r="O51" s="115" t="s">
        <v>2497</v>
      </c>
      <c r="P51" s="113"/>
      <c r="Q51" s="117" t="s">
        <v>2518</v>
      </c>
    </row>
    <row r="52" spans="1:17" ht="18" x14ac:dyDescent="0.25">
      <c r="A52" s="115" t="str">
        <f>VLOOKUP(E52,'LISTADO ATM'!$A$2:$C$901,3,0)</f>
        <v>DISTRITO NACIONAL</v>
      </c>
      <c r="B52" s="110">
        <v>335831549</v>
      </c>
      <c r="C52" s="122">
        <v>44278.696180555555</v>
      </c>
      <c r="D52" s="115" t="s">
        <v>2469</v>
      </c>
      <c r="E52" s="109">
        <v>587</v>
      </c>
      <c r="F52" s="115" t="str">
        <f>VLOOKUP(E52,VIP!$A$2:$O12116,2,0)</f>
        <v>DRBR123</v>
      </c>
      <c r="G52" s="115" t="str">
        <f>VLOOKUP(E52,'LISTADO ATM'!$A$2:$B$900,2,0)</f>
        <v xml:space="preserve">ATM Cuerpo de Ayudantes Militares </v>
      </c>
      <c r="H52" s="115" t="str">
        <f>VLOOKUP(E52,VIP!$A$2:$O17037,7,FALSE)</f>
        <v>Si</v>
      </c>
      <c r="I52" s="115" t="str">
        <f>VLOOKUP(E52,VIP!$A$2:$O9002,8,FALSE)</f>
        <v>Si</v>
      </c>
      <c r="J52" s="115" t="str">
        <f>VLOOKUP(E52,VIP!$A$2:$O8952,8,FALSE)</f>
        <v>Si</v>
      </c>
      <c r="K52" s="115" t="str">
        <f>VLOOKUP(E52,VIP!$A$2:$O12526,6,0)</f>
        <v>NO</v>
      </c>
      <c r="L52" s="116" t="s">
        <v>2459</v>
      </c>
      <c r="M52" s="114" t="s">
        <v>2466</v>
      </c>
      <c r="N52" s="114" t="s">
        <v>2473</v>
      </c>
      <c r="O52" s="115" t="s">
        <v>2474</v>
      </c>
      <c r="P52" s="113"/>
      <c r="Q52" s="117" t="s">
        <v>2518</v>
      </c>
    </row>
    <row r="53" spans="1:17" ht="18" x14ac:dyDescent="0.25">
      <c r="A53" s="115" t="str">
        <f>VLOOKUP(E53,'LISTADO ATM'!$A$2:$C$901,3,0)</f>
        <v>DISTRITO NACIONAL</v>
      </c>
      <c r="B53" s="110">
        <v>335831561</v>
      </c>
      <c r="C53" s="122">
        <v>44278.700428240743</v>
      </c>
      <c r="D53" s="115" t="s">
        <v>2189</v>
      </c>
      <c r="E53" s="109">
        <v>517</v>
      </c>
      <c r="F53" s="115" t="str">
        <f>VLOOKUP(E53,VIP!$A$2:$O12115,2,0)</f>
        <v>DRBR517</v>
      </c>
      <c r="G53" s="115" t="str">
        <f>VLOOKUP(E53,'LISTADO ATM'!$A$2:$B$900,2,0)</f>
        <v xml:space="preserve">ATM Autobanco Oficina Sans Soucí </v>
      </c>
      <c r="H53" s="115" t="str">
        <f>VLOOKUP(E53,VIP!$A$2:$O17036,7,FALSE)</f>
        <v>Si</v>
      </c>
      <c r="I53" s="115" t="str">
        <f>VLOOKUP(E53,VIP!$A$2:$O9001,8,FALSE)</f>
        <v>Si</v>
      </c>
      <c r="J53" s="115" t="str">
        <f>VLOOKUP(E53,VIP!$A$2:$O8951,8,FALSE)</f>
        <v>Si</v>
      </c>
      <c r="K53" s="115" t="str">
        <f>VLOOKUP(E53,VIP!$A$2:$O12525,6,0)</f>
        <v>SI</v>
      </c>
      <c r="L53" s="116" t="s">
        <v>2228</v>
      </c>
      <c r="M53" s="114" t="s">
        <v>2466</v>
      </c>
      <c r="N53" s="114" t="s">
        <v>2473</v>
      </c>
      <c r="O53" s="115" t="s">
        <v>2475</v>
      </c>
      <c r="P53" s="113"/>
      <c r="Q53" s="117" t="s">
        <v>2228</v>
      </c>
    </row>
    <row r="54" spans="1:17" ht="18" x14ac:dyDescent="0.25">
      <c r="A54" s="115" t="str">
        <f>VLOOKUP(E54,'LISTADO ATM'!$A$2:$C$901,3,0)</f>
        <v>DISTRITO NACIONAL</v>
      </c>
      <c r="B54" s="110">
        <v>335831571</v>
      </c>
      <c r="C54" s="122">
        <v>44278.704016203701</v>
      </c>
      <c r="D54" s="115" t="s">
        <v>2189</v>
      </c>
      <c r="E54" s="109">
        <v>790</v>
      </c>
      <c r="F54" s="115" t="str">
        <f>VLOOKUP(E54,VIP!$A$2:$O12114,2,0)</f>
        <v>DRBR16I</v>
      </c>
      <c r="G54" s="115" t="str">
        <f>VLOOKUP(E54,'LISTADO ATM'!$A$2:$B$900,2,0)</f>
        <v xml:space="preserve">ATM Oficina Bella Vista Mall I </v>
      </c>
      <c r="H54" s="115" t="str">
        <f>VLOOKUP(E54,VIP!$A$2:$O17035,7,FALSE)</f>
        <v>Si</v>
      </c>
      <c r="I54" s="115" t="str">
        <f>VLOOKUP(E54,VIP!$A$2:$O9000,8,FALSE)</f>
        <v>Si</v>
      </c>
      <c r="J54" s="115" t="str">
        <f>VLOOKUP(E54,VIP!$A$2:$O8950,8,FALSE)</f>
        <v>Si</v>
      </c>
      <c r="K54" s="115" t="str">
        <f>VLOOKUP(E54,VIP!$A$2:$O12524,6,0)</f>
        <v>SI</v>
      </c>
      <c r="L54" s="116" t="s">
        <v>2489</v>
      </c>
      <c r="M54" s="114" t="s">
        <v>2466</v>
      </c>
      <c r="N54" s="114" t="s">
        <v>2473</v>
      </c>
      <c r="O54" s="115" t="s">
        <v>2475</v>
      </c>
      <c r="P54" s="113"/>
      <c r="Q54" s="117" t="s">
        <v>2489</v>
      </c>
    </row>
    <row r="55" spans="1:17" ht="18" x14ac:dyDescent="0.25">
      <c r="A55" s="115" t="str">
        <f>VLOOKUP(E55,'LISTADO ATM'!$A$2:$C$901,3,0)</f>
        <v>DISTRITO NACIONAL</v>
      </c>
      <c r="B55" s="110">
        <v>335831588</v>
      </c>
      <c r="C55" s="122">
        <v>44278.70989583333</v>
      </c>
      <c r="D55" s="115" t="s">
        <v>2189</v>
      </c>
      <c r="E55" s="109">
        <v>688</v>
      </c>
      <c r="F55" s="115" t="str">
        <f>VLOOKUP(E55,VIP!$A$2:$O12113,2,0)</f>
        <v>DRBR688</v>
      </c>
      <c r="G55" s="115" t="str">
        <f>VLOOKUP(E55,'LISTADO ATM'!$A$2:$B$900,2,0)</f>
        <v>ATM Innova Centro Ave. Kennedy</v>
      </c>
      <c r="H55" s="115" t="str">
        <f>VLOOKUP(E55,VIP!$A$2:$O17034,7,FALSE)</f>
        <v>Si</v>
      </c>
      <c r="I55" s="115" t="str">
        <f>VLOOKUP(E55,VIP!$A$2:$O8999,8,FALSE)</f>
        <v>Si</v>
      </c>
      <c r="J55" s="115" t="str">
        <f>VLOOKUP(E55,VIP!$A$2:$O8949,8,FALSE)</f>
        <v>Si</v>
      </c>
      <c r="K55" s="115" t="str">
        <f>VLOOKUP(E55,VIP!$A$2:$O12523,6,0)</f>
        <v>NO</v>
      </c>
      <c r="L55" s="116" t="s">
        <v>2489</v>
      </c>
      <c r="M55" s="114" t="s">
        <v>2466</v>
      </c>
      <c r="N55" s="114" t="s">
        <v>2473</v>
      </c>
      <c r="O55" s="115" t="s">
        <v>2475</v>
      </c>
      <c r="P55" s="113"/>
      <c r="Q55" s="117" t="s">
        <v>2489</v>
      </c>
    </row>
    <row r="56" spans="1:17" ht="18" x14ac:dyDescent="0.25">
      <c r="A56" s="115" t="str">
        <f>VLOOKUP(E56,'LISTADO ATM'!$A$2:$C$901,3,0)</f>
        <v>DISTRITO NACIONAL</v>
      </c>
      <c r="B56" s="110">
        <v>335831599</v>
      </c>
      <c r="C56" s="122">
        <v>44278.716365740744</v>
      </c>
      <c r="D56" s="115" t="s">
        <v>2189</v>
      </c>
      <c r="E56" s="109">
        <v>709</v>
      </c>
      <c r="F56" s="115" t="str">
        <f>VLOOKUP(E56,VIP!$A$2:$O12112,2,0)</f>
        <v>DRBR01N</v>
      </c>
      <c r="G56" s="115" t="str">
        <f>VLOOKUP(E56,'LISTADO ATM'!$A$2:$B$900,2,0)</f>
        <v xml:space="preserve">ATM Seguros Maestro SEMMA  </v>
      </c>
      <c r="H56" s="115" t="str">
        <f>VLOOKUP(E56,VIP!$A$2:$O17033,7,FALSE)</f>
        <v>Si</v>
      </c>
      <c r="I56" s="115" t="str">
        <f>VLOOKUP(E56,VIP!$A$2:$O8998,8,FALSE)</f>
        <v>Si</v>
      </c>
      <c r="J56" s="115" t="str">
        <f>VLOOKUP(E56,VIP!$A$2:$O8948,8,FALSE)</f>
        <v>Si</v>
      </c>
      <c r="K56" s="115" t="str">
        <f>VLOOKUP(E56,VIP!$A$2:$O12522,6,0)</f>
        <v>NO</v>
      </c>
      <c r="L56" s="116" t="s">
        <v>2228</v>
      </c>
      <c r="M56" s="114" t="s">
        <v>2466</v>
      </c>
      <c r="N56" s="114" t="s">
        <v>2473</v>
      </c>
      <c r="O56" s="115" t="s">
        <v>2475</v>
      </c>
      <c r="P56" s="113"/>
      <c r="Q56" s="117" t="s">
        <v>2228</v>
      </c>
    </row>
    <row r="57" spans="1:17" ht="18" x14ac:dyDescent="0.25">
      <c r="A57" s="115" t="str">
        <f>VLOOKUP(E57,'LISTADO ATM'!$A$2:$C$901,3,0)</f>
        <v>NORTE</v>
      </c>
      <c r="B57" s="110">
        <v>335831602</v>
      </c>
      <c r="C57" s="122">
        <v>44278.720324074071</v>
      </c>
      <c r="D57" s="115" t="s">
        <v>2515</v>
      </c>
      <c r="E57" s="109">
        <v>291</v>
      </c>
      <c r="F57" s="115" t="str">
        <f>VLOOKUP(E57,VIP!$A$2:$O12111,2,0)</f>
        <v>DRBR291</v>
      </c>
      <c r="G57" s="115" t="str">
        <f>VLOOKUP(E57,'LISTADO ATM'!$A$2:$B$900,2,0)</f>
        <v xml:space="preserve">ATM S/M Jumbo Las Colinas </v>
      </c>
      <c r="H57" s="115" t="str">
        <f>VLOOKUP(E57,VIP!$A$2:$O17032,7,FALSE)</f>
        <v>Si</v>
      </c>
      <c r="I57" s="115" t="str">
        <f>VLOOKUP(E57,VIP!$A$2:$O8997,8,FALSE)</f>
        <v>Si</v>
      </c>
      <c r="J57" s="115" t="str">
        <f>VLOOKUP(E57,VIP!$A$2:$O8947,8,FALSE)</f>
        <v>Si</v>
      </c>
      <c r="K57" s="115" t="str">
        <f>VLOOKUP(E57,VIP!$A$2:$O12521,6,0)</f>
        <v>NO</v>
      </c>
      <c r="L57" s="116" t="s">
        <v>2512</v>
      </c>
      <c r="M57" s="114" t="s">
        <v>2466</v>
      </c>
      <c r="N57" s="114" t="s">
        <v>2473</v>
      </c>
      <c r="O57" s="115" t="s">
        <v>2516</v>
      </c>
      <c r="P57" s="113"/>
      <c r="Q57" s="117" t="s">
        <v>2517</v>
      </c>
    </row>
    <row r="58" spans="1:17" ht="18" x14ac:dyDescent="0.25">
      <c r="A58" s="115" t="str">
        <f>VLOOKUP(E58,'LISTADO ATM'!$A$2:$C$901,3,0)</f>
        <v>DISTRITO NACIONAL</v>
      </c>
      <c r="B58" s="110">
        <v>335831685</v>
      </c>
      <c r="C58" s="122">
        <v>44278.781597222223</v>
      </c>
      <c r="D58" s="115" t="s">
        <v>2496</v>
      </c>
      <c r="E58" s="109">
        <v>745</v>
      </c>
      <c r="F58" s="115" t="str">
        <f>VLOOKUP(E58,VIP!$A$2:$O12136,2,0)</f>
        <v>DRBR027</v>
      </c>
      <c r="G58" s="115" t="str">
        <f>VLOOKUP(E58,'LISTADO ATM'!$A$2:$B$900,2,0)</f>
        <v xml:space="preserve">ATM Oficina Ave. Duarte </v>
      </c>
      <c r="H58" s="115" t="str">
        <f>VLOOKUP(E58,VIP!$A$2:$O17057,7,FALSE)</f>
        <v>No</v>
      </c>
      <c r="I58" s="115" t="str">
        <f>VLOOKUP(E58,VIP!$A$2:$O9022,8,FALSE)</f>
        <v>No</v>
      </c>
      <c r="J58" s="115" t="str">
        <f>VLOOKUP(E58,VIP!$A$2:$O8972,8,FALSE)</f>
        <v>No</v>
      </c>
      <c r="K58" s="115" t="str">
        <f>VLOOKUP(E58,VIP!$A$2:$O12546,6,0)</f>
        <v>NO</v>
      </c>
      <c r="L58" s="116" t="s">
        <v>2459</v>
      </c>
      <c r="M58" s="114" t="s">
        <v>2466</v>
      </c>
      <c r="N58" s="114" t="s">
        <v>2473</v>
      </c>
      <c r="O58" s="115" t="s">
        <v>2497</v>
      </c>
      <c r="P58" s="113"/>
      <c r="Q58" s="117" t="s">
        <v>2459</v>
      </c>
    </row>
    <row r="59" spans="1:17" ht="18" x14ac:dyDescent="0.25">
      <c r="A59" s="115" t="str">
        <f>VLOOKUP(E59,'LISTADO ATM'!$A$2:$C$901,3,0)</f>
        <v>DISTRITO NACIONAL</v>
      </c>
      <c r="B59" s="110">
        <v>335831688</v>
      </c>
      <c r="C59" s="122">
        <v>44278.783761574072</v>
      </c>
      <c r="D59" s="115" t="s">
        <v>2469</v>
      </c>
      <c r="E59" s="109">
        <v>558</v>
      </c>
      <c r="F59" s="115" t="str">
        <f>VLOOKUP(E59,VIP!$A$2:$O12135,2,0)</f>
        <v>DRBR106</v>
      </c>
      <c r="G59" s="115" t="str">
        <f>VLOOKUP(E59,'LISTADO ATM'!$A$2:$B$900,2,0)</f>
        <v xml:space="preserve">ATM Base Naval 27 de Febrero (Sans Soucí) </v>
      </c>
      <c r="H59" s="115" t="str">
        <f>VLOOKUP(E59,VIP!$A$2:$O17056,7,FALSE)</f>
        <v>Si</v>
      </c>
      <c r="I59" s="115" t="str">
        <f>VLOOKUP(E59,VIP!$A$2:$O9021,8,FALSE)</f>
        <v>Si</v>
      </c>
      <c r="J59" s="115" t="str">
        <f>VLOOKUP(E59,VIP!$A$2:$O8971,8,FALSE)</f>
        <v>Si</v>
      </c>
      <c r="K59" s="115" t="str">
        <f>VLOOKUP(E59,VIP!$A$2:$O12545,6,0)</f>
        <v>NO</v>
      </c>
      <c r="L59" s="116" t="s">
        <v>2459</v>
      </c>
      <c r="M59" s="114" t="s">
        <v>2466</v>
      </c>
      <c r="N59" s="114" t="s">
        <v>2473</v>
      </c>
      <c r="O59" s="115" t="s">
        <v>2474</v>
      </c>
      <c r="P59" s="113"/>
      <c r="Q59" s="117" t="s">
        <v>2459</v>
      </c>
    </row>
    <row r="60" spans="1:17" ht="18" x14ac:dyDescent="0.25">
      <c r="A60" s="115" t="str">
        <f>VLOOKUP(E60,'LISTADO ATM'!$A$2:$C$901,3,0)</f>
        <v>DISTRITO NACIONAL</v>
      </c>
      <c r="B60" s="110">
        <v>335831694</v>
      </c>
      <c r="C60" s="122">
        <v>44278.7891087963</v>
      </c>
      <c r="D60" s="115" t="s">
        <v>2469</v>
      </c>
      <c r="E60" s="109">
        <v>525</v>
      </c>
      <c r="F60" s="115" t="str">
        <f>VLOOKUP(E60,VIP!$A$2:$O12134,2,0)</f>
        <v>DRBR525</v>
      </c>
      <c r="G60" s="115" t="str">
        <f>VLOOKUP(E60,'LISTADO ATM'!$A$2:$B$900,2,0)</f>
        <v>ATM S/M Bravo Las Americas</v>
      </c>
      <c r="H60" s="115" t="str">
        <f>VLOOKUP(E60,VIP!$A$2:$O17055,7,FALSE)</f>
        <v>Si</v>
      </c>
      <c r="I60" s="115" t="str">
        <f>VLOOKUP(E60,VIP!$A$2:$O9020,8,FALSE)</f>
        <v>Si</v>
      </c>
      <c r="J60" s="115" t="str">
        <f>VLOOKUP(E60,VIP!$A$2:$O8970,8,FALSE)</f>
        <v>Si</v>
      </c>
      <c r="K60" s="115" t="str">
        <f>VLOOKUP(E60,VIP!$A$2:$O12544,6,0)</f>
        <v>NO</v>
      </c>
      <c r="L60" s="116" t="s">
        <v>2428</v>
      </c>
      <c r="M60" s="114" t="s">
        <v>2466</v>
      </c>
      <c r="N60" s="114" t="s">
        <v>2473</v>
      </c>
      <c r="O60" s="115" t="s">
        <v>2474</v>
      </c>
      <c r="P60" s="113"/>
      <c r="Q60" s="117" t="s">
        <v>2428</v>
      </c>
    </row>
    <row r="61" spans="1:17" ht="18" x14ac:dyDescent="0.25">
      <c r="A61" s="115" t="str">
        <f>VLOOKUP(E61,'LISTADO ATM'!$A$2:$C$901,3,0)</f>
        <v>SUR</v>
      </c>
      <c r="B61" s="110">
        <v>335831696</v>
      </c>
      <c r="C61" s="122">
        <v>44278.79111111111</v>
      </c>
      <c r="D61" s="115" t="s">
        <v>2469</v>
      </c>
      <c r="E61" s="109">
        <v>356</v>
      </c>
      <c r="F61" s="115" t="str">
        <f>VLOOKUP(E61,VIP!$A$2:$O12133,2,0)</f>
        <v>DRBR356</v>
      </c>
      <c r="G61" s="115" t="str">
        <f>VLOOKUP(E61,'LISTADO ATM'!$A$2:$B$900,2,0)</f>
        <v xml:space="preserve">ATM Estación Sigma (San Cristóbal) </v>
      </c>
      <c r="H61" s="115" t="str">
        <f>VLOOKUP(E61,VIP!$A$2:$O17054,7,FALSE)</f>
        <v>Si</v>
      </c>
      <c r="I61" s="115" t="str">
        <f>VLOOKUP(E61,VIP!$A$2:$O9019,8,FALSE)</f>
        <v>Si</v>
      </c>
      <c r="J61" s="115" t="str">
        <f>VLOOKUP(E61,VIP!$A$2:$O8969,8,FALSE)</f>
        <v>Si</v>
      </c>
      <c r="K61" s="115" t="str">
        <f>VLOOKUP(E61,VIP!$A$2:$O12543,6,0)</f>
        <v>NO</v>
      </c>
      <c r="L61" s="116" t="s">
        <v>2459</v>
      </c>
      <c r="M61" s="114" t="s">
        <v>2466</v>
      </c>
      <c r="N61" s="114" t="s">
        <v>2473</v>
      </c>
      <c r="O61" s="115" t="s">
        <v>2474</v>
      </c>
      <c r="P61" s="113"/>
      <c r="Q61" s="117" t="s">
        <v>2459</v>
      </c>
    </row>
    <row r="62" spans="1:17" ht="18" x14ac:dyDescent="0.25">
      <c r="A62" s="115" t="str">
        <f>VLOOKUP(E62,'LISTADO ATM'!$A$2:$C$901,3,0)</f>
        <v>SUR</v>
      </c>
      <c r="B62" s="110">
        <v>335831697</v>
      </c>
      <c r="C62" s="122">
        <v>44278.792581018519</v>
      </c>
      <c r="D62" s="115" t="s">
        <v>2496</v>
      </c>
      <c r="E62" s="109">
        <v>6</v>
      </c>
      <c r="F62" s="115" t="str">
        <f>VLOOKUP(E62,VIP!$A$2:$O12132,2,0)</f>
        <v>DRBR006</v>
      </c>
      <c r="G62" s="115" t="str">
        <f>VLOOKUP(E62,'LISTADO ATM'!$A$2:$B$900,2,0)</f>
        <v xml:space="preserve">ATM Plaza WAO San Juan </v>
      </c>
      <c r="H62" s="115" t="str">
        <f>VLOOKUP(E62,VIP!$A$2:$O17053,7,FALSE)</f>
        <v>N/A</v>
      </c>
      <c r="I62" s="115" t="str">
        <f>VLOOKUP(E62,VIP!$A$2:$O9018,8,FALSE)</f>
        <v>N/A</v>
      </c>
      <c r="J62" s="115" t="str">
        <f>VLOOKUP(E62,VIP!$A$2:$O8968,8,FALSE)</f>
        <v>N/A</v>
      </c>
      <c r="K62" s="115" t="str">
        <f>VLOOKUP(E62,VIP!$A$2:$O12542,6,0)</f>
        <v/>
      </c>
      <c r="L62" s="116" t="s">
        <v>2459</v>
      </c>
      <c r="M62" s="114" t="s">
        <v>2466</v>
      </c>
      <c r="N62" s="114" t="s">
        <v>2473</v>
      </c>
      <c r="O62" s="115" t="s">
        <v>2497</v>
      </c>
      <c r="P62" s="113"/>
      <c r="Q62" s="117" t="s">
        <v>2459</v>
      </c>
    </row>
    <row r="63" spans="1:17" ht="18" x14ac:dyDescent="0.25">
      <c r="A63" s="115" t="str">
        <f>VLOOKUP(E63,'LISTADO ATM'!$A$2:$C$901,3,0)</f>
        <v>NORTE</v>
      </c>
      <c r="B63" s="110">
        <v>335831699</v>
      </c>
      <c r="C63" s="122">
        <v>44278.796111111114</v>
      </c>
      <c r="D63" s="115" t="s">
        <v>2189</v>
      </c>
      <c r="E63" s="109">
        <v>689</v>
      </c>
      <c r="F63" s="115" t="str">
        <f>VLOOKUP(E63,VIP!$A$2:$O12131,2,0)</f>
        <v>DRBR689</v>
      </c>
      <c r="G63" s="115" t="str">
        <f>VLOOKUP(E63,'LISTADO ATM'!$A$2:$B$900,2,0)</f>
        <v>ATM Eco Petroleo Villa Gonzalez</v>
      </c>
      <c r="H63" s="115" t="str">
        <f>VLOOKUP(E63,VIP!$A$2:$O17052,7,FALSE)</f>
        <v>NO</v>
      </c>
      <c r="I63" s="115" t="str">
        <f>VLOOKUP(E63,VIP!$A$2:$O9017,8,FALSE)</f>
        <v>NO</v>
      </c>
      <c r="J63" s="115" t="str">
        <f>VLOOKUP(E63,VIP!$A$2:$O8967,8,FALSE)</f>
        <v>NO</v>
      </c>
      <c r="K63" s="115" t="str">
        <f>VLOOKUP(E63,VIP!$A$2:$O12541,6,0)</f>
        <v>NO</v>
      </c>
      <c r="L63" s="116" t="s">
        <v>2489</v>
      </c>
      <c r="M63" s="114" t="s">
        <v>2466</v>
      </c>
      <c r="N63" s="114" t="s">
        <v>2473</v>
      </c>
      <c r="O63" s="115" t="s">
        <v>2475</v>
      </c>
      <c r="P63" s="113"/>
      <c r="Q63" s="117" t="s">
        <v>2489</v>
      </c>
    </row>
    <row r="64" spans="1:17" ht="18" x14ac:dyDescent="0.25">
      <c r="A64" s="115" t="str">
        <f>VLOOKUP(E64,'LISTADO ATM'!$A$2:$C$901,3,0)</f>
        <v>DISTRITO NACIONAL</v>
      </c>
      <c r="B64" s="110">
        <v>335831700</v>
      </c>
      <c r="C64" s="122">
        <v>44278.798217592594</v>
      </c>
      <c r="D64" s="115" t="s">
        <v>2189</v>
      </c>
      <c r="E64" s="109">
        <v>884</v>
      </c>
      <c r="F64" s="115" t="str">
        <f>VLOOKUP(E64,VIP!$A$2:$O12130,2,0)</f>
        <v>DRBR884</v>
      </c>
      <c r="G64" s="115" t="str">
        <f>VLOOKUP(E64,'LISTADO ATM'!$A$2:$B$900,2,0)</f>
        <v xml:space="preserve">ATM UNP Olé Sabana Perdida </v>
      </c>
      <c r="H64" s="115" t="str">
        <f>VLOOKUP(E64,VIP!$A$2:$O17051,7,FALSE)</f>
        <v>Si</v>
      </c>
      <c r="I64" s="115" t="str">
        <f>VLOOKUP(E64,VIP!$A$2:$O9016,8,FALSE)</f>
        <v>Si</v>
      </c>
      <c r="J64" s="115" t="str">
        <f>VLOOKUP(E64,VIP!$A$2:$O8966,8,FALSE)</f>
        <v>Si</v>
      </c>
      <c r="K64" s="115" t="str">
        <f>VLOOKUP(E64,VIP!$A$2:$O12540,6,0)</f>
        <v>NO</v>
      </c>
      <c r="L64" s="116" t="s">
        <v>2489</v>
      </c>
      <c r="M64" s="114" t="s">
        <v>2466</v>
      </c>
      <c r="N64" s="114" t="s">
        <v>2473</v>
      </c>
      <c r="O64" s="115" t="s">
        <v>2475</v>
      </c>
      <c r="P64" s="113"/>
      <c r="Q64" s="117" t="s">
        <v>2489</v>
      </c>
    </row>
    <row r="65" spans="1:17" ht="18" x14ac:dyDescent="0.25">
      <c r="A65" s="115" t="str">
        <f>VLOOKUP(E65,'LISTADO ATM'!$A$2:$C$901,3,0)</f>
        <v>DISTRITO NACIONAL</v>
      </c>
      <c r="B65" s="110">
        <v>335831701</v>
      </c>
      <c r="C65" s="122">
        <v>44278.800451388888</v>
      </c>
      <c r="D65" s="115" t="s">
        <v>2189</v>
      </c>
      <c r="E65" s="109">
        <v>686</v>
      </c>
      <c r="F65" s="115" t="str">
        <f>VLOOKUP(E65,VIP!$A$2:$O12129,2,0)</f>
        <v>DRBR686</v>
      </c>
      <c r="G65" s="115" t="str">
        <f>VLOOKUP(E65,'LISTADO ATM'!$A$2:$B$900,2,0)</f>
        <v>ATM Autoservicio Oficina Máximo Gómez</v>
      </c>
      <c r="H65" s="115" t="str">
        <f>VLOOKUP(E65,VIP!$A$2:$O17050,7,FALSE)</f>
        <v>Si</v>
      </c>
      <c r="I65" s="115" t="str">
        <f>VLOOKUP(E65,VIP!$A$2:$O9015,8,FALSE)</f>
        <v>Si</v>
      </c>
      <c r="J65" s="115" t="str">
        <f>VLOOKUP(E65,VIP!$A$2:$O8965,8,FALSE)</f>
        <v>Si</v>
      </c>
      <c r="K65" s="115" t="str">
        <f>VLOOKUP(E65,VIP!$A$2:$O12539,6,0)</f>
        <v>NO</v>
      </c>
      <c r="L65" s="116" t="s">
        <v>2228</v>
      </c>
      <c r="M65" s="114" t="s">
        <v>2466</v>
      </c>
      <c r="N65" s="114" t="s">
        <v>2473</v>
      </c>
      <c r="O65" s="115" t="s">
        <v>2475</v>
      </c>
      <c r="P65" s="113"/>
      <c r="Q65" s="117" t="s">
        <v>2228</v>
      </c>
    </row>
    <row r="66" spans="1:17" ht="18" x14ac:dyDescent="0.25">
      <c r="A66" s="115" t="str">
        <f>VLOOKUP(E66,'LISTADO ATM'!$A$2:$C$901,3,0)</f>
        <v>DISTRITO NACIONAL</v>
      </c>
      <c r="B66" s="110">
        <v>335831704</v>
      </c>
      <c r="C66" s="122">
        <v>44278.804976851854</v>
      </c>
      <c r="D66" s="115" t="s">
        <v>2189</v>
      </c>
      <c r="E66" s="109">
        <v>238</v>
      </c>
      <c r="F66" s="115" t="str">
        <f>VLOOKUP(E66,VIP!$A$2:$O12128,2,0)</f>
        <v>DRBR238</v>
      </c>
      <c r="G66" s="115" t="str">
        <f>VLOOKUP(E66,'LISTADO ATM'!$A$2:$B$900,2,0)</f>
        <v xml:space="preserve">ATM Multicentro La Sirena Charles de Gaulle </v>
      </c>
      <c r="H66" s="115" t="str">
        <f>VLOOKUP(E66,VIP!$A$2:$O17049,7,FALSE)</f>
        <v>Si</v>
      </c>
      <c r="I66" s="115" t="str">
        <f>VLOOKUP(E66,VIP!$A$2:$O9014,8,FALSE)</f>
        <v>Si</v>
      </c>
      <c r="J66" s="115" t="str">
        <f>VLOOKUP(E66,VIP!$A$2:$O8964,8,FALSE)</f>
        <v>Si</v>
      </c>
      <c r="K66" s="115" t="str">
        <f>VLOOKUP(E66,VIP!$A$2:$O12538,6,0)</f>
        <v>No</v>
      </c>
      <c r="L66" s="116" t="s">
        <v>2489</v>
      </c>
      <c r="M66" s="114" t="s">
        <v>2466</v>
      </c>
      <c r="N66" s="114" t="s">
        <v>2473</v>
      </c>
      <c r="O66" s="115" t="s">
        <v>2475</v>
      </c>
      <c r="P66" s="113"/>
      <c r="Q66" s="117" t="s">
        <v>2489</v>
      </c>
    </row>
    <row r="67" spans="1:17" ht="18" x14ac:dyDescent="0.25">
      <c r="A67" s="115" t="str">
        <f>VLOOKUP(E67,'LISTADO ATM'!$A$2:$C$901,3,0)</f>
        <v>NORTE</v>
      </c>
      <c r="B67" s="110">
        <v>335831706</v>
      </c>
      <c r="C67" s="122">
        <v>44278.808148148149</v>
      </c>
      <c r="D67" s="115" t="s">
        <v>2515</v>
      </c>
      <c r="E67" s="109">
        <v>599</v>
      </c>
      <c r="F67" s="115" t="str">
        <f>VLOOKUP(E67,VIP!$A$2:$O12127,2,0)</f>
        <v>DRBR258</v>
      </c>
      <c r="G67" s="115" t="str">
        <f>VLOOKUP(E67,'LISTADO ATM'!$A$2:$B$900,2,0)</f>
        <v xml:space="preserve">ATM Oficina Plaza Internacional (Santiago) </v>
      </c>
      <c r="H67" s="115" t="str">
        <f>VLOOKUP(E67,VIP!$A$2:$O17048,7,FALSE)</f>
        <v>Si</v>
      </c>
      <c r="I67" s="115" t="str">
        <f>VLOOKUP(E67,VIP!$A$2:$O9013,8,FALSE)</f>
        <v>Si</v>
      </c>
      <c r="J67" s="115" t="str">
        <f>VLOOKUP(E67,VIP!$A$2:$O8963,8,FALSE)</f>
        <v>Si</v>
      </c>
      <c r="K67" s="115" t="str">
        <f>VLOOKUP(E67,VIP!$A$2:$O12537,6,0)</f>
        <v>NO</v>
      </c>
      <c r="L67" s="116" t="s">
        <v>2512</v>
      </c>
      <c r="M67" s="114" t="s">
        <v>2466</v>
      </c>
      <c r="N67" s="114" t="s">
        <v>2473</v>
      </c>
      <c r="O67" s="115" t="s">
        <v>2516</v>
      </c>
      <c r="P67" s="113"/>
      <c r="Q67" s="117" t="s">
        <v>2517</v>
      </c>
    </row>
    <row r="68" spans="1:17" ht="18" x14ac:dyDescent="0.25">
      <c r="A68" s="115" t="str">
        <f>VLOOKUP(E68,'LISTADO ATM'!$A$2:$C$901,3,0)</f>
        <v>SUR</v>
      </c>
      <c r="B68" s="110">
        <v>335831707</v>
      </c>
      <c r="C68" s="122">
        <v>44278.811435185184</v>
      </c>
      <c r="D68" s="115" t="s">
        <v>2469</v>
      </c>
      <c r="E68" s="109">
        <v>44</v>
      </c>
      <c r="F68" s="115" t="str">
        <f>VLOOKUP(E68,VIP!$A$2:$O12126,2,0)</f>
        <v>DRBR044</v>
      </c>
      <c r="G68" s="115" t="str">
        <f>VLOOKUP(E68,'LISTADO ATM'!$A$2:$B$900,2,0)</f>
        <v xml:space="preserve">ATM Oficina Pedernales </v>
      </c>
      <c r="H68" s="115" t="str">
        <f>VLOOKUP(E68,VIP!$A$2:$O17047,7,FALSE)</f>
        <v>Si</v>
      </c>
      <c r="I68" s="115" t="str">
        <f>VLOOKUP(E68,VIP!$A$2:$O9012,8,FALSE)</f>
        <v>Si</v>
      </c>
      <c r="J68" s="115" t="str">
        <f>VLOOKUP(E68,VIP!$A$2:$O8962,8,FALSE)</f>
        <v>Si</v>
      </c>
      <c r="K68" s="115" t="str">
        <f>VLOOKUP(E68,VIP!$A$2:$O12536,6,0)</f>
        <v>SI</v>
      </c>
      <c r="L68" s="116" t="s">
        <v>2428</v>
      </c>
      <c r="M68" s="114" t="s">
        <v>2466</v>
      </c>
      <c r="N68" s="114" t="s">
        <v>2473</v>
      </c>
      <c r="O68" s="115" t="s">
        <v>2474</v>
      </c>
      <c r="P68" s="113"/>
      <c r="Q68" s="117" t="s">
        <v>2428</v>
      </c>
    </row>
    <row r="69" spans="1:17" ht="18" x14ac:dyDescent="0.25">
      <c r="A69" s="115" t="str">
        <f>VLOOKUP(E69,'LISTADO ATM'!$A$2:$C$901,3,0)</f>
        <v>ESTE</v>
      </c>
      <c r="B69" s="110">
        <v>335831711</v>
      </c>
      <c r="C69" s="122">
        <v>44278.824699074074</v>
      </c>
      <c r="D69" s="115" t="s">
        <v>2189</v>
      </c>
      <c r="E69" s="109">
        <v>899</v>
      </c>
      <c r="F69" s="115" t="str">
        <f>VLOOKUP(E69,VIP!$A$2:$O12125,2,0)</f>
        <v>DRBR899</v>
      </c>
      <c r="G69" s="115" t="str">
        <f>VLOOKUP(E69,'LISTADO ATM'!$A$2:$B$900,2,0)</f>
        <v xml:space="preserve">ATM Oficina Punta Cana </v>
      </c>
      <c r="H69" s="115" t="str">
        <f>VLOOKUP(E69,VIP!$A$2:$O17046,7,FALSE)</f>
        <v>Si</v>
      </c>
      <c r="I69" s="115" t="str">
        <f>VLOOKUP(E69,VIP!$A$2:$O9011,8,FALSE)</f>
        <v>Si</v>
      </c>
      <c r="J69" s="115" t="str">
        <f>VLOOKUP(E69,VIP!$A$2:$O8961,8,FALSE)</f>
        <v>Si</v>
      </c>
      <c r="K69" s="115" t="str">
        <f>VLOOKUP(E69,VIP!$A$2:$O12535,6,0)</f>
        <v>NO</v>
      </c>
      <c r="L69" s="116" t="s">
        <v>2489</v>
      </c>
      <c r="M69" s="114" t="s">
        <v>2466</v>
      </c>
      <c r="N69" s="114" t="s">
        <v>2473</v>
      </c>
      <c r="O69" s="115" t="s">
        <v>2475</v>
      </c>
      <c r="P69" s="113"/>
      <c r="Q69" s="117" t="s">
        <v>2489</v>
      </c>
    </row>
    <row r="70" spans="1:17" ht="18" x14ac:dyDescent="0.25">
      <c r="A70" s="115" t="str">
        <f>VLOOKUP(E70,'LISTADO ATM'!$A$2:$C$901,3,0)</f>
        <v>NORTE</v>
      </c>
      <c r="B70" s="110">
        <v>335831715</v>
      </c>
      <c r="C70" s="122">
        <v>44278.861990740741</v>
      </c>
      <c r="D70" s="115" t="s">
        <v>2190</v>
      </c>
      <c r="E70" s="109">
        <v>201</v>
      </c>
      <c r="F70" s="115" t="str">
        <f>VLOOKUP(E70,VIP!$A$2:$O12124,2,0)</f>
        <v>DRBR201</v>
      </c>
      <c r="G70" s="115" t="str">
        <f>VLOOKUP(E70,'LISTADO ATM'!$A$2:$B$900,2,0)</f>
        <v xml:space="preserve">ATM Oficina Mao </v>
      </c>
      <c r="H70" s="115" t="str">
        <f>VLOOKUP(E70,VIP!$A$2:$O17045,7,FALSE)</f>
        <v>Si</v>
      </c>
      <c r="I70" s="115" t="str">
        <f>VLOOKUP(E70,VIP!$A$2:$O9010,8,FALSE)</f>
        <v>Si</v>
      </c>
      <c r="J70" s="115" t="str">
        <f>VLOOKUP(E70,VIP!$A$2:$O8960,8,FALSE)</f>
        <v>Si</v>
      </c>
      <c r="K70" s="115" t="str">
        <f>VLOOKUP(E70,VIP!$A$2:$O12534,6,0)</f>
        <v>SI</v>
      </c>
      <c r="L70" s="116" t="s">
        <v>2228</v>
      </c>
      <c r="M70" s="176" t="s">
        <v>2521</v>
      </c>
      <c r="N70" s="114" t="s">
        <v>2473</v>
      </c>
      <c r="O70" s="115" t="s">
        <v>2500</v>
      </c>
      <c r="P70" s="113"/>
      <c r="Q70" s="175">
        <v>44279.397222222222</v>
      </c>
    </row>
    <row r="71" spans="1:17" ht="18" x14ac:dyDescent="0.25">
      <c r="A71" s="115" t="str">
        <f>VLOOKUP(E71,'LISTADO ATM'!$A$2:$C$901,3,0)</f>
        <v>DISTRITO NACIONAL</v>
      </c>
      <c r="B71" s="110">
        <v>335831716</v>
      </c>
      <c r="C71" s="122">
        <v>44278.866805555554</v>
      </c>
      <c r="D71" s="115" t="s">
        <v>2189</v>
      </c>
      <c r="E71" s="109">
        <v>902</v>
      </c>
      <c r="F71" s="115" t="str">
        <f>VLOOKUP(E71,VIP!$A$2:$O12123,2,0)</f>
        <v>DRBR16A</v>
      </c>
      <c r="G71" s="115" t="str">
        <f>VLOOKUP(E71,'LISTADO ATM'!$A$2:$B$900,2,0)</f>
        <v xml:space="preserve">ATM Oficina Plaza Florida </v>
      </c>
      <c r="H71" s="115" t="str">
        <f>VLOOKUP(E71,VIP!$A$2:$O17044,7,FALSE)</f>
        <v>Si</v>
      </c>
      <c r="I71" s="115" t="str">
        <f>VLOOKUP(E71,VIP!$A$2:$O9009,8,FALSE)</f>
        <v>Si</v>
      </c>
      <c r="J71" s="115" t="str">
        <f>VLOOKUP(E71,VIP!$A$2:$O8959,8,FALSE)</f>
        <v>Si</v>
      </c>
      <c r="K71" s="115" t="str">
        <f>VLOOKUP(E71,VIP!$A$2:$O12533,6,0)</f>
        <v>NO</v>
      </c>
      <c r="L71" s="116" t="s">
        <v>2228</v>
      </c>
      <c r="M71" s="114" t="s">
        <v>2466</v>
      </c>
      <c r="N71" s="114" t="s">
        <v>2473</v>
      </c>
      <c r="O71" s="115" t="s">
        <v>2475</v>
      </c>
      <c r="P71" s="113"/>
      <c r="Q71" s="117" t="s">
        <v>2228</v>
      </c>
    </row>
    <row r="72" spans="1:17" ht="18" x14ac:dyDescent="0.25">
      <c r="A72" s="115" t="str">
        <f>VLOOKUP(E72,'LISTADO ATM'!$A$2:$C$901,3,0)</f>
        <v>DISTRITO NACIONAL</v>
      </c>
      <c r="B72" s="110">
        <v>335831717</v>
      </c>
      <c r="C72" s="122">
        <v>44278.8675</v>
      </c>
      <c r="D72" s="115" t="s">
        <v>2189</v>
      </c>
      <c r="E72" s="109">
        <v>915</v>
      </c>
      <c r="F72" s="115" t="str">
        <f>VLOOKUP(E72,VIP!$A$2:$O12122,2,0)</f>
        <v>DRBR24F</v>
      </c>
      <c r="G72" s="115" t="str">
        <f>VLOOKUP(E72,'LISTADO ATM'!$A$2:$B$900,2,0)</f>
        <v xml:space="preserve">ATM Multicentro La Sirena Aut. Duarte </v>
      </c>
      <c r="H72" s="115" t="str">
        <f>VLOOKUP(E72,VIP!$A$2:$O17043,7,FALSE)</f>
        <v>Si</v>
      </c>
      <c r="I72" s="115" t="str">
        <f>VLOOKUP(E72,VIP!$A$2:$O9008,8,FALSE)</f>
        <v>Si</v>
      </c>
      <c r="J72" s="115" t="str">
        <f>VLOOKUP(E72,VIP!$A$2:$O8958,8,FALSE)</f>
        <v>Si</v>
      </c>
      <c r="K72" s="115" t="str">
        <f>VLOOKUP(E72,VIP!$A$2:$O12532,6,0)</f>
        <v>SI</v>
      </c>
      <c r="L72" s="116" t="s">
        <v>2228</v>
      </c>
      <c r="M72" s="114" t="s">
        <v>2466</v>
      </c>
      <c r="N72" s="114" t="s">
        <v>2473</v>
      </c>
      <c r="O72" s="115" t="s">
        <v>2475</v>
      </c>
      <c r="P72" s="113"/>
      <c r="Q72" s="117" t="s">
        <v>2228</v>
      </c>
    </row>
    <row r="73" spans="1:17" ht="18" x14ac:dyDescent="0.25">
      <c r="A73" s="115" t="str">
        <f>VLOOKUP(E73,'LISTADO ATM'!$A$2:$C$901,3,0)</f>
        <v>DISTRITO NACIONAL</v>
      </c>
      <c r="B73" s="110">
        <v>335831718</v>
      </c>
      <c r="C73" s="122">
        <v>44278.869537037041</v>
      </c>
      <c r="D73" s="115" t="s">
        <v>2189</v>
      </c>
      <c r="E73" s="109">
        <v>264</v>
      </c>
      <c r="F73" s="115" t="str">
        <f>VLOOKUP(E73,VIP!$A$2:$O12121,2,0)</f>
        <v>DRBR264</v>
      </c>
      <c r="G73" s="115" t="str">
        <f>VLOOKUP(E73,'LISTADO ATM'!$A$2:$B$900,2,0)</f>
        <v xml:space="preserve">ATM S/M Nacional Independencia </v>
      </c>
      <c r="H73" s="115" t="str">
        <f>VLOOKUP(E73,VIP!$A$2:$O17042,7,FALSE)</f>
        <v>Si</v>
      </c>
      <c r="I73" s="115" t="str">
        <f>VLOOKUP(E73,VIP!$A$2:$O9007,8,FALSE)</f>
        <v>Si</v>
      </c>
      <c r="J73" s="115" t="str">
        <f>VLOOKUP(E73,VIP!$A$2:$O8957,8,FALSE)</f>
        <v>Si</v>
      </c>
      <c r="K73" s="115" t="str">
        <f>VLOOKUP(E73,VIP!$A$2:$O12531,6,0)</f>
        <v>SI</v>
      </c>
      <c r="L73" s="116" t="s">
        <v>2228</v>
      </c>
      <c r="M73" s="114" t="s">
        <v>2466</v>
      </c>
      <c r="N73" s="114" t="s">
        <v>2473</v>
      </c>
      <c r="O73" s="115" t="s">
        <v>2475</v>
      </c>
      <c r="P73" s="113"/>
      <c r="Q73" s="117" t="s">
        <v>2228</v>
      </c>
    </row>
    <row r="74" spans="1:17" ht="18" x14ac:dyDescent="0.25">
      <c r="A74" s="115" t="str">
        <f>VLOOKUP(E74,'LISTADO ATM'!$A$2:$C$901,3,0)</f>
        <v>DISTRITO NACIONAL</v>
      </c>
      <c r="B74" s="110">
        <v>335831719</v>
      </c>
      <c r="C74" s="122">
        <v>44278.870613425926</v>
      </c>
      <c r="D74" s="115" t="s">
        <v>2189</v>
      </c>
      <c r="E74" s="109">
        <v>490</v>
      </c>
      <c r="F74" s="115" t="str">
        <f>VLOOKUP(E74,VIP!$A$2:$O12120,2,0)</f>
        <v>DRBR490</v>
      </c>
      <c r="G74" s="115" t="str">
        <f>VLOOKUP(E74,'LISTADO ATM'!$A$2:$B$900,2,0)</f>
        <v xml:space="preserve">ATM Hospital Ney Arias Lora </v>
      </c>
      <c r="H74" s="115" t="str">
        <f>VLOOKUP(E74,VIP!$A$2:$O17041,7,FALSE)</f>
        <v>Si</v>
      </c>
      <c r="I74" s="115" t="str">
        <f>VLOOKUP(E74,VIP!$A$2:$O9006,8,FALSE)</f>
        <v>Si</v>
      </c>
      <c r="J74" s="115" t="str">
        <f>VLOOKUP(E74,VIP!$A$2:$O8956,8,FALSE)</f>
        <v>Si</v>
      </c>
      <c r="K74" s="115" t="str">
        <f>VLOOKUP(E74,VIP!$A$2:$O12530,6,0)</f>
        <v>NO</v>
      </c>
      <c r="L74" s="116" t="s">
        <v>2228</v>
      </c>
      <c r="M74" s="114" t="s">
        <v>2466</v>
      </c>
      <c r="N74" s="114" t="s">
        <v>2473</v>
      </c>
      <c r="O74" s="115" t="s">
        <v>2475</v>
      </c>
      <c r="P74" s="113"/>
      <c r="Q74" s="117" t="s">
        <v>2228</v>
      </c>
    </row>
    <row r="75" spans="1:17" ht="18" x14ac:dyDescent="0.25">
      <c r="A75" s="115" t="str">
        <f>VLOOKUP(E75,'LISTADO ATM'!$A$2:$C$901,3,0)</f>
        <v>NORTE</v>
      </c>
      <c r="B75" s="110">
        <v>335831720</v>
      </c>
      <c r="C75" s="122">
        <v>44278.872071759259</v>
      </c>
      <c r="D75" s="115" t="s">
        <v>2190</v>
      </c>
      <c r="E75" s="109">
        <v>518</v>
      </c>
      <c r="F75" s="115" t="str">
        <f>VLOOKUP(E75,VIP!$A$2:$O12119,2,0)</f>
        <v>DRBR518</v>
      </c>
      <c r="G75" s="115" t="str">
        <f>VLOOKUP(E75,'LISTADO ATM'!$A$2:$B$900,2,0)</f>
        <v xml:space="preserve">ATM Autobanco Los Alamos </v>
      </c>
      <c r="H75" s="115" t="str">
        <f>VLOOKUP(E75,VIP!$A$2:$O17040,7,FALSE)</f>
        <v>Si</v>
      </c>
      <c r="I75" s="115" t="str">
        <f>VLOOKUP(E75,VIP!$A$2:$O9005,8,FALSE)</f>
        <v>Si</v>
      </c>
      <c r="J75" s="115" t="str">
        <f>VLOOKUP(E75,VIP!$A$2:$O8955,8,FALSE)</f>
        <v>Si</v>
      </c>
      <c r="K75" s="115" t="str">
        <f>VLOOKUP(E75,VIP!$A$2:$O12529,6,0)</f>
        <v>NO</v>
      </c>
      <c r="L75" s="116" t="s">
        <v>2228</v>
      </c>
      <c r="M75" s="114" t="s">
        <v>2466</v>
      </c>
      <c r="N75" s="114" t="s">
        <v>2473</v>
      </c>
      <c r="O75" s="115" t="s">
        <v>2500</v>
      </c>
      <c r="P75" s="113"/>
      <c r="Q75" s="117" t="s">
        <v>2228</v>
      </c>
    </row>
    <row r="76" spans="1:17" ht="18" x14ac:dyDescent="0.25">
      <c r="A76" s="115" t="str">
        <f>VLOOKUP(E76,'LISTADO ATM'!$A$2:$C$901,3,0)</f>
        <v>DISTRITO NACIONAL</v>
      </c>
      <c r="B76" s="110">
        <v>335831721</v>
      </c>
      <c r="C76" s="122">
        <v>44278.873333333337</v>
      </c>
      <c r="D76" s="115" t="s">
        <v>2189</v>
      </c>
      <c r="E76" s="109">
        <v>961</v>
      </c>
      <c r="F76" s="115" t="str">
        <f>VLOOKUP(E76,VIP!$A$2:$O12118,2,0)</f>
        <v>DRBR03H</v>
      </c>
      <c r="G76" s="115" t="str">
        <f>VLOOKUP(E76,'LISTADO ATM'!$A$2:$B$900,2,0)</f>
        <v xml:space="preserve">ATM Listín Diario </v>
      </c>
      <c r="H76" s="115" t="str">
        <f>VLOOKUP(E76,VIP!$A$2:$O17039,7,FALSE)</f>
        <v>Si</v>
      </c>
      <c r="I76" s="115" t="str">
        <f>VLOOKUP(E76,VIP!$A$2:$O9004,8,FALSE)</f>
        <v>Si</v>
      </c>
      <c r="J76" s="115" t="str">
        <f>VLOOKUP(E76,VIP!$A$2:$O8954,8,FALSE)</f>
        <v>Si</v>
      </c>
      <c r="K76" s="115" t="str">
        <f>VLOOKUP(E76,VIP!$A$2:$O12528,6,0)</f>
        <v>NO</v>
      </c>
      <c r="L76" s="116" t="s">
        <v>2228</v>
      </c>
      <c r="M76" s="114" t="s">
        <v>2466</v>
      </c>
      <c r="N76" s="114" t="s">
        <v>2473</v>
      </c>
      <c r="O76" s="115" t="s">
        <v>2475</v>
      </c>
      <c r="P76" s="113"/>
      <c r="Q76" s="117" t="s">
        <v>2228</v>
      </c>
    </row>
    <row r="77" spans="1:17" ht="18" x14ac:dyDescent="0.25">
      <c r="A77" s="115" t="str">
        <f>VLOOKUP(E77,'LISTADO ATM'!$A$2:$C$901,3,0)</f>
        <v>DISTRITO NACIONAL</v>
      </c>
      <c r="B77" s="110">
        <v>335831722</v>
      </c>
      <c r="C77" s="122">
        <v>44278.87667824074</v>
      </c>
      <c r="D77" s="115" t="s">
        <v>2496</v>
      </c>
      <c r="E77" s="109">
        <v>194</v>
      </c>
      <c r="F77" s="115" t="str">
        <f>VLOOKUP(E77,VIP!$A$2:$O12117,2,0)</f>
        <v>DRBR194</v>
      </c>
      <c r="G77" s="115" t="str">
        <f>VLOOKUP(E77,'LISTADO ATM'!$A$2:$B$900,2,0)</f>
        <v xml:space="preserve">ATM UNP Pantoja </v>
      </c>
      <c r="H77" s="115" t="str">
        <f>VLOOKUP(E77,VIP!$A$2:$O17038,7,FALSE)</f>
        <v>Si</v>
      </c>
      <c r="I77" s="115" t="str">
        <f>VLOOKUP(E77,VIP!$A$2:$O9003,8,FALSE)</f>
        <v>No</v>
      </c>
      <c r="J77" s="115" t="str">
        <f>VLOOKUP(E77,VIP!$A$2:$O8953,8,FALSE)</f>
        <v>No</v>
      </c>
      <c r="K77" s="115" t="str">
        <f>VLOOKUP(E77,VIP!$A$2:$O12527,6,0)</f>
        <v>NO</v>
      </c>
      <c r="L77" s="116" t="s">
        <v>2459</v>
      </c>
      <c r="M77" s="114" t="s">
        <v>2466</v>
      </c>
      <c r="N77" s="114" t="s">
        <v>2473</v>
      </c>
      <c r="O77" s="115" t="s">
        <v>2497</v>
      </c>
      <c r="P77" s="113"/>
      <c r="Q77" s="117" t="s">
        <v>2459</v>
      </c>
    </row>
    <row r="78" spans="1:17" ht="18" x14ac:dyDescent="0.25">
      <c r="A78" s="115" t="str">
        <f>VLOOKUP(E78,'LISTADO ATM'!$A$2:$C$901,3,0)</f>
        <v>DISTRITO NACIONAL</v>
      </c>
      <c r="B78" s="110">
        <v>335831723</v>
      </c>
      <c r="C78" s="122">
        <v>44278.877152777779</v>
      </c>
      <c r="D78" s="115" t="s">
        <v>2189</v>
      </c>
      <c r="E78" s="109">
        <v>618</v>
      </c>
      <c r="F78" s="115" t="str">
        <f>VLOOKUP(E78,VIP!$A$2:$O12116,2,0)</f>
        <v>DRBR618</v>
      </c>
      <c r="G78" s="115" t="str">
        <f>VLOOKUP(E78,'LISTADO ATM'!$A$2:$B$900,2,0)</f>
        <v xml:space="preserve">ATM Bienes Nacionales </v>
      </c>
      <c r="H78" s="115" t="str">
        <f>VLOOKUP(E78,VIP!$A$2:$O17037,7,FALSE)</f>
        <v>Si</v>
      </c>
      <c r="I78" s="115" t="str">
        <f>VLOOKUP(E78,VIP!$A$2:$O9002,8,FALSE)</f>
        <v>Si</v>
      </c>
      <c r="J78" s="115" t="str">
        <f>VLOOKUP(E78,VIP!$A$2:$O8952,8,FALSE)</f>
        <v>Si</v>
      </c>
      <c r="K78" s="115" t="str">
        <f>VLOOKUP(E78,VIP!$A$2:$O12526,6,0)</f>
        <v>NO</v>
      </c>
      <c r="L78" s="116" t="s">
        <v>2228</v>
      </c>
      <c r="M78" s="114" t="s">
        <v>2466</v>
      </c>
      <c r="N78" s="114" t="s">
        <v>2473</v>
      </c>
      <c r="O78" s="115" t="s">
        <v>2475</v>
      </c>
      <c r="P78" s="113"/>
      <c r="Q78" s="117" t="s">
        <v>2228</v>
      </c>
    </row>
    <row r="79" spans="1:17" ht="18" x14ac:dyDescent="0.25">
      <c r="A79" s="115" t="str">
        <f>VLOOKUP(E79,'LISTADO ATM'!$A$2:$C$901,3,0)</f>
        <v>DISTRITO NACIONAL</v>
      </c>
      <c r="B79" s="110">
        <v>335831724</v>
      </c>
      <c r="C79" s="122">
        <v>44278.887187499997</v>
      </c>
      <c r="D79" s="115" t="s">
        <v>2189</v>
      </c>
      <c r="E79" s="109">
        <v>622</v>
      </c>
      <c r="F79" s="115" t="str">
        <f>VLOOKUP(E79,VIP!$A$2:$O12115,2,0)</f>
        <v>DRBR622</v>
      </c>
      <c r="G79" s="115" t="str">
        <f>VLOOKUP(E79,'LISTADO ATM'!$A$2:$B$900,2,0)</f>
        <v xml:space="preserve">ATM Ayuntamiento D.N. </v>
      </c>
      <c r="H79" s="115" t="str">
        <f>VLOOKUP(E79,VIP!$A$2:$O17036,7,FALSE)</f>
        <v>Si</v>
      </c>
      <c r="I79" s="115" t="str">
        <f>VLOOKUP(E79,VIP!$A$2:$O9001,8,FALSE)</f>
        <v>Si</v>
      </c>
      <c r="J79" s="115" t="str">
        <f>VLOOKUP(E79,VIP!$A$2:$O8951,8,FALSE)</f>
        <v>Si</v>
      </c>
      <c r="K79" s="115" t="str">
        <f>VLOOKUP(E79,VIP!$A$2:$O12525,6,0)</f>
        <v>NO</v>
      </c>
      <c r="L79" s="116" t="s">
        <v>2254</v>
      </c>
      <c r="M79" s="176" t="s">
        <v>2521</v>
      </c>
      <c r="N79" s="114" t="s">
        <v>2473</v>
      </c>
      <c r="O79" s="115" t="s">
        <v>2475</v>
      </c>
      <c r="P79" s="113"/>
      <c r="Q79" s="175">
        <v>44279.385416666664</v>
      </c>
    </row>
    <row r="80" spans="1:17" ht="18" x14ac:dyDescent="0.25">
      <c r="A80" s="115" t="str">
        <f>VLOOKUP(E80,'LISTADO ATM'!$A$2:$C$901,3,0)</f>
        <v>DISTRITO NACIONAL</v>
      </c>
      <c r="B80" s="110">
        <v>335831725</v>
      </c>
      <c r="C80" s="122">
        <v>44278.887731481482</v>
      </c>
      <c r="D80" s="115" t="s">
        <v>2189</v>
      </c>
      <c r="E80" s="109">
        <v>234</v>
      </c>
      <c r="F80" s="115" t="str">
        <f>VLOOKUP(E80,VIP!$A$2:$O12114,2,0)</f>
        <v>DRBR234</v>
      </c>
      <c r="G80" s="115" t="str">
        <f>VLOOKUP(E80,'LISTADO ATM'!$A$2:$B$900,2,0)</f>
        <v xml:space="preserve">ATM Oficina Boca Chica I </v>
      </c>
      <c r="H80" s="115" t="str">
        <f>VLOOKUP(E80,VIP!$A$2:$O17035,7,FALSE)</f>
        <v>Si</v>
      </c>
      <c r="I80" s="115" t="str">
        <f>VLOOKUP(E80,VIP!$A$2:$O9000,8,FALSE)</f>
        <v>Si</v>
      </c>
      <c r="J80" s="115" t="str">
        <f>VLOOKUP(E80,VIP!$A$2:$O8950,8,FALSE)</f>
        <v>Si</v>
      </c>
      <c r="K80" s="115" t="str">
        <f>VLOOKUP(E80,VIP!$A$2:$O12524,6,0)</f>
        <v>NO</v>
      </c>
      <c r="L80" s="116" t="s">
        <v>2489</v>
      </c>
      <c r="M80" s="114" t="s">
        <v>2466</v>
      </c>
      <c r="N80" s="114" t="s">
        <v>2473</v>
      </c>
      <c r="O80" s="115" t="s">
        <v>2475</v>
      </c>
      <c r="P80" s="113"/>
      <c r="Q80" s="117" t="s">
        <v>2489</v>
      </c>
    </row>
    <row r="81" spans="1:17" ht="18" x14ac:dyDescent="0.25">
      <c r="A81" s="115" t="str">
        <f>VLOOKUP(E81,'LISTADO ATM'!$A$2:$C$901,3,0)</f>
        <v>DISTRITO NACIONAL</v>
      </c>
      <c r="B81" s="110">
        <v>335831726</v>
      </c>
      <c r="C81" s="122">
        <v>44278.888726851852</v>
      </c>
      <c r="D81" s="115" t="s">
        <v>2189</v>
      </c>
      <c r="E81" s="109">
        <v>407</v>
      </c>
      <c r="F81" s="115" t="str">
        <f>VLOOKUP(E81,VIP!$A$2:$O12113,2,0)</f>
        <v>DRBR407</v>
      </c>
      <c r="G81" s="115" t="str">
        <f>VLOOKUP(E81,'LISTADO ATM'!$A$2:$B$900,2,0)</f>
        <v xml:space="preserve">ATM Multicentro La Sirena Villa Mella </v>
      </c>
      <c r="H81" s="115" t="str">
        <f>VLOOKUP(E81,VIP!$A$2:$O17034,7,FALSE)</f>
        <v>Si</v>
      </c>
      <c r="I81" s="115" t="str">
        <f>VLOOKUP(E81,VIP!$A$2:$O8999,8,FALSE)</f>
        <v>Si</v>
      </c>
      <c r="J81" s="115" t="str">
        <f>VLOOKUP(E81,VIP!$A$2:$O8949,8,FALSE)</f>
        <v>Si</v>
      </c>
      <c r="K81" s="115" t="str">
        <f>VLOOKUP(E81,VIP!$A$2:$O12523,6,0)</f>
        <v>NO</v>
      </c>
      <c r="L81" s="116" t="s">
        <v>2489</v>
      </c>
      <c r="M81" s="114" t="s">
        <v>2466</v>
      </c>
      <c r="N81" s="114" t="s">
        <v>2473</v>
      </c>
      <c r="O81" s="115" t="s">
        <v>2475</v>
      </c>
      <c r="P81" s="113"/>
      <c r="Q81" s="117" t="s">
        <v>2489</v>
      </c>
    </row>
    <row r="82" spans="1:17" ht="18" x14ac:dyDescent="0.25">
      <c r="A82" s="115" t="str">
        <f>VLOOKUP(E82,'LISTADO ATM'!$A$2:$C$901,3,0)</f>
        <v>DISTRITO NACIONAL</v>
      </c>
      <c r="B82" s="110">
        <v>335831727</v>
      </c>
      <c r="C82" s="122">
        <v>44278.889560185184</v>
      </c>
      <c r="D82" s="115" t="s">
        <v>2469</v>
      </c>
      <c r="E82" s="109">
        <v>461</v>
      </c>
      <c r="F82" s="115" t="str">
        <f>VLOOKUP(E82,VIP!$A$2:$O12112,2,0)</f>
        <v>DRBR461</v>
      </c>
      <c r="G82" s="115" t="str">
        <f>VLOOKUP(E82,'LISTADO ATM'!$A$2:$B$900,2,0)</f>
        <v xml:space="preserve">ATM Autobanco Sarasota I </v>
      </c>
      <c r="H82" s="115" t="str">
        <f>VLOOKUP(E82,VIP!$A$2:$O17033,7,FALSE)</f>
        <v>Si</v>
      </c>
      <c r="I82" s="115" t="str">
        <f>VLOOKUP(E82,VIP!$A$2:$O8998,8,FALSE)</f>
        <v>Si</v>
      </c>
      <c r="J82" s="115" t="str">
        <f>VLOOKUP(E82,VIP!$A$2:$O8948,8,FALSE)</f>
        <v>Si</v>
      </c>
      <c r="K82" s="115" t="str">
        <f>VLOOKUP(E82,VIP!$A$2:$O12522,6,0)</f>
        <v>SI</v>
      </c>
      <c r="L82" s="116" t="s">
        <v>2428</v>
      </c>
      <c r="M82" s="114" t="s">
        <v>2466</v>
      </c>
      <c r="N82" s="114" t="s">
        <v>2473</v>
      </c>
      <c r="O82" s="115" t="s">
        <v>2474</v>
      </c>
      <c r="P82" s="113"/>
      <c r="Q82" s="117" t="s">
        <v>2428</v>
      </c>
    </row>
    <row r="83" spans="1:17" ht="18" x14ac:dyDescent="0.25">
      <c r="A83" s="115" t="str">
        <f>VLOOKUP(E83,'LISTADO ATM'!$A$2:$C$901,3,0)</f>
        <v>DISTRITO NACIONAL</v>
      </c>
      <c r="B83" s="110">
        <v>335831729</v>
      </c>
      <c r="C83" s="122">
        <v>44278.925625000003</v>
      </c>
      <c r="D83" s="115" t="s">
        <v>2496</v>
      </c>
      <c r="E83" s="109">
        <v>567</v>
      </c>
      <c r="F83" s="115" t="str">
        <f>VLOOKUP(E83,VIP!$A$2:$O12128,2,0)</f>
        <v>DRBR015</v>
      </c>
      <c r="G83" s="115" t="str">
        <f>VLOOKUP(E83,'LISTADO ATM'!$A$2:$B$900,2,0)</f>
        <v xml:space="preserve">ATM Oficina Máximo Gómez </v>
      </c>
      <c r="H83" s="115" t="str">
        <f>VLOOKUP(E83,VIP!$A$2:$O17049,7,FALSE)</f>
        <v>Si</v>
      </c>
      <c r="I83" s="115" t="str">
        <f>VLOOKUP(E83,VIP!$A$2:$O9014,8,FALSE)</f>
        <v>Si</v>
      </c>
      <c r="J83" s="115" t="str">
        <f>VLOOKUP(E83,VIP!$A$2:$O8964,8,FALSE)</f>
        <v>Si</v>
      </c>
      <c r="K83" s="115" t="str">
        <f>VLOOKUP(E83,VIP!$A$2:$O12538,6,0)</f>
        <v>NO</v>
      </c>
      <c r="L83" s="116" t="s">
        <v>2459</v>
      </c>
      <c r="M83" s="176" t="s">
        <v>2521</v>
      </c>
      <c r="N83" s="114" t="s">
        <v>2473</v>
      </c>
      <c r="O83" s="115" t="s">
        <v>2497</v>
      </c>
      <c r="P83" s="113"/>
      <c r="Q83" s="175">
        <v>44279.438888888886</v>
      </c>
    </row>
    <row r="84" spans="1:17" ht="18" x14ac:dyDescent="0.25">
      <c r="A84" s="115" t="str">
        <f>VLOOKUP(E84,'LISTADO ATM'!$A$2:$C$901,3,0)</f>
        <v>DISTRITO NACIONAL</v>
      </c>
      <c r="B84" s="110">
        <v>335831730</v>
      </c>
      <c r="C84" s="122">
        <v>44278.928263888891</v>
      </c>
      <c r="D84" s="115" t="s">
        <v>2469</v>
      </c>
      <c r="E84" s="109">
        <v>617</v>
      </c>
      <c r="F84" s="115" t="str">
        <f>VLOOKUP(E84,VIP!$A$2:$O12127,2,0)</f>
        <v>DRBR617</v>
      </c>
      <c r="G84" s="115" t="str">
        <f>VLOOKUP(E84,'LISTADO ATM'!$A$2:$B$900,2,0)</f>
        <v xml:space="preserve">ATM Guardia Presidencial </v>
      </c>
      <c r="H84" s="115" t="str">
        <f>VLOOKUP(E84,VIP!$A$2:$O17048,7,FALSE)</f>
        <v>Si</v>
      </c>
      <c r="I84" s="115" t="str">
        <f>VLOOKUP(E84,VIP!$A$2:$O9013,8,FALSE)</f>
        <v>Si</v>
      </c>
      <c r="J84" s="115" t="str">
        <f>VLOOKUP(E84,VIP!$A$2:$O8963,8,FALSE)</f>
        <v>Si</v>
      </c>
      <c r="K84" s="115" t="str">
        <f>VLOOKUP(E84,VIP!$A$2:$O12537,6,0)</f>
        <v>NO</v>
      </c>
      <c r="L84" s="116" t="s">
        <v>2428</v>
      </c>
      <c r="M84" s="114" t="s">
        <v>2466</v>
      </c>
      <c r="N84" s="114" t="s">
        <v>2473</v>
      </c>
      <c r="O84" s="115" t="s">
        <v>2474</v>
      </c>
      <c r="P84" s="113"/>
      <c r="Q84" s="117" t="s">
        <v>2428</v>
      </c>
    </row>
    <row r="85" spans="1:17" ht="18" x14ac:dyDescent="0.25">
      <c r="A85" s="115" t="str">
        <f>VLOOKUP(E85,'LISTADO ATM'!$A$2:$C$901,3,0)</f>
        <v>DISTRITO NACIONAL</v>
      </c>
      <c r="B85" s="110">
        <v>335831731</v>
      </c>
      <c r="C85" s="122">
        <v>44278.93</v>
      </c>
      <c r="D85" s="115" t="s">
        <v>2469</v>
      </c>
      <c r="E85" s="109">
        <v>620</v>
      </c>
      <c r="F85" s="115" t="str">
        <f>VLOOKUP(E85,VIP!$A$2:$O12126,2,0)</f>
        <v>DRBR620</v>
      </c>
      <c r="G85" s="115" t="str">
        <f>VLOOKUP(E85,'LISTADO ATM'!$A$2:$B$900,2,0)</f>
        <v xml:space="preserve">ATM Ministerio de Medio Ambiente </v>
      </c>
      <c r="H85" s="115" t="str">
        <f>VLOOKUP(E85,VIP!$A$2:$O17047,7,FALSE)</f>
        <v>Si</v>
      </c>
      <c r="I85" s="115" t="str">
        <f>VLOOKUP(E85,VIP!$A$2:$O9012,8,FALSE)</f>
        <v>No</v>
      </c>
      <c r="J85" s="115" t="str">
        <f>VLOOKUP(E85,VIP!$A$2:$O8962,8,FALSE)</f>
        <v>No</v>
      </c>
      <c r="K85" s="115" t="str">
        <f>VLOOKUP(E85,VIP!$A$2:$O12536,6,0)</f>
        <v>NO</v>
      </c>
      <c r="L85" s="116" t="s">
        <v>2428</v>
      </c>
      <c r="M85" s="114" t="s">
        <v>2466</v>
      </c>
      <c r="N85" s="114" t="s">
        <v>2473</v>
      </c>
      <c r="O85" s="115" t="s">
        <v>2474</v>
      </c>
      <c r="P85" s="113"/>
      <c r="Q85" s="117" t="s">
        <v>2428</v>
      </c>
    </row>
    <row r="86" spans="1:17" ht="18" x14ac:dyDescent="0.25">
      <c r="A86" s="115" t="str">
        <f>VLOOKUP(E86,'LISTADO ATM'!$A$2:$C$901,3,0)</f>
        <v>DISTRITO NACIONAL</v>
      </c>
      <c r="B86" s="110">
        <v>335831732</v>
      </c>
      <c r="C86" s="122">
        <v>44278.931805555556</v>
      </c>
      <c r="D86" s="115" t="s">
        <v>2496</v>
      </c>
      <c r="E86" s="109">
        <v>755</v>
      </c>
      <c r="F86" s="115" t="str">
        <f>VLOOKUP(E86,VIP!$A$2:$O12125,2,0)</f>
        <v>DRBR755</v>
      </c>
      <c r="G86" s="115" t="str">
        <f>VLOOKUP(E86,'LISTADO ATM'!$A$2:$B$900,2,0)</f>
        <v xml:space="preserve">ATM Oficina Galería del Este (Plaza) </v>
      </c>
      <c r="H86" s="115" t="str">
        <f>VLOOKUP(E86,VIP!$A$2:$O17046,7,FALSE)</f>
        <v>Si</v>
      </c>
      <c r="I86" s="115" t="str">
        <f>VLOOKUP(E86,VIP!$A$2:$O9011,8,FALSE)</f>
        <v>Si</v>
      </c>
      <c r="J86" s="115" t="str">
        <f>VLOOKUP(E86,VIP!$A$2:$O8961,8,FALSE)</f>
        <v>Si</v>
      </c>
      <c r="K86" s="115" t="str">
        <f>VLOOKUP(E86,VIP!$A$2:$O12535,6,0)</f>
        <v>NO</v>
      </c>
      <c r="L86" s="116" t="s">
        <v>2459</v>
      </c>
      <c r="M86" s="114" t="s">
        <v>2466</v>
      </c>
      <c r="N86" s="114" t="s">
        <v>2473</v>
      </c>
      <c r="O86" s="115" t="s">
        <v>2497</v>
      </c>
      <c r="P86" s="113"/>
      <c r="Q86" s="117" t="s">
        <v>2459</v>
      </c>
    </row>
    <row r="87" spans="1:17" ht="18" x14ac:dyDescent="0.25">
      <c r="A87" s="115" t="str">
        <f>VLOOKUP(E87,'LISTADO ATM'!$A$2:$C$901,3,0)</f>
        <v>DISTRITO NACIONAL</v>
      </c>
      <c r="B87" s="110">
        <v>335831733</v>
      </c>
      <c r="C87" s="122">
        <v>44278.934282407405</v>
      </c>
      <c r="D87" s="115" t="s">
        <v>2469</v>
      </c>
      <c r="E87" s="109">
        <v>235</v>
      </c>
      <c r="F87" s="115" t="str">
        <f>VLOOKUP(E87,VIP!$A$2:$O12124,2,0)</f>
        <v>DRBR235</v>
      </c>
      <c r="G87" s="115" t="str">
        <f>VLOOKUP(E87,'LISTADO ATM'!$A$2:$B$900,2,0)</f>
        <v xml:space="preserve">ATM Oficina Multicentro La Sirena San Isidro </v>
      </c>
      <c r="H87" s="115" t="str">
        <f>VLOOKUP(E87,VIP!$A$2:$O17045,7,FALSE)</f>
        <v>Si</v>
      </c>
      <c r="I87" s="115" t="str">
        <f>VLOOKUP(E87,VIP!$A$2:$O9010,8,FALSE)</f>
        <v>Si</v>
      </c>
      <c r="J87" s="115" t="str">
        <f>VLOOKUP(E87,VIP!$A$2:$O8960,8,FALSE)</f>
        <v>Si</v>
      </c>
      <c r="K87" s="115" t="str">
        <f>VLOOKUP(E87,VIP!$A$2:$O12534,6,0)</f>
        <v>SI</v>
      </c>
      <c r="L87" s="116" t="s">
        <v>2428</v>
      </c>
      <c r="M87" s="114" t="s">
        <v>2466</v>
      </c>
      <c r="N87" s="114" t="s">
        <v>2473</v>
      </c>
      <c r="O87" s="115" t="s">
        <v>2474</v>
      </c>
      <c r="P87" s="113"/>
      <c r="Q87" s="117" t="s">
        <v>2428</v>
      </c>
    </row>
    <row r="88" spans="1:17" ht="18" x14ac:dyDescent="0.25">
      <c r="A88" s="115" t="str">
        <f>VLOOKUP(E88,'LISTADO ATM'!$A$2:$C$901,3,0)</f>
        <v>SUR</v>
      </c>
      <c r="B88" s="110">
        <v>335831734</v>
      </c>
      <c r="C88" s="122">
        <v>44278.936979166669</v>
      </c>
      <c r="D88" s="115" t="s">
        <v>2469</v>
      </c>
      <c r="E88" s="109">
        <v>311</v>
      </c>
      <c r="F88" s="115" t="str">
        <f>VLOOKUP(E88,VIP!$A$2:$O12123,2,0)</f>
        <v>DRBR311</v>
      </c>
      <c r="G88" s="115" t="str">
        <f>VLOOKUP(E88,'LISTADO ATM'!$A$2:$B$900,2,0)</f>
        <v>ATM Plaza Eroski</v>
      </c>
      <c r="H88" s="115" t="str">
        <f>VLOOKUP(E88,VIP!$A$2:$O17044,7,FALSE)</f>
        <v>Si</v>
      </c>
      <c r="I88" s="115" t="str">
        <f>VLOOKUP(E88,VIP!$A$2:$O9009,8,FALSE)</f>
        <v>Si</v>
      </c>
      <c r="J88" s="115" t="str">
        <f>VLOOKUP(E88,VIP!$A$2:$O8959,8,FALSE)</f>
        <v>Si</v>
      </c>
      <c r="K88" s="115" t="str">
        <f>VLOOKUP(E88,VIP!$A$2:$O12533,6,0)</f>
        <v>NO</v>
      </c>
      <c r="L88" s="116" t="s">
        <v>2428</v>
      </c>
      <c r="M88" s="114" t="s">
        <v>2466</v>
      </c>
      <c r="N88" s="114" t="s">
        <v>2473</v>
      </c>
      <c r="O88" s="115" t="s">
        <v>2474</v>
      </c>
      <c r="P88" s="113"/>
      <c r="Q88" s="117" t="s">
        <v>2428</v>
      </c>
    </row>
    <row r="89" spans="1:17" ht="18" x14ac:dyDescent="0.25">
      <c r="A89" s="115" t="str">
        <f>VLOOKUP(E89,'LISTADO ATM'!$A$2:$C$901,3,0)</f>
        <v>NORTE</v>
      </c>
      <c r="B89" s="110">
        <v>335831736</v>
      </c>
      <c r="C89" s="122">
        <v>44278.994097222225</v>
      </c>
      <c r="D89" s="115" t="s">
        <v>2496</v>
      </c>
      <c r="E89" s="109">
        <v>171</v>
      </c>
      <c r="F89" s="115" t="str">
        <f>VLOOKUP(E89,VIP!$A$2:$O12122,2,0)</f>
        <v>DRBR171</v>
      </c>
      <c r="G89" s="115" t="str">
        <f>VLOOKUP(E89,'LISTADO ATM'!$A$2:$B$900,2,0)</f>
        <v xml:space="preserve">ATM Oficina Moca </v>
      </c>
      <c r="H89" s="115" t="str">
        <f>VLOOKUP(E89,VIP!$A$2:$O17043,7,FALSE)</f>
        <v>Si</v>
      </c>
      <c r="I89" s="115" t="str">
        <f>VLOOKUP(E89,VIP!$A$2:$O9008,8,FALSE)</f>
        <v>Si</v>
      </c>
      <c r="J89" s="115" t="str">
        <f>VLOOKUP(E89,VIP!$A$2:$O8958,8,FALSE)</f>
        <v>Si</v>
      </c>
      <c r="K89" s="115" t="str">
        <f>VLOOKUP(E89,VIP!$A$2:$O12532,6,0)</f>
        <v>NO</v>
      </c>
      <c r="L89" s="116" t="s">
        <v>2428</v>
      </c>
      <c r="M89" s="114" t="s">
        <v>2466</v>
      </c>
      <c r="N89" s="114" t="s">
        <v>2473</v>
      </c>
      <c r="O89" s="115" t="s">
        <v>2497</v>
      </c>
      <c r="P89" s="113"/>
      <c r="Q89" s="117" t="s">
        <v>2428</v>
      </c>
    </row>
    <row r="90" spans="1:17" ht="18" x14ac:dyDescent="0.25">
      <c r="A90" s="115" t="str">
        <f>VLOOKUP(E90,'LISTADO ATM'!$A$2:$C$901,3,0)</f>
        <v>DISTRITO NACIONAL</v>
      </c>
      <c r="B90" s="110">
        <v>335831737</v>
      </c>
      <c r="C90" s="122">
        <v>44279.069120370368</v>
      </c>
      <c r="D90" s="115" t="s">
        <v>2469</v>
      </c>
      <c r="E90" s="109">
        <v>911</v>
      </c>
      <c r="F90" s="115" t="str">
        <f>VLOOKUP(E90,VIP!$A$2:$O12121,2,0)</f>
        <v>DRBR911</v>
      </c>
      <c r="G90" s="115" t="str">
        <f>VLOOKUP(E90,'LISTADO ATM'!$A$2:$B$900,2,0)</f>
        <v xml:space="preserve">ATM Oficina Venezuela II </v>
      </c>
      <c r="H90" s="115" t="str">
        <f>VLOOKUP(E90,VIP!$A$2:$O17042,7,FALSE)</f>
        <v>Si</v>
      </c>
      <c r="I90" s="115" t="str">
        <f>VLOOKUP(E90,VIP!$A$2:$O9007,8,FALSE)</f>
        <v>Si</v>
      </c>
      <c r="J90" s="115" t="str">
        <f>VLOOKUP(E90,VIP!$A$2:$O8957,8,FALSE)</f>
        <v>Si</v>
      </c>
      <c r="K90" s="115" t="str">
        <f>VLOOKUP(E90,VIP!$A$2:$O12531,6,0)</f>
        <v>SI</v>
      </c>
      <c r="L90" s="116" t="s">
        <v>2459</v>
      </c>
      <c r="M90" s="176" t="s">
        <v>2521</v>
      </c>
      <c r="N90" s="114" t="s">
        <v>2473</v>
      </c>
      <c r="O90" s="115" t="s">
        <v>2474</v>
      </c>
      <c r="P90" s="113"/>
      <c r="Q90" s="175">
        <v>44279.444444444445</v>
      </c>
    </row>
    <row r="91" spans="1:17" ht="18" x14ac:dyDescent="0.25">
      <c r="A91" s="115" t="str">
        <f>VLOOKUP(E91,'LISTADO ATM'!$A$2:$C$901,3,0)</f>
        <v>DISTRITO NACIONAL</v>
      </c>
      <c r="B91" s="110">
        <v>335831738</v>
      </c>
      <c r="C91" s="122">
        <v>44279.078668981485</v>
      </c>
      <c r="D91" s="115" t="s">
        <v>2469</v>
      </c>
      <c r="E91" s="109">
        <v>583</v>
      </c>
      <c r="F91" s="115" t="str">
        <f>VLOOKUP(E91,VIP!$A$2:$O12120,2,0)</f>
        <v>DRBR431</v>
      </c>
      <c r="G91" s="115" t="str">
        <f>VLOOKUP(E91,'LISTADO ATM'!$A$2:$B$900,2,0)</f>
        <v xml:space="preserve">ATM Ministerio Fuerzas Armadas I </v>
      </c>
      <c r="H91" s="115" t="str">
        <f>VLOOKUP(E91,VIP!$A$2:$O17041,7,FALSE)</f>
        <v>Si</v>
      </c>
      <c r="I91" s="115" t="str">
        <f>VLOOKUP(E91,VIP!$A$2:$O9006,8,FALSE)</f>
        <v>Si</v>
      </c>
      <c r="J91" s="115" t="str">
        <f>VLOOKUP(E91,VIP!$A$2:$O8956,8,FALSE)</f>
        <v>Si</v>
      </c>
      <c r="K91" s="115" t="str">
        <f>VLOOKUP(E91,VIP!$A$2:$O12530,6,0)</f>
        <v>NO</v>
      </c>
      <c r="L91" s="116" t="s">
        <v>2428</v>
      </c>
      <c r="M91" s="114" t="s">
        <v>2466</v>
      </c>
      <c r="N91" s="114" t="s">
        <v>2473</v>
      </c>
      <c r="O91" s="115" t="s">
        <v>2474</v>
      </c>
      <c r="P91" s="113"/>
      <c r="Q91" s="117" t="s">
        <v>2428</v>
      </c>
    </row>
    <row r="92" spans="1:17" ht="18" x14ac:dyDescent="0.25">
      <c r="A92" s="115" t="str">
        <f>VLOOKUP(E92,'LISTADO ATM'!$A$2:$C$901,3,0)</f>
        <v>NORTE</v>
      </c>
      <c r="B92" s="110">
        <v>335831739</v>
      </c>
      <c r="C92" s="122">
        <v>44279.083831018521</v>
      </c>
      <c r="D92" s="115" t="s">
        <v>2189</v>
      </c>
      <c r="E92" s="109">
        <v>645</v>
      </c>
      <c r="F92" s="115" t="str">
        <f>VLOOKUP(E92,VIP!$A$2:$O12119,2,0)</f>
        <v>DRBR329</v>
      </c>
      <c r="G92" s="115" t="str">
        <f>VLOOKUP(E92,'LISTADO ATM'!$A$2:$B$900,2,0)</f>
        <v xml:space="preserve">ATM UNP Cabrera </v>
      </c>
      <c r="H92" s="115" t="str">
        <f>VLOOKUP(E92,VIP!$A$2:$O17040,7,FALSE)</f>
        <v>Si</v>
      </c>
      <c r="I92" s="115" t="str">
        <f>VLOOKUP(E92,VIP!$A$2:$O9005,8,FALSE)</f>
        <v>Si</v>
      </c>
      <c r="J92" s="115" t="str">
        <f>VLOOKUP(E92,VIP!$A$2:$O8955,8,FALSE)</f>
        <v>Si</v>
      </c>
      <c r="K92" s="115" t="str">
        <f>VLOOKUP(E92,VIP!$A$2:$O12529,6,0)</f>
        <v>NO</v>
      </c>
      <c r="L92" s="116" t="s">
        <v>2431</v>
      </c>
      <c r="M92" s="176" t="s">
        <v>2521</v>
      </c>
      <c r="N92" s="114" t="s">
        <v>2473</v>
      </c>
      <c r="O92" s="115" t="s">
        <v>2475</v>
      </c>
      <c r="P92" s="113"/>
      <c r="Q92" s="175">
        <v>44279.40625</v>
      </c>
    </row>
    <row r="93" spans="1:17" ht="18" x14ac:dyDescent="0.25">
      <c r="A93" s="115" t="str">
        <f>VLOOKUP(E93,'LISTADO ATM'!$A$2:$C$901,3,0)</f>
        <v>ESTE</v>
      </c>
      <c r="B93" s="110">
        <v>335831740</v>
      </c>
      <c r="C93" s="122">
        <v>44279.085092592592</v>
      </c>
      <c r="D93" s="115" t="s">
        <v>2189</v>
      </c>
      <c r="E93" s="109">
        <v>78</v>
      </c>
      <c r="F93" s="115" t="str">
        <f>VLOOKUP(E93,VIP!$A$2:$O12118,2,0)</f>
        <v>DRBR078</v>
      </c>
      <c r="G93" s="115" t="str">
        <f>VLOOKUP(E93,'LISTADO ATM'!$A$2:$B$900,2,0)</f>
        <v xml:space="preserve">ATM Hotel Nickelodeon II ( Punta Cana) </v>
      </c>
      <c r="H93" s="115" t="str">
        <f>VLOOKUP(E93,VIP!$A$2:$O17039,7,FALSE)</f>
        <v>Si</v>
      </c>
      <c r="I93" s="115" t="str">
        <f>VLOOKUP(E93,VIP!$A$2:$O9004,8,FALSE)</f>
        <v>Si</v>
      </c>
      <c r="J93" s="115" t="str">
        <f>VLOOKUP(E93,VIP!$A$2:$O8954,8,FALSE)</f>
        <v>Si</v>
      </c>
      <c r="K93" s="115" t="str">
        <f>VLOOKUP(E93,VIP!$A$2:$O12528,6,0)</f>
        <v/>
      </c>
      <c r="L93" s="116" t="s">
        <v>2254</v>
      </c>
      <c r="M93" s="176" t="s">
        <v>2521</v>
      </c>
      <c r="N93" s="114" t="s">
        <v>2473</v>
      </c>
      <c r="O93" s="115" t="s">
        <v>2475</v>
      </c>
      <c r="P93" s="113"/>
      <c r="Q93" s="175">
        <v>44279.380555555559</v>
      </c>
    </row>
    <row r="94" spans="1:17" ht="18" x14ac:dyDescent="0.25">
      <c r="A94" s="115" t="str">
        <f>VLOOKUP(E94,'LISTADO ATM'!$A$2:$C$901,3,0)</f>
        <v>DISTRITO NACIONAL</v>
      </c>
      <c r="B94" s="110">
        <v>335831741</v>
      </c>
      <c r="C94" s="122">
        <v>44279.086412037039</v>
      </c>
      <c r="D94" s="115" t="s">
        <v>2189</v>
      </c>
      <c r="E94" s="109">
        <v>570</v>
      </c>
      <c r="F94" s="115" t="str">
        <f>VLOOKUP(E94,VIP!$A$2:$O12117,2,0)</f>
        <v>DRBR478</v>
      </c>
      <c r="G94" s="115" t="str">
        <f>VLOOKUP(E94,'LISTADO ATM'!$A$2:$B$900,2,0)</f>
        <v xml:space="preserve">ATM S/M Liverpool Villa Mella </v>
      </c>
      <c r="H94" s="115" t="str">
        <f>VLOOKUP(E94,VIP!$A$2:$O17038,7,FALSE)</f>
        <v>Si</v>
      </c>
      <c r="I94" s="115" t="str">
        <f>VLOOKUP(E94,VIP!$A$2:$O9003,8,FALSE)</f>
        <v>Si</v>
      </c>
      <c r="J94" s="115" t="str">
        <f>VLOOKUP(E94,VIP!$A$2:$O8953,8,FALSE)</f>
        <v>Si</v>
      </c>
      <c r="K94" s="115" t="str">
        <f>VLOOKUP(E94,VIP!$A$2:$O12527,6,0)</f>
        <v>NO</v>
      </c>
      <c r="L94" s="116" t="s">
        <v>2228</v>
      </c>
      <c r="M94" s="176" t="s">
        <v>2521</v>
      </c>
      <c r="N94" s="114" t="s">
        <v>2473</v>
      </c>
      <c r="O94" s="115" t="s">
        <v>2475</v>
      </c>
      <c r="P94" s="113"/>
      <c r="Q94" s="175">
        <v>44279.397222222222</v>
      </c>
    </row>
    <row r="95" spans="1:17" ht="18" x14ac:dyDescent="0.25">
      <c r="A95" s="115" t="str">
        <f>VLOOKUP(E95,'LISTADO ATM'!$A$2:$C$901,3,0)</f>
        <v>NORTE</v>
      </c>
      <c r="B95" s="110">
        <v>335831742</v>
      </c>
      <c r="C95" s="122">
        <v>44279.091886574075</v>
      </c>
      <c r="D95" s="115" t="s">
        <v>2496</v>
      </c>
      <c r="E95" s="109">
        <v>290</v>
      </c>
      <c r="F95" s="115" t="str">
        <f>VLOOKUP(E95,VIP!$A$2:$O12116,2,0)</f>
        <v>DRBR290</v>
      </c>
      <c r="G95" s="115" t="str">
        <f>VLOOKUP(E95,'LISTADO ATM'!$A$2:$B$900,2,0)</f>
        <v xml:space="preserve">ATM Oficina San Francisco de Macorís </v>
      </c>
      <c r="H95" s="115" t="str">
        <f>VLOOKUP(E95,VIP!$A$2:$O17037,7,FALSE)</f>
        <v>Si</v>
      </c>
      <c r="I95" s="115" t="str">
        <f>VLOOKUP(E95,VIP!$A$2:$O9002,8,FALSE)</f>
        <v>Si</v>
      </c>
      <c r="J95" s="115" t="str">
        <f>VLOOKUP(E95,VIP!$A$2:$O8952,8,FALSE)</f>
        <v>Si</v>
      </c>
      <c r="K95" s="115" t="str">
        <f>VLOOKUP(E95,VIP!$A$2:$O12526,6,0)</f>
        <v>NO</v>
      </c>
      <c r="L95" s="116" t="s">
        <v>2459</v>
      </c>
      <c r="M95" s="114" t="s">
        <v>2466</v>
      </c>
      <c r="N95" s="114" t="s">
        <v>2473</v>
      </c>
      <c r="O95" s="115" t="s">
        <v>2497</v>
      </c>
      <c r="P95" s="113"/>
      <c r="Q95" s="117" t="s">
        <v>2459</v>
      </c>
    </row>
    <row r="96" spans="1:17" ht="18" x14ac:dyDescent="0.25">
      <c r="A96" s="115" t="str">
        <f>VLOOKUP(E96,'LISTADO ATM'!$A$2:$C$901,3,0)</f>
        <v>DISTRITO NACIONAL</v>
      </c>
      <c r="B96" s="110">
        <v>335831743</v>
      </c>
      <c r="C96" s="122">
        <v>44279.094571759262</v>
      </c>
      <c r="D96" s="115" t="s">
        <v>2469</v>
      </c>
      <c r="E96" s="109">
        <v>578</v>
      </c>
      <c r="F96" s="115" t="str">
        <f>VLOOKUP(E96,VIP!$A$2:$O12115,2,0)</f>
        <v>DRBR324</v>
      </c>
      <c r="G96" s="115" t="str">
        <f>VLOOKUP(E96,'LISTADO ATM'!$A$2:$B$900,2,0)</f>
        <v xml:space="preserve">ATM Procuraduría General de la República </v>
      </c>
      <c r="H96" s="115" t="str">
        <f>VLOOKUP(E96,VIP!$A$2:$O17036,7,FALSE)</f>
        <v>Si</v>
      </c>
      <c r="I96" s="115" t="str">
        <f>VLOOKUP(E96,VIP!$A$2:$O9001,8,FALSE)</f>
        <v>No</v>
      </c>
      <c r="J96" s="115" t="str">
        <f>VLOOKUP(E96,VIP!$A$2:$O8951,8,FALSE)</f>
        <v>No</v>
      </c>
      <c r="K96" s="115" t="str">
        <f>VLOOKUP(E96,VIP!$A$2:$O12525,6,0)</f>
        <v>NO</v>
      </c>
      <c r="L96" s="116" t="s">
        <v>2459</v>
      </c>
      <c r="M96" s="114" t="s">
        <v>2466</v>
      </c>
      <c r="N96" s="114" t="s">
        <v>2473</v>
      </c>
      <c r="O96" s="115" t="s">
        <v>2474</v>
      </c>
      <c r="P96" s="113"/>
      <c r="Q96" s="117" t="s">
        <v>2459</v>
      </c>
    </row>
    <row r="97" spans="1:17" ht="18" x14ac:dyDescent="0.25">
      <c r="A97" s="115" t="str">
        <f>VLOOKUP(E97,'LISTADO ATM'!$A$2:$C$901,3,0)</f>
        <v>SUR</v>
      </c>
      <c r="B97" s="110">
        <v>335831744</v>
      </c>
      <c r="C97" s="122">
        <v>44279.097974537035</v>
      </c>
      <c r="D97" s="115" t="s">
        <v>2469</v>
      </c>
      <c r="E97" s="109">
        <v>677</v>
      </c>
      <c r="F97" s="115" t="str">
        <f>VLOOKUP(E97,VIP!$A$2:$O12114,2,0)</f>
        <v>DRBR677</v>
      </c>
      <c r="G97" s="115" t="str">
        <f>VLOOKUP(E97,'LISTADO ATM'!$A$2:$B$900,2,0)</f>
        <v>ATM PBG Villa Jaragua</v>
      </c>
      <c r="H97" s="115" t="str">
        <f>VLOOKUP(E97,VIP!$A$2:$O17035,7,FALSE)</f>
        <v>Si</v>
      </c>
      <c r="I97" s="115" t="str">
        <f>VLOOKUP(E97,VIP!$A$2:$O9000,8,FALSE)</f>
        <v>Si</v>
      </c>
      <c r="J97" s="115" t="str">
        <f>VLOOKUP(E97,VIP!$A$2:$O8950,8,FALSE)</f>
        <v>Si</v>
      </c>
      <c r="K97" s="115" t="str">
        <f>VLOOKUP(E97,VIP!$A$2:$O12524,6,0)</f>
        <v>SI</v>
      </c>
      <c r="L97" s="116" t="s">
        <v>2428</v>
      </c>
      <c r="M97" s="114" t="s">
        <v>2466</v>
      </c>
      <c r="N97" s="114" t="s">
        <v>2473</v>
      </c>
      <c r="O97" s="115" t="s">
        <v>2474</v>
      </c>
      <c r="P97" s="113"/>
      <c r="Q97" s="117" t="s">
        <v>2428</v>
      </c>
    </row>
    <row r="98" spans="1:17" ht="18" x14ac:dyDescent="0.25">
      <c r="A98" s="115" t="str">
        <f>VLOOKUP(E98,'LISTADO ATM'!$A$2:$C$901,3,0)</f>
        <v>DISTRITO NACIONAL</v>
      </c>
      <c r="B98" s="110">
        <v>335831745</v>
      </c>
      <c r="C98" s="122">
        <v>44279.103136574071</v>
      </c>
      <c r="D98" s="115" t="s">
        <v>2469</v>
      </c>
      <c r="E98" s="109">
        <v>938</v>
      </c>
      <c r="F98" s="115" t="str">
        <f>VLOOKUP(E98,VIP!$A$2:$O12113,2,0)</f>
        <v>DRBR938</v>
      </c>
      <c r="G98" s="115" t="str">
        <f>VLOOKUP(E98,'LISTADO ATM'!$A$2:$B$900,2,0)</f>
        <v xml:space="preserve">ATM Autobanco Oficina Filadelfia Plaza </v>
      </c>
      <c r="H98" s="115" t="str">
        <f>VLOOKUP(E98,VIP!$A$2:$O17034,7,FALSE)</f>
        <v>Si</v>
      </c>
      <c r="I98" s="115" t="str">
        <f>VLOOKUP(E98,VIP!$A$2:$O8999,8,FALSE)</f>
        <v>Si</v>
      </c>
      <c r="J98" s="115" t="str">
        <f>VLOOKUP(E98,VIP!$A$2:$O8949,8,FALSE)</f>
        <v>Si</v>
      </c>
      <c r="K98" s="115" t="str">
        <f>VLOOKUP(E98,VIP!$A$2:$O12523,6,0)</f>
        <v>NO</v>
      </c>
      <c r="L98" s="116" t="s">
        <v>2459</v>
      </c>
      <c r="M98" s="114" t="s">
        <v>2466</v>
      </c>
      <c r="N98" s="114" t="s">
        <v>2473</v>
      </c>
      <c r="O98" s="115" t="s">
        <v>2474</v>
      </c>
      <c r="P98" s="113"/>
      <c r="Q98" s="117" t="s">
        <v>2459</v>
      </c>
    </row>
    <row r="99" spans="1:17" ht="18" x14ac:dyDescent="0.25">
      <c r="A99" s="115" t="str">
        <f>VLOOKUP(E99,'LISTADO ATM'!$A$2:$C$901,3,0)</f>
        <v>NORTE</v>
      </c>
      <c r="B99" s="110">
        <v>335831746</v>
      </c>
      <c r="C99" s="122">
        <v>44279.203587962962</v>
      </c>
      <c r="D99" s="115" t="s">
        <v>2190</v>
      </c>
      <c r="E99" s="109">
        <v>854</v>
      </c>
      <c r="F99" s="115" t="str">
        <f>VLOOKUP(E99,VIP!$A$2:$O12118,2,0)</f>
        <v>DRBR854</v>
      </c>
      <c r="G99" s="115" t="str">
        <f>VLOOKUP(E99,'LISTADO ATM'!$A$2:$B$900,2,0)</f>
        <v xml:space="preserve">ATM Centro Comercial Blanco Batista </v>
      </c>
      <c r="H99" s="115" t="str">
        <f>VLOOKUP(E99,VIP!$A$2:$O17039,7,FALSE)</f>
        <v>Si</v>
      </c>
      <c r="I99" s="115" t="str">
        <f>VLOOKUP(E99,VIP!$A$2:$O9004,8,FALSE)</f>
        <v>Si</v>
      </c>
      <c r="J99" s="115" t="str">
        <f>VLOOKUP(E99,VIP!$A$2:$O8954,8,FALSE)</f>
        <v>Si</v>
      </c>
      <c r="K99" s="115" t="str">
        <f>VLOOKUP(E99,VIP!$A$2:$O12528,6,0)</f>
        <v>NO</v>
      </c>
      <c r="L99" s="116" t="s">
        <v>2254</v>
      </c>
      <c r="M99" s="176" t="s">
        <v>2521</v>
      </c>
      <c r="N99" s="114" t="s">
        <v>2473</v>
      </c>
      <c r="O99" s="115" t="s">
        <v>2511</v>
      </c>
      <c r="P99" s="113"/>
      <c r="Q99" s="175">
        <v>44279.395833333336</v>
      </c>
    </row>
    <row r="100" spans="1:17" ht="18" x14ac:dyDescent="0.25">
      <c r="A100" s="115" t="str">
        <f>VLOOKUP(E100,'LISTADO ATM'!$A$2:$C$901,3,0)</f>
        <v>DISTRITO NACIONAL</v>
      </c>
      <c r="B100" s="110">
        <v>335831748</v>
      </c>
      <c r="C100" s="122">
        <v>44279.204780092594</v>
      </c>
      <c r="D100" s="115" t="s">
        <v>2189</v>
      </c>
      <c r="E100" s="109">
        <v>816</v>
      </c>
      <c r="F100" s="115" t="str">
        <f>VLOOKUP(E100,VIP!$A$2:$O12117,2,0)</f>
        <v>DRBR816</v>
      </c>
      <c r="G100" s="115" t="str">
        <f>VLOOKUP(E100,'LISTADO ATM'!$A$2:$B$900,2,0)</f>
        <v xml:space="preserve">ATM Oficina Pedro Brand </v>
      </c>
      <c r="H100" s="115" t="str">
        <f>VLOOKUP(E100,VIP!$A$2:$O17038,7,FALSE)</f>
        <v>Si</v>
      </c>
      <c r="I100" s="115" t="str">
        <f>VLOOKUP(E100,VIP!$A$2:$O9003,8,FALSE)</f>
        <v>Si</v>
      </c>
      <c r="J100" s="115" t="str">
        <f>VLOOKUP(E100,VIP!$A$2:$O8953,8,FALSE)</f>
        <v>Si</v>
      </c>
      <c r="K100" s="115" t="str">
        <f>VLOOKUP(E100,VIP!$A$2:$O12527,6,0)</f>
        <v>NO</v>
      </c>
      <c r="L100" s="116" t="s">
        <v>2254</v>
      </c>
      <c r="M100" s="176" t="s">
        <v>2521</v>
      </c>
      <c r="N100" s="114" t="s">
        <v>2473</v>
      </c>
      <c r="O100" s="115" t="s">
        <v>2475</v>
      </c>
      <c r="P100" s="113"/>
      <c r="Q100" s="175">
        <v>44279.401388888888</v>
      </c>
    </row>
    <row r="101" spans="1:17" ht="18" x14ac:dyDescent="0.25">
      <c r="A101" s="115" t="str">
        <f>VLOOKUP(E101,'LISTADO ATM'!$A$2:$C$901,3,0)</f>
        <v>DISTRITO NACIONAL</v>
      </c>
      <c r="B101" s="110">
        <v>335831762</v>
      </c>
      <c r="C101" s="122">
        <v>44279.304016203707</v>
      </c>
      <c r="D101" s="115" t="s">
        <v>2189</v>
      </c>
      <c r="E101" s="109">
        <v>896</v>
      </c>
      <c r="F101" s="115" t="str">
        <f>VLOOKUP(E101,VIP!$A$2:$O12116,2,0)</f>
        <v>DRBR896</v>
      </c>
      <c r="G101" s="115" t="str">
        <f>VLOOKUP(E101,'LISTADO ATM'!$A$2:$B$900,2,0)</f>
        <v xml:space="preserve">ATM Campamento Militar 16 de Agosto I </v>
      </c>
      <c r="H101" s="115" t="str">
        <f>VLOOKUP(E101,VIP!$A$2:$O17037,7,FALSE)</f>
        <v>Si</v>
      </c>
      <c r="I101" s="115" t="str">
        <f>VLOOKUP(E101,VIP!$A$2:$O9002,8,FALSE)</f>
        <v>Si</v>
      </c>
      <c r="J101" s="115" t="str">
        <f>VLOOKUP(E101,VIP!$A$2:$O8952,8,FALSE)</f>
        <v>Si</v>
      </c>
      <c r="K101" s="115" t="str">
        <f>VLOOKUP(E101,VIP!$A$2:$O12526,6,0)</f>
        <v>NO</v>
      </c>
      <c r="L101" s="116" t="s">
        <v>2489</v>
      </c>
      <c r="M101" s="114" t="s">
        <v>2466</v>
      </c>
      <c r="N101" s="114" t="s">
        <v>2473</v>
      </c>
      <c r="O101" s="115" t="s">
        <v>2475</v>
      </c>
      <c r="P101" s="113"/>
      <c r="Q101" s="117" t="s">
        <v>2489</v>
      </c>
    </row>
    <row r="102" spans="1:17" ht="18" x14ac:dyDescent="0.25">
      <c r="A102" s="115" t="str">
        <f>VLOOKUP(E102,'LISTADO ATM'!$A$2:$C$901,3,0)</f>
        <v>SUR</v>
      </c>
      <c r="B102" s="110">
        <v>335831763</v>
      </c>
      <c r="C102" s="122">
        <v>44279.306006944447</v>
      </c>
      <c r="D102" s="115" t="s">
        <v>2189</v>
      </c>
      <c r="E102" s="109">
        <v>766</v>
      </c>
      <c r="F102" s="115" t="str">
        <f>VLOOKUP(E102,VIP!$A$2:$O12115,2,0)</f>
        <v>DRBR440</v>
      </c>
      <c r="G102" s="115" t="str">
        <f>VLOOKUP(E102,'LISTADO ATM'!$A$2:$B$900,2,0)</f>
        <v xml:space="preserve">ATM Oficina Azua II </v>
      </c>
      <c r="H102" s="115" t="str">
        <f>VLOOKUP(E102,VIP!$A$2:$O17036,7,FALSE)</f>
        <v>Si</v>
      </c>
      <c r="I102" s="115" t="str">
        <f>VLOOKUP(E102,VIP!$A$2:$O9001,8,FALSE)</f>
        <v>Si</v>
      </c>
      <c r="J102" s="115" t="str">
        <f>VLOOKUP(E102,VIP!$A$2:$O8951,8,FALSE)</f>
        <v>Si</v>
      </c>
      <c r="K102" s="115" t="str">
        <f>VLOOKUP(E102,VIP!$A$2:$O12525,6,0)</f>
        <v>SI</v>
      </c>
      <c r="L102" s="116" t="s">
        <v>2228</v>
      </c>
      <c r="M102" s="114" t="s">
        <v>2466</v>
      </c>
      <c r="N102" s="114" t="s">
        <v>2473</v>
      </c>
      <c r="O102" s="115" t="s">
        <v>2475</v>
      </c>
      <c r="P102" s="113"/>
      <c r="Q102" s="117" t="s">
        <v>2228</v>
      </c>
    </row>
    <row r="103" spans="1:17" ht="18" x14ac:dyDescent="0.25">
      <c r="A103" s="115" t="str">
        <f>VLOOKUP(E103,'LISTADO ATM'!$A$2:$C$901,3,0)</f>
        <v>DISTRITO NACIONAL</v>
      </c>
      <c r="B103" s="110">
        <v>335831765</v>
      </c>
      <c r="C103" s="122">
        <v>44279.310208333336</v>
      </c>
      <c r="D103" s="115" t="s">
        <v>2496</v>
      </c>
      <c r="E103" s="109">
        <v>545</v>
      </c>
      <c r="F103" s="115" t="str">
        <f>VLOOKUP(E103,VIP!$A$2:$O12114,2,0)</f>
        <v>DRBR995</v>
      </c>
      <c r="G103" s="115" t="str">
        <f>VLOOKUP(E103,'LISTADO ATM'!$A$2:$B$900,2,0)</f>
        <v xml:space="preserve">ATM Oficina Isabel La Católica II  </v>
      </c>
      <c r="H103" s="115" t="str">
        <f>VLOOKUP(E103,VIP!$A$2:$O17035,7,FALSE)</f>
        <v>Si</v>
      </c>
      <c r="I103" s="115" t="str">
        <f>VLOOKUP(E103,VIP!$A$2:$O9000,8,FALSE)</f>
        <v>Si</v>
      </c>
      <c r="J103" s="115" t="str">
        <f>VLOOKUP(E103,VIP!$A$2:$O8950,8,FALSE)</f>
        <v>Si</v>
      </c>
      <c r="K103" s="115" t="str">
        <f>VLOOKUP(E103,VIP!$A$2:$O12524,6,0)</f>
        <v>NO</v>
      </c>
      <c r="L103" s="116" t="s">
        <v>2501</v>
      </c>
      <c r="M103" s="114" t="s">
        <v>2466</v>
      </c>
      <c r="N103" s="114" t="s">
        <v>2473</v>
      </c>
      <c r="O103" s="115" t="s">
        <v>2497</v>
      </c>
      <c r="P103" s="113"/>
      <c r="Q103" s="117" t="s">
        <v>2501</v>
      </c>
    </row>
    <row r="104" spans="1:17" ht="18" x14ac:dyDescent="0.25">
      <c r="A104" s="115" t="str">
        <f>VLOOKUP(E104,'LISTADO ATM'!$A$2:$C$901,3,0)</f>
        <v>DISTRITO NACIONAL</v>
      </c>
      <c r="B104" s="110">
        <v>335831776</v>
      </c>
      <c r="C104" s="122">
        <v>44279.328020833331</v>
      </c>
      <c r="D104" s="115" t="s">
        <v>2469</v>
      </c>
      <c r="E104" s="109">
        <v>860</v>
      </c>
      <c r="F104" s="115" t="str">
        <f>VLOOKUP(E104,VIP!$A$2:$O12135,2,0)</f>
        <v>DRBR860</v>
      </c>
      <c r="G104" s="115" t="str">
        <f>VLOOKUP(E104,'LISTADO ATM'!$A$2:$B$900,2,0)</f>
        <v xml:space="preserve">ATM Oficina Bella Vista 27 de Febrero I </v>
      </c>
      <c r="H104" s="115" t="str">
        <f>VLOOKUP(E104,VIP!$A$2:$O17056,7,FALSE)</f>
        <v>Si</v>
      </c>
      <c r="I104" s="115" t="str">
        <f>VLOOKUP(E104,VIP!$A$2:$O9021,8,FALSE)</f>
        <v>Si</v>
      </c>
      <c r="J104" s="115" t="str">
        <f>VLOOKUP(E104,VIP!$A$2:$O8971,8,FALSE)</f>
        <v>Si</v>
      </c>
      <c r="K104" s="115" t="str">
        <f>VLOOKUP(E104,VIP!$A$2:$O12545,6,0)</f>
        <v>NO</v>
      </c>
      <c r="L104" s="116" t="s">
        <v>2459</v>
      </c>
      <c r="M104" s="114" t="s">
        <v>2466</v>
      </c>
      <c r="N104" s="114" t="s">
        <v>2473</v>
      </c>
      <c r="O104" s="115" t="s">
        <v>2474</v>
      </c>
      <c r="P104" s="113"/>
      <c r="Q104" s="117" t="s">
        <v>2518</v>
      </c>
    </row>
    <row r="105" spans="1:17" ht="18" x14ac:dyDescent="0.25">
      <c r="A105" s="115" t="str">
        <f>VLOOKUP(E105,'LISTADO ATM'!$A$2:$C$901,3,0)</f>
        <v>ESTE</v>
      </c>
      <c r="B105" s="110">
        <v>335831784</v>
      </c>
      <c r="C105" s="122">
        <v>44279.332638888889</v>
      </c>
      <c r="D105" s="115" t="s">
        <v>2469</v>
      </c>
      <c r="E105" s="109">
        <v>114</v>
      </c>
      <c r="F105" s="115" t="str">
        <f>VLOOKUP(E105,VIP!$A$2:$O12136,2,0)</f>
        <v>DRBR114</v>
      </c>
      <c r="G105" s="115" t="str">
        <f>VLOOKUP(E105,'LISTADO ATM'!$A$2:$B$900,2,0)</f>
        <v xml:space="preserve">ATM Oficina Hato Mayor </v>
      </c>
      <c r="H105" s="115" t="str">
        <f>VLOOKUP(E105,VIP!$A$2:$O17057,7,FALSE)</f>
        <v>Si</v>
      </c>
      <c r="I105" s="115" t="str">
        <f>VLOOKUP(E105,VIP!$A$2:$O9022,8,FALSE)</f>
        <v>Si</v>
      </c>
      <c r="J105" s="115" t="str">
        <f>VLOOKUP(E105,VIP!$A$2:$O8972,8,FALSE)</f>
        <v>Si</v>
      </c>
      <c r="K105" s="115" t="str">
        <f>VLOOKUP(E105,VIP!$A$2:$O12546,6,0)</f>
        <v>NO</v>
      </c>
      <c r="L105" s="116" t="s">
        <v>2428</v>
      </c>
      <c r="M105" s="176" t="s">
        <v>2521</v>
      </c>
      <c r="N105" s="176" t="s">
        <v>2523</v>
      </c>
      <c r="O105" s="115" t="s">
        <v>2474</v>
      </c>
      <c r="P105" s="113"/>
      <c r="Q105" s="176">
        <v>44279.451388888891</v>
      </c>
    </row>
    <row r="106" spans="1:17" ht="18" x14ac:dyDescent="0.25">
      <c r="A106" s="115" t="str">
        <f>VLOOKUP(E106,'LISTADO ATM'!$A$2:$C$901,3,0)</f>
        <v>NORTE</v>
      </c>
      <c r="B106" s="110">
        <v>335831786</v>
      </c>
      <c r="C106" s="122">
        <v>44279.334317129629</v>
      </c>
      <c r="D106" s="115" t="s">
        <v>2496</v>
      </c>
      <c r="E106" s="109">
        <v>8</v>
      </c>
      <c r="F106" s="115" t="str">
        <f>VLOOKUP(E106,VIP!$A$2:$O12133,2,0)</f>
        <v>DRBR008</v>
      </c>
      <c r="G106" s="115" t="str">
        <f>VLOOKUP(E106,'LISTADO ATM'!$A$2:$B$900,2,0)</f>
        <v>ATM Autoservicio Yaque</v>
      </c>
      <c r="H106" s="115" t="str">
        <f>VLOOKUP(E106,VIP!$A$2:$O17054,7,FALSE)</f>
        <v>Si</v>
      </c>
      <c r="I106" s="115" t="str">
        <f>VLOOKUP(E106,VIP!$A$2:$O9019,8,FALSE)</f>
        <v>Si</v>
      </c>
      <c r="J106" s="115" t="str">
        <f>VLOOKUP(E106,VIP!$A$2:$O8969,8,FALSE)</f>
        <v>Si</v>
      </c>
      <c r="K106" s="115" t="str">
        <f>VLOOKUP(E106,VIP!$A$2:$O12543,6,0)</f>
        <v>NO</v>
      </c>
      <c r="L106" s="116" t="s">
        <v>2428</v>
      </c>
      <c r="M106" s="114" t="s">
        <v>2466</v>
      </c>
      <c r="N106" s="114" t="s">
        <v>2473</v>
      </c>
      <c r="O106" s="115" t="s">
        <v>2497</v>
      </c>
      <c r="P106" s="113"/>
      <c r="Q106" s="117" t="s">
        <v>2428</v>
      </c>
    </row>
    <row r="107" spans="1:17" ht="18" x14ac:dyDescent="0.25">
      <c r="A107" s="115" t="str">
        <f>VLOOKUP(E107,'LISTADO ATM'!$A$2:$C$901,3,0)</f>
        <v>NORTE</v>
      </c>
      <c r="B107" s="110">
        <v>335831797</v>
      </c>
      <c r="C107" s="122">
        <v>44279.338287037041</v>
      </c>
      <c r="D107" s="115" t="s">
        <v>2496</v>
      </c>
      <c r="E107" s="109">
        <v>350</v>
      </c>
      <c r="F107" s="115" t="str">
        <f>VLOOKUP(E107,VIP!$A$2:$O12132,2,0)</f>
        <v>DRBR350</v>
      </c>
      <c r="G107" s="115" t="str">
        <f>VLOOKUP(E107,'LISTADO ATM'!$A$2:$B$900,2,0)</f>
        <v xml:space="preserve">ATM Oficina Villa Tapia </v>
      </c>
      <c r="H107" s="115" t="str">
        <f>VLOOKUP(E107,VIP!$A$2:$O17053,7,FALSE)</f>
        <v>Si</v>
      </c>
      <c r="I107" s="115" t="str">
        <f>VLOOKUP(E107,VIP!$A$2:$O9018,8,FALSE)</f>
        <v>Si</v>
      </c>
      <c r="J107" s="115" t="str">
        <f>VLOOKUP(E107,VIP!$A$2:$O8968,8,FALSE)</f>
        <v>Si</v>
      </c>
      <c r="K107" s="115" t="str">
        <f>VLOOKUP(E107,VIP!$A$2:$O12542,6,0)</f>
        <v>NO</v>
      </c>
      <c r="L107" s="116" t="s">
        <v>2428</v>
      </c>
      <c r="M107" s="176" t="s">
        <v>2521</v>
      </c>
      <c r="N107" s="114" t="s">
        <v>2473</v>
      </c>
      <c r="O107" s="115" t="s">
        <v>2497</v>
      </c>
      <c r="P107" s="113"/>
      <c r="Q107" s="175">
        <v>44279.430555555555</v>
      </c>
    </row>
    <row r="108" spans="1:17" ht="18" x14ac:dyDescent="0.25">
      <c r="A108" s="115" t="str">
        <f>VLOOKUP(E108,'LISTADO ATM'!$A$2:$C$901,3,0)</f>
        <v>DISTRITO NACIONAL</v>
      </c>
      <c r="B108" s="110">
        <v>335831807</v>
      </c>
      <c r="C108" s="122">
        <v>44279.341400462959</v>
      </c>
      <c r="D108" s="115" t="s">
        <v>2189</v>
      </c>
      <c r="E108" s="109">
        <v>911</v>
      </c>
      <c r="F108" s="115" t="str">
        <f>VLOOKUP(E108,VIP!$A$2:$O12131,2,0)</f>
        <v>DRBR911</v>
      </c>
      <c r="G108" s="115" t="str">
        <f>VLOOKUP(E108,'LISTADO ATM'!$A$2:$B$900,2,0)</f>
        <v xml:space="preserve">ATM Oficina Venezuela II </v>
      </c>
      <c r="H108" s="115" t="str">
        <f>VLOOKUP(E108,VIP!$A$2:$O17052,7,FALSE)</f>
        <v>Si</v>
      </c>
      <c r="I108" s="115" t="str">
        <f>VLOOKUP(E108,VIP!$A$2:$O9017,8,FALSE)</f>
        <v>Si</v>
      </c>
      <c r="J108" s="115" t="str">
        <f>VLOOKUP(E108,VIP!$A$2:$O8967,8,FALSE)</f>
        <v>Si</v>
      </c>
      <c r="K108" s="115" t="str">
        <f>VLOOKUP(E108,VIP!$A$2:$O12541,6,0)</f>
        <v>SI</v>
      </c>
      <c r="L108" s="116" t="s">
        <v>2489</v>
      </c>
      <c r="M108" s="176" t="s">
        <v>2521</v>
      </c>
      <c r="N108" s="114" t="s">
        <v>2473</v>
      </c>
      <c r="O108" s="115" t="s">
        <v>2475</v>
      </c>
      <c r="P108" s="113"/>
      <c r="Q108" s="175">
        <v>44279.444444444445</v>
      </c>
    </row>
    <row r="109" spans="1:17" ht="18" x14ac:dyDescent="0.25">
      <c r="A109" s="115" t="str">
        <f>VLOOKUP(E109,'LISTADO ATM'!$A$2:$C$901,3,0)</f>
        <v>DISTRITO NACIONAL</v>
      </c>
      <c r="B109" s="110">
        <v>335831811</v>
      </c>
      <c r="C109" s="122">
        <v>44279.342361111114</v>
      </c>
      <c r="D109" s="115" t="s">
        <v>2189</v>
      </c>
      <c r="E109" s="109">
        <v>696</v>
      </c>
      <c r="F109" s="115" t="str">
        <f>VLOOKUP(E109,VIP!$A$2:$O12130,2,0)</f>
        <v>DRBR696</v>
      </c>
      <c r="G109" s="115" t="str">
        <f>VLOOKUP(E109,'LISTADO ATM'!$A$2:$B$900,2,0)</f>
        <v>ATM Olé Jacobo Majluta</v>
      </c>
      <c r="H109" s="115" t="str">
        <f>VLOOKUP(E109,VIP!$A$2:$O17051,7,FALSE)</f>
        <v>Si</v>
      </c>
      <c r="I109" s="115" t="str">
        <f>VLOOKUP(E109,VIP!$A$2:$O9016,8,FALSE)</f>
        <v>Si</v>
      </c>
      <c r="J109" s="115" t="str">
        <f>VLOOKUP(E109,VIP!$A$2:$O8966,8,FALSE)</f>
        <v>Si</v>
      </c>
      <c r="K109" s="115" t="str">
        <f>VLOOKUP(E109,VIP!$A$2:$O12540,6,0)</f>
        <v>NO</v>
      </c>
      <c r="L109" s="116" t="s">
        <v>2489</v>
      </c>
      <c r="M109" s="114" t="s">
        <v>2466</v>
      </c>
      <c r="N109" s="114" t="s">
        <v>2473</v>
      </c>
      <c r="O109" s="115" t="s">
        <v>2475</v>
      </c>
      <c r="P109" s="113"/>
      <c r="Q109" s="117" t="s">
        <v>2489</v>
      </c>
    </row>
    <row r="110" spans="1:17" ht="18" x14ac:dyDescent="0.25">
      <c r="A110" s="115" t="str">
        <f>VLOOKUP(E110,'LISTADO ATM'!$A$2:$C$901,3,0)</f>
        <v>DISTRITO NACIONAL</v>
      </c>
      <c r="B110" s="110">
        <v>335831812</v>
      </c>
      <c r="C110" s="122">
        <v>44279.34302083333</v>
      </c>
      <c r="D110" s="115" t="s">
        <v>2469</v>
      </c>
      <c r="E110" s="109">
        <v>377</v>
      </c>
      <c r="F110" s="115" t="str">
        <f>VLOOKUP(E110,VIP!$A$2:$O12129,2,0)</f>
        <v>DRBR377</v>
      </c>
      <c r="G110" s="115" t="str">
        <f>VLOOKUP(E110,'LISTADO ATM'!$A$2:$B$900,2,0)</f>
        <v>ATM Estación del Metro Eduardo Brito</v>
      </c>
      <c r="H110" s="115" t="str">
        <f>VLOOKUP(E110,VIP!$A$2:$O17050,7,FALSE)</f>
        <v>Si</v>
      </c>
      <c r="I110" s="115" t="str">
        <f>VLOOKUP(E110,VIP!$A$2:$O9015,8,FALSE)</f>
        <v>Si</v>
      </c>
      <c r="J110" s="115" t="str">
        <f>VLOOKUP(E110,VIP!$A$2:$O8965,8,FALSE)</f>
        <v>Si</v>
      </c>
      <c r="K110" s="115" t="str">
        <f>VLOOKUP(E110,VIP!$A$2:$O12539,6,0)</f>
        <v>NO</v>
      </c>
      <c r="L110" s="116" t="s">
        <v>2428</v>
      </c>
      <c r="M110" s="114" t="s">
        <v>2466</v>
      </c>
      <c r="N110" s="114" t="s">
        <v>2473</v>
      </c>
      <c r="O110" s="115" t="s">
        <v>2474</v>
      </c>
      <c r="P110" s="113"/>
      <c r="Q110" s="117" t="s">
        <v>2428</v>
      </c>
    </row>
    <row r="111" spans="1:17" ht="18" x14ac:dyDescent="0.25">
      <c r="A111" s="115" t="str">
        <f>VLOOKUP(E111,'LISTADO ATM'!$A$2:$C$901,3,0)</f>
        <v>DISTRITO NACIONAL</v>
      </c>
      <c r="B111" s="110">
        <v>335831825</v>
      </c>
      <c r="C111" s="122">
        <v>44279.34652777778</v>
      </c>
      <c r="D111" s="115" t="s">
        <v>2469</v>
      </c>
      <c r="E111" s="109">
        <v>725</v>
      </c>
      <c r="F111" s="115" t="str">
        <f>VLOOKUP(E111,VIP!$A$2:$O12128,2,0)</f>
        <v>DRBR998</v>
      </c>
      <c r="G111" s="115" t="str">
        <f>VLOOKUP(E111,'LISTADO ATM'!$A$2:$B$900,2,0)</f>
        <v xml:space="preserve">ATM El Huacal II  </v>
      </c>
      <c r="H111" s="115" t="str">
        <f>VLOOKUP(E111,VIP!$A$2:$O17049,7,FALSE)</f>
        <v>Si</v>
      </c>
      <c r="I111" s="115" t="str">
        <f>VLOOKUP(E111,VIP!$A$2:$O9014,8,FALSE)</f>
        <v>Si</v>
      </c>
      <c r="J111" s="115" t="str">
        <f>VLOOKUP(E111,VIP!$A$2:$O8964,8,FALSE)</f>
        <v>Si</v>
      </c>
      <c r="K111" s="115" t="str">
        <f>VLOOKUP(E111,VIP!$A$2:$O12538,6,0)</f>
        <v>NO</v>
      </c>
      <c r="L111" s="116" t="s">
        <v>2459</v>
      </c>
      <c r="M111" s="114" t="s">
        <v>2466</v>
      </c>
      <c r="N111" s="114" t="s">
        <v>2473</v>
      </c>
      <c r="O111" s="115" t="s">
        <v>2474</v>
      </c>
      <c r="P111" s="113"/>
      <c r="Q111" s="117" t="s">
        <v>2518</v>
      </c>
    </row>
    <row r="112" spans="1:17" ht="18" x14ac:dyDescent="0.25">
      <c r="A112" s="115" t="str">
        <f>VLOOKUP(E112,'LISTADO ATM'!$A$2:$C$901,3,0)</f>
        <v>NORTE</v>
      </c>
      <c r="B112" s="110">
        <v>335831840</v>
      </c>
      <c r="C112" s="122">
        <v>44279.350902777776</v>
      </c>
      <c r="D112" s="115" t="s">
        <v>2496</v>
      </c>
      <c r="E112" s="109">
        <v>77</v>
      </c>
      <c r="F112" s="115" t="str">
        <f>VLOOKUP(E112,VIP!$A$2:$O12127,2,0)</f>
        <v>DRBR077</v>
      </c>
      <c r="G112" s="115" t="str">
        <f>VLOOKUP(E112,'LISTADO ATM'!$A$2:$B$900,2,0)</f>
        <v xml:space="preserve">ATM Oficina Cruce de Imbert </v>
      </c>
      <c r="H112" s="115" t="str">
        <f>VLOOKUP(E112,VIP!$A$2:$O17048,7,FALSE)</f>
        <v>Si</v>
      </c>
      <c r="I112" s="115" t="str">
        <f>VLOOKUP(E112,VIP!$A$2:$O9013,8,FALSE)</f>
        <v>Si</v>
      </c>
      <c r="J112" s="115" t="str">
        <f>VLOOKUP(E112,VIP!$A$2:$O8963,8,FALSE)</f>
        <v>Si</v>
      </c>
      <c r="K112" s="115" t="str">
        <f>VLOOKUP(E112,VIP!$A$2:$O12537,6,0)</f>
        <v>SI</v>
      </c>
      <c r="L112" s="116" t="s">
        <v>2428</v>
      </c>
      <c r="M112" s="114" t="s">
        <v>2466</v>
      </c>
      <c r="N112" s="114" t="s">
        <v>2473</v>
      </c>
      <c r="O112" s="115" t="s">
        <v>2497</v>
      </c>
      <c r="P112" s="113"/>
      <c r="Q112" s="117" t="s">
        <v>2428</v>
      </c>
    </row>
    <row r="113" spans="1:17" ht="18" x14ac:dyDescent="0.25">
      <c r="A113" s="115" t="str">
        <f>VLOOKUP(E113,'LISTADO ATM'!$A$2:$C$901,3,0)</f>
        <v>SUR</v>
      </c>
      <c r="B113" s="110">
        <v>335831845</v>
      </c>
      <c r="C113" s="122">
        <v>44279.353009259263</v>
      </c>
      <c r="D113" s="115" t="s">
        <v>2496</v>
      </c>
      <c r="E113" s="109">
        <v>962</v>
      </c>
      <c r="F113" s="115" t="str">
        <f>VLOOKUP(E113,VIP!$A$2:$O12126,2,0)</f>
        <v>DRBR962</v>
      </c>
      <c r="G113" s="115" t="str">
        <f>VLOOKUP(E113,'LISTADO ATM'!$A$2:$B$900,2,0)</f>
        <v xml:space="preserve">ATM Oficina Villa Ofelia II (San Juan) </v>
      </c>
      <c r="H113" s="115" t="str">
        <f>VLOOKUP(E113,VIP!$A$2:$O17047,7,FALSE)</f>
        <v>Si</v>
      </c>
      <c r="I113" s="115" t="str">
        <f>VLOOKUP(E113,VIP!$A$2:$O9012,8,FALSE)</f>
        <v>Si</v>
      </c>
      <c r="J113" s="115" t="str">
        <f>VLOOKUP(E113,VIP!$A$2:$O8962,8,FALSE)</f>
        <v>Si</v>
      </c>
      <c r="K113" s="115" t="str">
        <f>VLOOKUP(E113,VIP!$A$2:$O12536,6,0)</f>
        <v>NO</v>
      </c>
      <c r="L113" s="116" t="s">
        <v>2459</v>
      </c>
      <c r="M113" s="176" t="s">
        <v>2521</v>
      </c>
      <c r="N113" s="114" t="s">
        <v>2473</v>
      </c>
      <c r="O113" s="115" t="s">
        <v>2497</v>
      </c>
      <c r="P113" s="113"/>
      <c r="Q113" s="175">
        <v>44279.444444444445</v>
      </c>
    </row>
    <row r="114" spans="1:17" ht="18" x14ac:dyDescent="0.25">
      <c r="A114" s="115" t="str">
        <f>VLOOKUP(E114,'LISTADO ATM'!$A$2:$C$901,3,0)</f>
        <v>NORTE</v>
      </c>
      <c r="B114" s="110">
        <v>335831850</v>
      </c>
      <c r="C114" s="122">
        <v>44279.355138888888</v>
      </c>
      <c r="D114" s="115" t="s">
        <v>2496</v>
      </c>
      <c r="E114" s="109">
        <v>903</v>
      </c>
      <c r="F114" s="115" t="str">
        <f>VLOOKUP(E114,VIP!$A$2:$O12125,2,0)</f>
        <v>DRBR903</v>
      </c>
      <c r="G114" s="115" t="str">
        <f>VLOOKUP(E114,'LISTADO ATM'!$A$2:$B$900,2,0)</f>
        <v xml:space="preserve">ATM Oficina La Vega Real I </v>
      </c>
      <c r="H114" s="115" t="str">
        <f>VLOOKUP(E114,VIP!$A$2:$O17046,7,FALSE)</f>
        <v>Si</v>
      </c>
      <c r="I114" s="115" t="str">
        <f>VLOOKUP(E114,VIP!$A$2:$O9011,8,FALSE)</f>
        <v>Si</v>
      </c>
      <c r="J114" s="115" t="str">
        <f>VLOOKUP(E114,VIP!$A$2:$O8961,8,FALSE)</f>
        <v>Si</v>
      </c>
      <c r="K114" s="115" t="str">
        <f>VLOOKUP(E114,VIP!$A$2:$O12535,6,0)</f>
        <v>NO</v>
      </c>
      <c r="L114" s="116" t="s">
        <v>2428</v>
      </c>
      <c r="M114" s="114" t="s">
        <v>2466</v>
      </c>
      <c r="N114" s="114" t="s">
        <v>2473</v>
      </c>
      <c r="O114" s="115" t="s">
        <v>2497</v>
      </c>
      <c r="P114" s="113"/>
      <c r="Q114" s="117" t="s">
        <v>2428</v>
      </c>
    </row>
    <row r="115" spans="1:17" ht="18" x14ac:dyDescent="0.25">
      <c r="A115" s="115" t="str">
        <f>VLOOKUP(E115,'LISTADO ATM'!$A$2:$C$901,3,0)</f>
        <v>DISTRITO NACIONAL</v>
      </c>
      <c r="B115" s="110">
        <v>335831855</v>
      </c>
      <c r="C115" s="122">
        <v>44279.356493055559</v>
      </c>
      <c r="D115" s="115" t="s">
        <v>2189</v>
      </c>
      <c r="E115" s="109">
        <v>162</v>
      </c>
      <c r="F115" s="115" t="str">
        <f>VLOOKUP(E115,VIP!$A$2:$O12124,2,0)</f>
        <v>DRBR162</v>
      </c>
      <c r="G115" s="115" t="str">
        <f>VLOOKUP(E115,'LISTADO ATM'!$A$2:$B$900,2,0)</f>
        <v xml:space="preserve">ATM Oficina Tiradentes I </v>
      </c>
      <c r="H115" s="115" t="str">
        <f>VLOOKUP(E115,VIP!$A$2:$O17045,7,FALSE)</f>
        <v>Si</v>
      </c>
      <c r="I115" s="115" t="str">
        <f>VLOOKUP(E115,VIP!$A$2:$O9010,8,FALSE)</f>
        <v>Si</v>
      </c>
      <c r="J115" s="115" t="str">
        <f>VLOOKUP(E115,VIP!$A$2:$O8960,8,FALSE)</f>
        <v>Si</v>
      </c>
      <c r="K115" s="115" t="str">
        <f>VLOOKUP(E115,VIP!$A$2:$O12534,6,0)</f>
        <v>NO</v>
      </c>
      <c r="L115" s="116" t="s">
        <v>2228</v>
      </c>
      <c r="M115" s="114" t="s">
        <v>2466</v>
      </c>
      <c r="N115" s="114" t="s">
        <v>2473</v>
      </c>
      <c r="O115" s="115" t="s">
        <v>2475</v>
      </c>
      <c r="P115" s="113"/>
      <c r="Q115" s="117" t="s">
        <v>2228</v>
      </c>
    </row>
    <row r="116" spans="1:17" ht="18" x14ac:dyDescent="0.25">
      <c r="A116" s="115" t="str">
        <f>VLOOKUP(E116,'LISTADO ATM'!$A$2:$C$901,3,0)</f>
        <v>DISTRITO NACIONAL</v>
      </c>
      <c r="B116" s="110">
        <v>335831886</v>
      </c>
      <c r="C116" s="122">
        <v>44279.364664351851</v>
      </c>
      <c r="D116" s="115" t="s">
        <v>2189</v>
      </c>
      <c r="E116" s="109">
        <v>406</v>
      </c>
      <c r="F116" s="115" t="str">
        <f>VLOOKUP(E116,VIP!$A$2:$O12123,2,0)</f>
        <v>DRBR406</v>
      </c>
      <c r="G116" s="115" t="str">
        <f>VLOOKUP(E116,'LISTADO ATM'!$A$2:$B$900,2,0)</f>
        <v xml:space="preserve">ATM UNP Plaza Lama Máximo Gómez </v>
      </c>
      <c r="H116" s="115" t="str">
        <f>VLOOKUP(E116,VIP!$A$2:$O17044,7,FALSE)</f>
        <v>Si</v>
      </c>
      <c r="I116" s="115" t="str">
        <f>VLOOKUP(E116,VIP!$A$2:$O9009,8,FALSE)</f>
        <v>Si</v>
      </c>
      <c r="J116" s="115" t="str">
        <f>VLOOKUP(E116,VIP!$A$2:$O8959,8,FALSE)</f>
        <v>Si</v>
      </c>
      <c r="K116" s="115" t="str">
        <f>VLOOKUP(E116,VIP!$A$2:$O12533,6,0)</f>
        <v>SI</v>
      </c>
      <c r="L116" s="116" t="s">
        <v>2228</v>
      </c>
      <c r="M116" s="114" t="s">
        <v>2466</v>
      </c>
      <c r="N116" s="114" t="s">
        <v>2473</v>
      </c>
      <c r="O116" s="115" t="s">
        <v>2475</v>
      </c>
      <c r="P116" s="113"/>
      <c r="Q116" s="117" t="s">
        <v>2228</v>
      </c>
    </row>
    <row r="117" spans="1:17" ht="18" x14ac:dyDescent="0.25">
      <c r="A117" s="115" t="str">
        <f>VLOOKUP(E117,'LISTADO ATM'!$A$2:$C$901,3,0)</f>
        <v>DISTRITO NACIONAL</v>
      </c>
      <c r="B117" s="110">
        <v>335831916</v>
      </c>
      <c r="C117" s="122">
        <v>44279.37394675926</v>
      </c>
      <c r="D117" s="115" t="s">
        <v>2469</v>
      </c>
      <c r="E117" s="109">
        <v>438</v>
      </c>
      <c r="F117" s="115" t="str">
        <f>VLOOKUP(E117,VIP!$A$2:$O12122,2,0)</f>
        <v>DRBR438</v>
      </c>
      <c r="G117" s="115" t="str">
        <f>VLOOKUP(E117,'LISTADO ATM'!$A$2:$B$900,2,0)</f>
        <v xml:space="preserve">ATM Autobanco Torre IV </v>
      </c>
      <c r="H117" s="115" t="str">
        <f>VLOOKUP(E117,VIP!$A$2:$O17043,7,FALSE)</f>
        <v>Si</v>
      </c>
      <c r="I117" s="115" t="str">
        <f>VLOOKUP(E117,VIP!$A$2:$O9008,8,FALSE)</f>
        <v>Si</v>
      </c>
      <c r="J117" s="115" t="str">
        <f>VLOOKUP(E117,VIP!$A$2:$O8958,8,FALSE)</f>
        <v>Si</v>
      </c>
      <c r="K117" s="115" t="str">
        <f>VLOOKUP(E117,VIP!$A$2:$O12532,6,0)</f>
        <v>SI</v>
      </c>
      <c r="L117" s="116" t="s">
        <v>2428</v>
      </c>
      <c r="M117" s="114" t="s">
        <v>2466</v>
      </c>
      <c r="N117" s="114" t="s">
        <v>2473</v>
      </c>
      <c r="O117" s="115" t="s">
        <v>2474</v>
      </c>
      <c r="P117" s="113"/>
      <c r="Q117" s="117" t="s">
        <v>2428</v>
      </c>
    </row>
    <row r="118" spans="1:17" ht="18" x14ac:dyDescent="0.25">
      <c r="A118" s="115" t="str">
        <f>VLOOKUP(E118,'LISTADO ATM'!$A$2:$C$901,3,0)</f>
        <v>DISTRITO NACIONAL</v>
      </c>
      <c r="B118" s="110">
        <v>335831922</v>
      </c>
      <c r="C118" s="122">
        <v>44279.37572916667</v>
      </c>
      <c r="D118" s="115" t="s">
        <v>2496</v>
      </c>
      <c r="E118" s="109">
        <v>721</v>
      </c>
      <c r="F118" s="115" t="str">
        <f>VLOOKUP(E118,VIP!$A$2:$O12121,2,0)</f>
        <v>DRBR23A</v>
      </c>
      <c r="G118" s="115" t="str">
        <f>VLOOKUP(E118,'LISTADO ATM'!$A$2:$B$900,2,0)</f>
        <v xml:space="preserve">ATM Oficina Charles de Gaulle II </v>
      </c>
      <c r="H118" s="115" t="str">
        <f>VLOOKUP(E118,VIP!$A$2:$O17042,7,FALSE)</f>
        <v>Si</v>
      </c>
      <c r="I118" s="115" t="str">
        <f>VLOOKUP(E118,VIP!$A$2:$O9007,8,FALSE)</f>
        <v>Si</v>
      </c>
      <c r="J118" s="115" t="str">
        <f>VLOOKUP(E118,VIP!$A$2:$O8957,8,FALSE)</f>
        <v>Si</v>
      </c>
      <c r="K118" s="115" t="str">
        <f>VLOOKUP(E118,VIP!$A$2:$O12531,6,0)</f>
        <v>NO</v>
      </c>
      <c r="L118" s="116" t="s">
        <v>2428</v>
      </c>
      <c r="M118" s="114" t="s">
        <v>2466</v>
      </c>
      <c r="N118" s="114" t="s">
        <v>2473</v>
      </c>
      <c r="O118" s="115" t="s">
        <v>2497</v>
      </c>
      <c r="P118" s="113"/>
      <c r="Q118" s="117" t="s">
        <v>2428</v>
      </c>
    </row>
    <row r="119" spans="1:17" ht="18" x14ac:dyDescent="0.25">
      <c r="A119" s="115" t="str">
        <f>VLOOKUP(E119,'LISTADO ATM'!$A$2:$C$901,3,0)</f>
        <v>NORTE</v>
      </c>
      <c r="B119" s="110">
        <v>335831992</v>
      </c>
      <c r="C119" s="122">
        <v>44279.393773148149</v>
      </c>
      <c r="D119" s="115" t="s">
        <v>2496</v>
      </c>
      <c r="E119" s="109">
        <v>63</v>
      </c>
      <c r="F119" s="115" t="str">
        <f>VLOOKUP(E119,VIP!$A$2:$O12119,2,0)</f>
        <v>DRBR063</v>
      </c>
      <c r="G119" s="115" t="str">
        <f>VLOOKUP(E119,'LISTADO ATM'!$A$2:$B$900,2,0)</f>
        <v xml:space="preserve">ATM Oficina Villa Vásquez (Montecristi) </v>
      </c>
      <c r="H119" s="115" t="str">
        <f>VLOOKUP(E119,VIP!$A$2:$O17040,7,FALSE)</f>
        <v>Si</v>
      </c>
      <c r="I119" s="115" t="str">
        <f>VLOOKUP(E119,VIP!$A$2:$O9005,8,FALSE)</f>
        <v>Si</v>
      </c>
      <c r="J119" s="115" t="str">
        <f>VLOOKUP(E119,VIP!$A$2:$O8955,8,FALSE)</f>
        <v>Si</v>
      </c>
      <c r="K119" s="115" t="str">
        <f>VLOOKUP(E119,VIP!$A$2:$O12529,6,0)</f>
        <v>NO</v>
      </c>
      <c r="L119" s="116" t="s">
        <v>2431</v>
      </c>
      <c r="M119" s="176" t="s">
        <v>2521</v>
      </c>
      <c r="N119" s="176" t="s">
        <v>2523</v>
      </c>
      <c r="O119" s="115" t="s">
        <v>2524</v>
      </c>
      <c r="P119" s="176" t="s">
        <v>2526</v>
      </c>
      <c r="Q119" s="176" t="s">
        <v>2431</v>
      </c>
    </row>
    <row r="120" spans="1:17" ht="18" x14ac:dyDescent="0.25">
      <c r="A120" s="115" t="str">
        <f>VLOOKUP(E120,'LISTADO ATM'!$A$2:$C$901,3,0)</f>
        <v>NORTE</v>
      </c>
      <c r="B120" s="110">
        <v>335832047</v>
      </c>
      <c r="C120" s="122">
        <v>44279.40960648148</v>
      </c>
      <c r="D120" s="115" t="s">
        <v>2515</v>
      </c>
      <c r="E120" s="109">
        <v>383</v>
      </c>
      <c r="F120" s="115" t="str">
        <f>VLOOKUP(E120,VIP!$A$2:$O12120,2,0)</f>
        <v>DRBR383</v>
      </c>
      <c r="G120" s="115" t="str">
        <f>VLOOKUP(E120,'LISTADO ATM'!$A$2:$B$900,2,0)</f>
        <v>ATM S/M Daniel (Dajabón)</v>
      </c>
      <c r="H120" s="115" t="str">
        <f>VLOOKUP(E120,VIP!$A$2:$O17041,7,FALSE)</f>
        <v>N/A</v>
      </c>
      <c r="I120" s="115" t="str">
        <f>VLOOKUP(E120,VIP!$A$2:$O9006,8,FALSE)</f>
        <v>N/A</v>
      </c>
      <c r="J120" s="115" t="str">
        <f>VLOOKUP(E120,VIP!$A$2:$O8956,8,FALSE)</f>
        <v>N/A</v>
      </c>
      <c r="K120" s="115" t="str">
        <f>VLOOKUP(E120,VIP!$A$2:$O12530,6,0)</f>
        <v>N/A</v>
      </c>
      <c r="L120" s="116" t="s">
        <v>2428</v>
      </c>
      <c r="M120" s="114" t="s">
        <v>2466</v>
      </c>
      <c r="N120" s="114" t="s">
        <v>2473</v>
      </c>
      <c r="O120" s="115" t="s">
        <v>2516</v>
      </c>
      <c r="P120" s="113"/>
      <c r="Q120" s="117" t="s">
        <v>2428</v>
      </c>
    </row>
    <row r="121" spans="1:17" ht="18" x14ac:dyDescent="0.25">
      <c r="A121" s="115" t="str">
        <f>VLOOKUP(E121,'LISTADO ATM'!$A$2:$C$901,3,0)</f>
        <v>DISTRITO NACIONAL</v>
      </c>
      <c r="B121" s="110">
        <v>335832063</v>
      </c>
      <c r="C121" s="122">
        <v>44279.415543981479</v>
      </c>
      <c r="D121" s="115" t="s">
        <v>2496</v>
      </c>
      <c r="E121" s="109">
        <v>567</v>
      </c>
      <c r="F121" s="115" t="str">
        <f>VLOOKUP(E121,VIP!$A$2:$O12118,2,0)</f>
        <v>DRBR015</v>
      </c>
      <c r="G121" s="115" t="str">
        <f>VLOOKUP(E121,'LISTADO ATM'!$A$2:$B$900,2,0)</f>
        <v xml:space="preserve">ATM Oficina Máximo Gómez </v>
      </c>
      <c r="H121" s="115" t="str">
        <f>VLOOKUP(E121,VIP!$A$2:$O17039,7,FALSE)</f>
        <v>Si</v>
      </c>
      <c r="I121" s="115" t="str">
        <f>VLOOKUP(E121,VIP!$A$2:$O9004,8,FALSE)</f>
        <v>Si</v>
      </c>
      <c r="J121" s="115" t="str">
        <f>VLOOKUP(E121,VIP!$A$2:$O8954,8,FALSE)</f>
        <v>Si</v>
      </c>
      <c r="K121" s="115" t="str">
        <f>VLOOKUP(E121,VIP!$A$2:$O12528,6,0)</f>
        <v>NO</v>
      </c>
      <c r="L121" s="116" t="s">
        <v>2478</v>
      </c>
      <c r="M121" s="176" t="s">
        <v>2521</v>
      </c>
      <c r="N121" s="176" t="s">
        <v>2523</v>
      </c>
      <c r="O121" s="115" t="s">
        <v>2524</v>
      </c>
      <c r="P121" s="176" t="s">
        <v>2525</v>
      </c>
      <c r="Q121" s="176" t="s">
        <v>2478</v>
      </c>
    </row>
    <row r="122" spans="1:17" ht="18" x14ac:dyDescent="0.25">
      <c r="A122" s="115" t="str">
        <f>VLOOKUP(E122,'LISTADO ATM'!$A$2:$C$901,3,0)</f>
        <v>DISTRITO NACIONAL</v>
      </c>
      <c r="B122" s="110">
        <v>335832066</v>
      </c>
      <c r="C122" s="122">
        <v>44279.416192129633</v>
      </c>
      <c r="D122" s="115" t="s">
        <v>2496</v>
      </c>
      <c r="E122" s="109">
        <v>722</v>
      </c>
      <c r="F122" s="115" t="str">
        <f>VLOOKUP(E122,VIP!$A$2:$O12117,2,0)</f>
        <v>DRBR393</v>
      </c>
      <c r="G122" s="115" t="str">
        <f>VLOOKUP(E122,'LISTADO ATM'!$A$2:$B$900,2,0)</f>
        <v xml:space="preserve">ATM Oficina Charles de Gaulle III </v>
      </c>
      <c r="H122" s="115" t="str">
        <f>VLOOKUP(E122,VIP!$A$2:$O17038,7,FALSE)</f>
        <v>Si</v>
      </c>
      <c r="I122" s="115" t="str">
        <f>VLOOKUP(E122,VIP!$A$2:$O9003,8,FALSE)</f>
        <v>Si</v>
      </c>
      <c r="J122" s="115" t="str">
        <f>VLOOKUP(E122,VIP!$A$2:$O8953,8,FALSE)</f>
        <v>Si</v>
      </c>
      <c r="K122" s="115" t="str">
        <f>VLOOKUP(E122,VIP!$A$2:$O12527,6,0)</f>
        <v>SI</v>
      </c>
      <c r="L122" s="116" t="s">
        <v>2478</v>
      </c>
      <c r="M122" s="176" t="s">
        <v>2521</v>
      </c>
      <c r="N122" s="176" t="s">
        <v>2523</v>
      </c>
      <c r="O122" s="115" t="s">
        <v>2524</v>
      </c>
      <c r="P122" s="176" t="s">
        <v>2525</v>
      </c>
      <c r="Q122" s="176" t="s">
        <v>2478</v>
      </c>
    </row>
    <row r="123" spans="1:17" ht="18" x14ac:dyDescent="0.25">
      <c r="A123" s="115" t="str">
        <f>VLOOKUP(E123,'LISTADO ATM'!$A$2:$C$901,3,0)</f>
        <v>DISTRITO NACIONAL</v>
      </c>
      <c r="B123" s="110">
        <v>335832069</v>
      </c>
      <c r="C123" s="122">
        <v>44279.416631944441</v>
      </c>
      <c r="D123" s="115" t="s">
        <v>2469</v>
      </c>
      <c r="E123" s="109">
        <v>593</v>
      </c>
      <c r="F123" s="115" t="str">
        <f>VLOOKUP(E123,VIP!$A$2:$O12119,2,0)</f>
        <v>DRBR242</v>
      </c>
      <c r="G123" s="115" t="str">
        <f>VLOOKUP(E123,'LISTADO ATM'!$A$2:$B$900,2,0)</f>
        <v xml:space="preserve">ATM Ministerio Fuerzas Armadas II </v>
      </c>
      <c r="H123" s="115" t="str">
        <f>VLOOKUP(E123,VIP!$A$2:$O17040,7,FALSE)</f>
        <v>Si</v>
      </c>
      <c r="I123" s="115" t="str">
        <f>VLOOKUP(E123,VIP!$A$2:$O9005,8,FALSE)</f>
        <v>Si</v>
      </c>
      <c r="J123" s="115" t="str">
        <f>VLOOKUP(E123,VIP!$A$2:$O8955,8,FALSE)</f>
        <v>Si</v>
      </c>
      <c r="K123" s="115" t="str">
        <f>VLOOKUP(E123,VIP!$A$2:$O12529,6,0)</f>
        <v>NO</v>
      </c>
      <c r="L123" s="116" t="s">
        <v>2428</v>
      </c>
      <c r="M123" s="114" t="s">
        <v>2466</v>
      </c>
      <c r="N123" s="114" t="s">
        <v>2473</v>
      </c>
      <c r="O123" s="115" t="s">
        <v>2474</v>
      </c>
      <c r="P123" s="113"/>
      <c r="Q123" s="117" t="s">
        <v>2428</v>
      </c>
    </row>
    <row r="124" spans="1:17" ht="18" x14ac:dyDescent="0.25">
      <c r="A124" s="115" t="str">
        <f>VLOOKUP(E124,'LISTADO ATM'!$A$2:$C$901,3,0)</f>
        <v>SUR</v>
      </c>
      <c r="B124" s="110">
        <v>335832070</v>
      </c>
      <c r="C124" s="122">
        <v>44279.416921296295</v>
      </c>
      <c r="D124" s="115" t="s">
        <v>2496</v>
      </c>
      <c r="E124" s="109">
        <v>182</v>
      </c>
      <c r="F124" s="115" t="str">
        <f>VLOOKUP(E124,VIP!$A$2:$O12116,2,0)</f>
        <v>DRBR182</v>
      </c>
      <c r="G124" s="115" t="str">
        <f>VLOOKUP(E124,'LISTADO ATM'!$A$2:$B$900,2,0)</f>
        <v xml:space="preserve">ATM Barahona Comb </v>
      </c>
      <c r="H124" s="115" t="str">
        <f>VLOOKUP(E124,VIP!$A$2:$O17037,7,FALSE)</f>
        <v>Si</v>
      </c>
      <c r="I124" s="115" t="str">
        <f>VLOOKUP(E124,VIP!$A$2:$O9002,8,FALSE)</f>
        <v>Si</v>
      </c>
      <c r="J124" s="115" t="str">
        <f>VLOOKUP(E124,VIP!$A$2:$O8952,8,FALSE)</f>
        <v>Si</v>
      </c>
      <c r="K124" s="115" t="str">
        <f>VLOOKUP(E124,VIP!$A$2:$O12526,6,0)</f>
        <v>NO</v>
      </c>
      <c r="L124" s="116" t="s">
        <v>2478</v>
      </c>
      <c r="M124" s="176" t="s">
        <v>2521</v>
      </c>
      <c r="N124" s="176" t="s">
        <v>2523</v>
      </c>
      <c r="O124" s="115" t="s">
        <v>2524</v>
      </c>
      <c r="P124" s="176" t="s">
        <v>2525</v>
      </c>
      <c r="Q124" s="176" t="s">
        <v>2478</v>
      </c>
    </row>
    <row r="125" spans="1:17" ht="18" x14ac:dyDescent="0.25">
      <c r="A125" s="115" t="str">
        <f>VLOOKUP(E125,'LISTADO ATM'!$A$2:$C$901,3,0)</f>
        <v>SUR</v>
      </c>
      <c r="B125" s="110">
        <v>335832077</v>
      </c>
      <c r="C125" s="122">
        <v>44279.418576388889</v>
      </c>
      <c r="D125" s="115" t="s">
        <v>2469</v>
      </c>
      <c r="E125" s="109">
        <v>84</v>
      </c>
      <c r="F125" s="115" t="str">
        <f>VLOOKUP(E125,VIP!$A$2:$O12118,2,0)</f>
        <v>DRBR084</v>
      </c>
      <c r="G125" s="115" t="str">
        <f>VLOOKUP(E125,'LISTADO ATM'!$A$2:$B$900,2,0)</f>
        <v xml:space="preserve">ATM Oficina Multicentro Sirena San Cristóbal </v>
      </c>
      <c r="H125" s="115" t="str">
        <f>VLOOKUP(E125,VIP!$A$2:$O17039,7,FALSE)</f>
        <v>Si</v>
      </c>
      <c r="I125" s="115" t="str">
        <f>VLOOKUP(E125,VIP!$A$2:$O9004,8,FALSE)</f>
        <v>Si</v>
      </c>
      <c r="J125" s="115" t="str">
        <f>VLOOKUP(E125,VIP!$A$2:$O8954,8,FALSE)</f>
        <v>Si</v>
      </c>
      <c r="K125" s="115" t="str">
        <f>VLOOKUP(E125,VIP!$A$2:$O12528,6,0)</f>
        <v>SI</v>
      </c>
      <c r="L125" s="116" t="s">
        <v>2428</v>
      </c>
      <c r="M125" s="114" t="s">
        <v>2466</v>
      </c>
      <c r="N125" s="114" t="s">
        <v>2473</v>
      </c>
      <c r="O125" s="115" t="s">
        <v>2474</v>
      </c>
      <c r="P125" s="113"/>
      <c r="Q125" s="117" t="s">
        <v>2428</v>
      </c>
    </row>
    <row r="126" spans="1:17" ht="18" x14ac:dyDescent="0.25">
      <c r="A126" s="115" t="str">
        <f>VLOOKUP(E126,'LISTADO ATM'!$A$2:$C$901,3,0)</f>
        <v>DISTRITO NACIONAL</v>
      </c>
      <c r="B126" s="110">
        <v>335832086</v>
      </c>
      <c r="C126" s="122">
        <v>44279.420231481483</v>
      </c>
      <c r="D126" s="115" t="s">
        <v>2469</v>
      </c>
      <c r="E126" s="109">
        <v>441</v>
      </c>
      <c r="F126" s="115" t="str">
        <f>VLOOKUP(E126,VIP!$A$2:$O12117,2,0)</f>
        <v>DRBR441</v>
      </c>
      <c r="G126" s="115" t="str">
        <f>VLOOKUP(E126,'LISTADO ATM'!$A$2:$B$900,2,0)</f>
        <v>ATM Estacion de Servicio Romulo Betancour</v>
      </c>
      <c r="H126" s="115" t="str">
        <f>VLOOKUP(E126,VIP!$A$2:$O17038,7,FALSE)</f>
        <v>NO</v>
      </c>
      <c r="I126" s="115" t="str">
        <f>VLOOKUP(E126,VIP!$A$2:$O9003,8,FALSE)</f>
        <v>NO</v>
      </c>
      <c r="J126" s="115" t="str">
        <f>VLOOKUP(E126,VIP!$A$2:$O8953,8,FALSE)</f>
        <v>NO</v>
      </c>
      <c r="K126" s="115" t="str">
        <f>VLOOKUP(E126,VIP!$A$2:$O12527,6,0)</f>
        <v>NO</v>
      </c>
      <c r="L126" s="116" t="s">
        <v>2428</v>
      </c>
      <c r="M126" s="114" t="s">
        <v>2466</v>
      </c>
      <c r="N126" s="114" t="s">
        <v>2473</v>
      </c>
      <c r="O126" s="115" t="s">
        <v>2474</v>
      </c>
      <c r="P126" s="113"/>
      <c r="Q126" s="117" t="s">
        <v>2428</v>
      </c>
    </row>
    <row r="127" spans="1:17" ht="18" x14ac:dyDescent="0.25">
      <c r="A127" s="115" t="str">
        <f>VLOOKUP(E127,'LISTADO ATM'!$A$2:$C$901,3,0)</f>
        <v>NORTE</v>
      </c>
      <c r="B127" s="110">
        <v>335832105</v>
      </c>
      <c r="C127" s="122">
        <v>44279.423217592594</v>
      </c>
      <c r="D127" s="115" t="s">
        <v>2496</v>
      </c>
      <c r="E127" s="109">
        <v>538</v>
      </c>
      <c r="F127" s="115" t="str">
        <f>VLOOKUP(E127,VIP!$A$2:$O12116,2,0)</f>
        <v>DRBR538</v>
      </c>
      <c r="G127" s="115" t="str">
        <f>VLOOKUP(E127,'LISTADO ATM'!$A$2:$B$900,2,0)</f>
        <v>ATM  Autoservicio San Fco. Macorís</v>
      </c>
      <c r="H127" s="115" t="str">
        <f>VLOOKUP(E127,VIP!$A$2:$O17037,7,FALSE)</f>
        <v>Si</v>
      </c>
      <c r="I127" s="115" t="str">
        <f>VLOOKUP(E127,VIP!$A$2:$O9002,8,FALSE)</f>
        <v>Si</v>
      </c>
      <c r="J127" s="115" t="str">
        <f>VLOOKUP(E127,VIP!$A$2:$O8952,8,FALSE)</f>
        <v>Si</v>
      </c>
      <c r="K127" s="115" t="str">
        <f>VLOOKUP(E127,VIP!$A$2:$O12526,6,0)</f>
        <v>NO</v>
      </c>
      <c r="L127" s="116" t="s">
        <v>2512</v>
      </c>
      <c r="M127" s="114" t="s">
        <v>2466</v>
      </c>
      <c r="N127" s="114" t="s">
        <v>2473</v>
      </c>
      <c r="O127" s="115" t="s">
        <v>2497</v>
      </c>
      <c r="P127" s="113"/>
      <c r="Q127" s="117" t="s">
        <v>2509</v>
      </c>
    </row>
    <row r="128" spans="1:17" ht="18" x14ac:dyDescent="0.25">
      <c r="A128" s="115" t="str">
        <f>VLOOKUP(E128,'LISTADO ATM'!$A$2:$C$901,3,0)</f>
        <v>ESTE</v>
      </c>
      <c r="B128" s="110">
        <v>335832139</v>
      </c>
      <c r="C128" s="122">
        <v>44279.433067129627</v>
      </c>
      <c r="D128" s="115" t="s">
        <v>2189</v>
      </c>
      <c r="E128" s="109">
        <v>399</v>
      </c>
      <c r="F128" s="115" t="str">
        <f>VLOOKUP(E128,VIP!$A$2:$O12115,2,0)</f>
        <v>DRBR399</v>
      </c>
      <c r="G128" s="115" t="str">
        <f>VLOOKUP(E128,'LISTADO ATM'!$A$2:$B$900,2,0)</f>
        <v xml:space="preserve">ATM Oficina La Romana II </v>
      </c>
      <c r="H128" s="115" t="str">
        <f>VLOOKUP(E128,VIP!$A$2:$O17036,7,FALSE)</f>
        <v>Si</v>
      </c>
      <c r="I128" s="115" t="str">
        <f>VLOOKUP(E128,VIP!$A$2:$O9001,8,FALSE)</f>
        <v>Si</v>
      </c>
      <c r="J128" s="115" t="str">
        <f>VLOOKUP(E128,VIP!$A$2:$O8951,8,FALSE)</f>
        <v>Si</v>
      </c>
      <c r="K128" s="115" t="str">
        <f>VLOOKUP(E128,VIP!$A$2:$O12525,6,0)</f>
        <v>NO</v>
      </c>
      <c r="L128" s="116" t="s">
        <v>2228</v>
      </c>
      <c r="M128" s="114" t="s">
        <v>2466</v>
      </c>
      <c r="N128" s="114" t="s">
        <v>2473</v>
      </c>
      <c r="O128" s="115" t="s">
        <v>2475</v>
      </c>
      <c r="P128" s="113"/>
      <c r="Q128" s="117" t="s">
        <v>2228</v>
      </c>
    </row>
  </sheetData>
  <autoFilter ref="A4:Q39">
    <sortState ref="A5:Q128">
      <sortCondition ref="C4:C39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29:E1048576 E1:E103">
    <cfRule type="duplicateValues" dxfId="98" priority="14"/>
  </conditionalFormatting>
  <conditionalFormatting sqref="E129:E1048576 E1:E123">
    <cfRule type="duplicateValues" dxfId="97" priority="12"/>
  </conditionalFormatting>
  <conditionalFormatting sqref="B129:B1048576 B1:B123">
    <cfRule type="duplicateValues" dxfId="96" priority="11"/>
  </conditionalFormatting>
  <conditionalFormatting sqref="E104:E123">
    <cfRule type="duplicateValues" dxfId="95" priority="125085"/>
  </conditionalFormatting>
  <conditionalFormatting sqref="B124">
    <cfRule type="duplicateValues" dxfId="94" priority="9"/>
  </conditionalFormatting>
  <conditionalFormatting sqref="E124">
    <cfRule type="duplicateValues" dxfId="93" priority="7"/>
  </conditionalFormatting>
  <conditionalFormatting sqref="E124">
    <cfRule type="duplicateValues" dxfId="92" priority="6"/>
  </conditionalFormatting>
  <conditionalFormatting sqref="E125:E128">
    <cfRule type="duplicateValues" dxfId="91" priority="5"/>
  </conditionalFormatting>
  <conditionalFormatting sqref="B125:B128">
    <cfRule type="duplicateValues" dxfId="90" priority="4"/>
  </conditionalFormatting>
  <conditionalFormatting sqref="E125:E128">
    <cfRule type="duplicateValues" dxfId="89" priority="3"/>
  </conditionalFormatting>
  <conditionalFormatting sqref="E1:E1048576">
    <cfRule type="duplicateValues" dxfId="88" priority="2"/>
  </conditionalFormatting>
  <conditionalFormatting sqref="B1:B1048576">
    <cfRule type="duplicateValues" dxfId="87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9" t="s">
        <v>0</v>
      </c>
      <c r="B1" s="17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1" t="s">
        <v>8</v>
      </c>
      <c r="B9" s="17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3" t="s">
        <v>9</v>
      </c>
      <c r="B14" s="17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0"/>
  <sheetViews>
    <sheetView topLeftCell="A136" zoomScale="85" zoomScaleNormal="85" workbookViewId="0">
      <selection activeCell="A143" sqref="A143:XFD164"/>
    </sheetView>
  </sheetViews>
  <sheetFormatPr baseColWidth="10" defaultColWidth="52.7109375" defaultRowHeight="15" x14ac:dyDescent="0.25"/>
  <cols>
    <col min="1" max="1" width="25.7109375" style="95" bestFit="1" customWidth="1"/>
    <col min="2" max="2" width="18" style="100" bestFit="1" customWidth="1"/>
    <col min="3" max="3" width="57.42578125" style="95" bestFit="1" customWidth="1"/>
    <col min="4" max="4" width="39.28515625" style="95" bestFit="1" customWidth="1"/>
    <col min="5" max="5" width="24.28515625" style="95" customWidth="1"/>
    <col min="6" max="16384" width="52.7109375" style="95"/>
  </cols>
  <sheetData>
    <row r="1" spans="1:5" ht="22.5" customHeight="1" x14ac:dyDescent="0.25">
      <c r="A1" s="139" t="s">
        <v>2158</v>
      </c>
      <c r="B1" s="140"/>
      <c r="C1" s="140"/>
      <c r="D1" s="140"/>
      <c r="E1" s="141"/>
    </row>
    <row r="2" spans="1:5" ht="25.5" customHeight="1" x14ac:dyDescent="0.25">
      <c r="A2" s="142" t="s">
        <v>2471</v>
      </c>
      <c r="B2" s="143"/>
      <c r="C2" s="143"/>
      <c r="D2" s="143"/>
      <c r="E2" s="144"/>
    </row>
    <row r="3" spans="1:5" ht="18" x14ac:dyDescent="0.25">
      <c r="B3" s="96"/>
      <c r="C3" s="96"/>
      <c r="D3" s="96"/>
      <c r="E3" s="118"/>
    </row>
    <row r="4" spans="1:5" ht="18.75" thickBot="1" x14ac:dyDescent="0.3">
      <c r="A4" s="104" t="s">
        <v>2423</v>
      </c>
      <c r="B4" s="127">
        <v>44278.708333333336</v>
      </c>
      <c r="C4" s="96"/>
      <c r="D4" s="96"/>
      <c r="E4" s="106"/>
    </row>
    <row r="5" spans="1:5" ht="18.75" thickBot="1" x14ac:dyDescent="0.3">
      <c r="A5" s="104" t="s">
        <v>2424</v>
      </c>
      <c r="B5" s="127">
        <v>44279.25</v>
      </c>
      <c r="C5" s="105"/>
      <c r="D5" s="96"/>
      <c r="E5" s="106"/>
    </row>
    <row r="6" spans="1:5" ht="18" x14ac:dyDescent="0.25">
      <c r="B6" s="96"/>
      <c r="C6" s="96"/>
      <c r="D6" s="96"/>
      <c r="E6" s="119"/>
    </row>
    <row r="7" spans="1:5" ht="18" customHeight="1" x14ac:dyDescent="0.25">
      <c r="A7" s="145" t="s">
        <v>2425</v>
      </c>
      <c r="B7" s="146"/>
      <c r="C7" s="146"/>
      <c r="D7" s="146"/>
      <c r="E7" s="147"/>
    </row>
    <row r="8" spans="1:5" ht="18" x14ac:dyDescent="0.25">
      <c r="A8" s="97" t="s">
        <v>15</v>
      </c>
      <c r="B8" s="97" t="s">
        <v>2426</v>
      </c>
      <c r="C8" s="97" t="s">
        <v>46</v>
      </c>
      <c r="D8" s="107" t="s">
        <v>2429</v>
      </c>
      <c r="E8" s="103" t="s">
        <v>2427</v>
      </c>
    </row>
    <row r="9" spans="1:5" ht="18" x14ac:dyDescent="0.25">
      <c r="A9" s="75" t="str">
        <f>VLOOKUP(B9,'[1]LISTADO ATM'!$A$2:$C$822,3,0)</f>
        <v>ESTE</v>
      </c>
      <c r="B9" s="123">
        <v>27</v>
      </c>
      <c r="C9" s="123" t="str">
        <f>VLOOKUP(B9,'[1]LISTADO ATM'!$A$2:$B$822,2,0)</f>
        <v>ATM Oficina El Seibo II</v>
      </c>
      <c r="D9" s="128" t="s">
        <v>2527</v>
      </c>
      <c r="E9" s="177">
        <v>335831776</v>
      </c>
    </row>
    <row r="10" spans="1:5" ht="18" x14ac:dyDescent="0.25">
      <c r="A10" s="75" t="str">
        <f>VLOOKUP(B10,'[1]LISTADO ATM'!$A$2:$C$822,3,0)</f>
        <v>SUR</v>
      </c>
      <c r="B10" s="123">
        <v>962</v>
      </c>
      <c r="C10" s="123" t="str">
        <f>VLOOKUP(B10,'[1]LISTADO ATM'!$A$2:$B$822,2,0)</f>
        <v xml:space="preserve">ATM Oficina Villa Ofelia II (San Juan) </v>
      </c>
      <c r="D10" s="128" t="s">
        <v>2527</v>
      </c>
      <c r="E10" s="177">
        <v>335831845</v>
      </c>
    </row>
    <row r="11" spans="1:5" ht="18" x14ac:dyDescent="0.25">
      <c r="A11" s="75" t="str">
        <f>VLOOKUP(B11,'[1]LISTADO ATM'!$A$2:$C$822,3,0)</f>
        <v>DISTRITO NACIONAL</v>
      </c>
      <c r="B11" s="123">
        <v>567</v>
      </c>
      <c r="C11" s="123" t="str">
        <f>VLOOKUP(B11,'[1]LISTADO ATM'!$A$2:$B$822,2,0)</f>
        <v xml:space="preserve">ATM Oficina Máximo Gómez </v>
      </c>
      <c r="D11" s="128" t="s">
        <v>2527</v>
      </c>
      <c r="E11" s="112">
        <v>335831729</v>
      </c>
    </row>
    <row r="12" spans="1:5" ht="18" x14ac:dyDescent="0.25">
      <c r="A12" s="75" t="str">
        <f>VLOOKUP(B12,'[1]LISTADO ATM'!$A$2:$C$822,3,0)</f>
        <v>DISTRITO NACIONAL</v>
      </c>
      <c r="B12" s="123">
        <v>911</v>
      </c>
      <c r="C12" s="123" t="str">
        <f>VLOOKUP(B12,'[1]LISTADO ATM'!$A$2:$B$822,2,0)</f>
        <v xml:space="preserve">ATM Oficina Venezuela II </v>
      </c>
      <c r="D12" s="128" t="s">
        <v>2527</v>
      </c>
      <c r="E12" s="112">
        <v>335831737</v>
      </c>
    </row>
    <row r="13" spans="1:5" ht="18" x14ac:dyDescent="0.25">
      <c r="A13" s="75" t="str">
        <f>VLOOKUP(B13,'[1]LISTADO ATM'!$A$2:$C$822,3,0)</f>
        <v>ESTE</v>
      </c>
      <c r="B13" s="123">
        <v>114</v>
      </c>
      <c r="C13" s="123" t="str">
        <f>VLOOKUP(B13,'[1]LISTADO ATM'!$A$2:$B$822,2,0)</f>
        <v xml:space="preserve">ATM Oficina Hato Mayor </v>
      </c>
      <c r="D13" s="128" t="s">
        <v>2527</v>
      </c>
      <c r="E13" s="112">
        <v>335831784</v>
      </c>
    </row>
    <row r="14" spans="1:5" ht="18" x14ac:dyDescent="0.25">
      <c r="A14" s="75" t="str">
        <f>VLOOKUP(B14,'[1]LISTADO ATM'!$A$2:$C$822,3,0)</f>
        <v>NORTE</v>
      </c>
      <c r="B14" s="123">
        <v>350</v>
      </c>
      <c r="C14" s="123" t="str">
        <f>VLOOKUP(B14,'[1]LISTADO ATM'!$A$2:$B$822,2,0)</f>
        <v xml:space="preserve">ATM Oficina Villa Tapia </v>
      </c>
      <c r="D14" s="128" t="s">
        <v>2527</v>
      </c>
      <c r="E14" s="112" t="s">
        <v>2522</v>
      </c>
    </row>
    <row r="15" spans="1:5" ht="18" x14ac:dyDescent="0.25">
      <c r="A15" s="75" t="str">
        <f>VLOOKUP(B15,'[1]LISTADO ATM'!$A$2:$C$822,3,0)</f>
        <v>DISTRITO NACIONAL</v>
      </c>
      <c r="B15" s="123">
        <v>596</v>
      </c>
      <c r="C15" s="123" t="str">
        <f>VLOOKUP(B15,'[1]LISTADO ATM'!$A$2:$B$822,2,0)</f>
        <v xml:space="preserve">ATM Autobanco Malecón Center </v>
      </c>
      <c r="D15" s="128" t="s">
        <v>2527</v>
      </c>
      <c r="E15" s="112">
        <v>335828618</v>
      </c>
    </row>
    <row r="16" spans="1:5" ht="18" x14ac:dyDescent="0.25">
      <c r="A16" s="75" t="e">
        <f>VLOOKUP(B16,'[1]LISTADO ATM'!$A$2:$C$822,3,0)</f>
        <v>#N/A</v>
      </c>
      <c r="B16" s="123"/>
      <c r="C16" s="123" t="e">
        <f>VLOOKUP(B16,'[1]LISTADO ATM'!$A$2:$B$822,2,0)</f>
        <v>#N/A</v>
      </c>
      <c r="D16" s="128" t="s">
        <v>2527</v>
      </c>
      <c r="E16" s="129"/>
    </row>
    <row r="17" spans="1:5" ht="18" x14ac:dyDescent="0.25">
      <c r="A17" s="75" t="e">
        <f>VLOOKUP(B17,'[1]LISTADO ATM'!$A$2:$C$822,3,0)</f>
        <v>#N/A</v>
      </c>
      <c r="B17" s="123"/>
      <c r="C17" s="123" t="e">
        <f>VLOOKUP(B17,'[1]LISTADO ATM'!$A$2:$B$822,2,0)</f>
        <v>#N/A</v>
      </c>
      <c r="D17" s="128" t="s">
        <v>2527</v>
      </c>
      <c r="E17" s="129"/>
    </row>
    <row r="18" spans="1:5" ht="18" x14ac:dyDescent="0.25">
      <c r="A18" s="75" t="e">
        <f>VLOOKUP(B18,'[1]LISTADO ATM'!$A$2:$C$822,3,0)</f>
        <v>#N/A</v>
      </c>
      <c r="B18" s="123"/>
      <c r="C18" s="123" t="e">
        <f>VLOOKUP(B18,'[1]LISTADO ATM'!$A$2:$B$822,2,0)</f>
        <v>#N/A</v>
      </c>
      <c r="D18" s="128" t="s">
        <v>2527</v>
      </c>
      <c r="E18" s="129"/>
    </row>
    <row r="19" spans="1:5" ht="18" x14ac:dyDescent="0.25">
      <c r="A19" s="75" t="e">
        <f>VLOOKUP(B19,'[1]LISTADO ATM'!$A$2:$C$822,3,0)</f>
        <v>#N/A</v>
      </c>
      <c r="B19" s="123"/>
      <c r="C19" s="123" t="e">
        <f>VLOOKUP(B19,'[1]LISTADO ATM'!$A$2:$B$822,2,0)</f>
        <v>#N/A</v>
      </c>
      <c r="D19" s="128" t="s">
        <v>2527</v>
      </c>
      <c r="E19" s="129"/>
    </row>
    <row r="20" spans="1:5" ht="18" x14ac:dyDescent="0.25">
      <c r="A20" s="75" t="e">
        <f>VLOOKUP(B20,'[1]LISTADO ATM'!$A$2:$C$822,3,0)</f>
        <v>#N/A</v>
      </c>
      <c r="B20" s="123"/>
      <c r="C20" s="123" t="e">
        <f>VLOOKUP(B20,'[1]LISTADO ATM'!$A$2:$B$822,2,0)</f>
        <v>#N/A</v>
      </c>
      <c r="D20" s="128" t="s">
        <v>2527</v>
      </c>
      <c r="E20" s="129"/>
    </row>
    <row r="21" spans="1:5" ht="18.75" thickBot="1" x14ac:dyDescent="0.3">
      <c r="A21" s="121" t="s">
        <v>2502</v>
      </c>
      <c r="B21" s="102">
        <f>COUNT(B9:B20)</f>
        <v>7</v>
      </c>
      <c r="C21" s="162"/>
      <c r="D21" s="163"/>
      <c r="E21" s="164"/>
    </row>
    <row r="22" spans="1:5" x14ac:dyDescent="0.25">
      <c r="E22" s="100"/>
    </row>
    <row r="23" spans="1:5" ht="18" customHeight="1" x14ac:dyDescent="0.25">
      <c r="A23" s="145" t="s">
        <v>2503</v>
      </c>
      <c r="B23" s="146"/>
      <c r="C23" s="146"/>
      <c r="D23" s="146"/>
      <c r="E23" s="147"/>
    </row>
    <row r="24" spans="1:5" ht="18" x14ac:dyDescent="0.25">
      <c r="A24" s="97" t="s">
        <v>15</v>
      </c>
      <c r="B24" s="97" t="s">
        <v>2426</v>
      </c>
      <c r="C24" s="97" t="s">
        <v>46</v>
      </c>
      <c r="D24" s="107" t="s">
        <v>2429</v>
      </c>
      <c r="E24" s="103" t="s">
        <v>2427</v>
      </c>
    </row>
    <row r="25" spans="1:5" ht="18" x14ac:dyDescent="0.25">
      <c r="A25" s="120" t="e">
        <f>VLOOKUP(B25,'[1]LISTADO ATM'!$A$2:$C$822,3,0)</f>
        <v>#N/A</v>
      </c>
      <c r="B25" s="123"/>
      <c r="C25" s="123" t="e">
        <f>VLOOKUP(B25,'[1]LISTADO ATM'!$A$2:$B$822,2,0)</f>
        <v>#N/A</v>
      </c>
      <c r="D25" s="128" t="s">
        <v>2521</v>
      </c>
      <c r="E25" s="129"/>
    </row>
    <row r="26" spans="1:5" ht="18" x14ac:dyDescent="0.25">
      <c r="A26" s="120" t="e">
        <f>VLOOKUP(B26,'[1]LISTADO ATM'!$A$2:$C$822,3,0)</f>
        <v>#N/A</v>
      </c>
      <c r="B26" s="123"/>
      <c r="C26" s="123" t="e">
        <f>VLOOKUP(B26,'[1]LISTADO ATM'!$A$2:$B$822,2,0)</f>
        <v>#N/A</v>
      </c>
      <c r="D26" s="128" t="s">
        <v>2521</v>
      </c>
      <c r="E26" s="129"/>
    </row>
    <row r="27" spans="1:5" ht="18" x14ac:dyDescent="0.25">
      <c r="A27" s="120" t="e">
        <f>VLOOKUP(B27,'[1]LISTADO ATM'!$A$2:$C$822,3,0)</f>
        <v>#N/A</v>
      </c>
      <c r="B27" s="123"/>
      <c r="C27" s="123" t="e">
        <f>VLOOKUP(B27,'[1]LISTADO ATM'!$A$2:$B$822,2,0)</f>
        <v>#N/A</v>
      </c>
      <c r="D27" s="128" t="s">
        <v>2521</v>
      </c>
      <c r="E27" s="129"/>
    </row>
    <row r="28" spans="1:5" ht="18" x14ac:dyDescent="0.25">
      <c r="A28" s="120" t="e">
        <f>VLOOKUP(B28,'[1]LISTADO ATM'!$A$2:$C$822,3,0)</f>
        <v>#N/A</v>
      </c>
      <c r="B28" s="123"/>
      <c r="C28" s="123" t="e">
        <f>VLOOKUP(B28,'[1]LISTADO ATM'!$A$2:$B$822,2,0)</f>
        <v>#N/A</v>
      </c>
      <c r="D28" s="128" t="s">
        <v>2521</v>
      </c>
      <c r="E28" s="129"/>
    </row>
    <row r="29" spans="1:5" ht="18" x14ac:dyDescent="0.25">
      <c r="A29" s="120" t="e">
        <f>VLOOKUP(B29,'[1]LISTADO ATM'!$A$2:$C$822,3,0)</f>
        <v>#N/A</v>
      </c>
      <c r="B29" s="123"/>
      <c r="C29" s="123" t="e">
        <f>VLOOKUP(B29,'[1]LISTADO ATM'!$A$2:$B$822,2,0)</f>
        <v>#N/A</v>
      </c>
      <c r="D29" s="128" t="s">
        <v>2521</v>
      </c>
      <c r="E29" s="129"/>
    </row>
    <row r="30" spans="1:5" ht="18" x14ac:dyDescent="0.25">
      <c r="A30" s="120" t="e">
        <f>VLOOKUP(B30,'[1]LISTADO ATM'!$A$2:$C$822,3,0)</f>
        <v>#N/A</v>
      </c>
      <c r="B30" s="123"/>
      <c r="C30" s="123" t="e">
        <f>VLOOKUP(B30,'[1]LISTADO ATM'!$A$2:$B$822,2,0)</f>
        <v>#N/A</v>
      </c>
      <c r="D30" s="128" t="s">
        <v>2521</v>
      </c>
      <c r="E30" s="129"/>
    </row>
    <row r="31" spans="1:5" ht="18" x14ac:dyDescent="0.25">
      <c r="A31" s="120" t="e">
        <f>VLOOKUP(B31,'[1]LISTADO ATM'!$A$2:$C$822,3,0)</f>
        <v>#N/A</v>
      </c>
      <c r="B31" s="123"/>
      <c r="C31" s="123" t="e">
        <f>VLOOKUP(B31,'[1]LISTADO ATM'!$A$2:$B$822,2,0)</f>
        <v>#N/A</v>
      </c>
      <c r="D31" s="128" t="s">
        <v>2521</v>
      </c>
      <c r="E31" s="129"/>
    </row>
    <row r="32" spans="1:5" ht="18.75" thickBot="1" x14ac:dyDescent="0.3">
      <c r="A32" s="121" t="s">
        <v>2502</v>
      </c>
      <c r="B32" s="102">
        <f>COUNT(#REF!)</f>
        <v>0</v>
      </c>
      <c r="C32" s="162"/>
      <c r="D32" s="163"/>
      <c r="E32" s="164"/>
    </row>
    <row r="33" spans="1:5" ht="15.75" thickBot="1" x14ac:dyDescent="0.3">
      <c r="E33" s="100"/>
    </row>
    <row r="34" spans="1:5" ht="18.75" customHeight="1" thickBot="1" x14ac:dyDescent="0.3">
      <c r="A34" s="150" t="s">
        <v>2504</v>
      </c>
      <c r="B34" s="151"/>
      <c r="C34" s="151"/>
      <c r="D34" s="151"/>
      <c r="E34" s="152"/>
    </row>
    <row r="35" spans="1:5" ht="18" x14ac:dyDescent="0.25">
      <c r="A35" s="97" t="s">
        <v>15</v>
      </c>
      <c r="B35" s="97" t="s">
        <v>2426</v>
      </c>
      <c r="C35" s="98" t="s">
        <v>46</v>
      </c>
      <c r="D35" s="98" t="s">
        <v>2429</v>
      </c>
      <c r="E35" s="103" t="s">
        <v>2427</v>
      </c>
    </row>
    <row r="36" spans="1:5" ht="18" x14ac:dyDescent="0.25">
      <c r="A36" s="120" t="str">
        <f>VLOOKUP(B36,'[1]LISTADO ATM'!$A$2:$C$822,3,0)</f>
        <v>DISTRITO NACIONAL</v>
      </c>
      <c r="B36" s="123">
        <v>753</v>
      </c>
      <c r="C36" s="123" t="str">
        <f>VLOOKUP(B36,'[1]LISTADO ATM'!$A$2:$B$822,2,0)</f>
        <v xml:space="preserve">ATM S/M Nacional Tiradentes </v>
      </c>
      <c r="D36" s="130" t="s">
        <v>2451</v>
      </c>
      <c r="E36" s="112">
        <v>335829868</v>
      </c>
    </row>
    <row r="37" spans="1:5" ht="18" x14ac:dyDescent="0.25">
      <c r="A37" s="120" t="str">
        <f>VLOOKUP(B37,'[1]LISTADO ATM'!$A$2:$C$822,3,0)</f>
        <v>DISTRITO NACIONAL</v>
      </c>
      <c r="B37" s="123">
        <v>658</v>
      </c>
      <c r="C37" s="123" t="str">
        <f>VLOOKUP(B37,'[1]LISTADO ATM'!$A$2:$B$822,2,0)</f>
        <v>ATM Cámara de Cuentas</v>
      </c>
      <c r="D37" s="130" t="s">
        <v>2451</v>
      </c>
      <c r="E37" s="112">
        <v>335830415</v>
      </c>
    </row>
    <row r="38" spans="1:5" ht="18" x14ac:dyDescent="0.25">
      <c r="A38" s="120" t="str">
        <f>VLOOKUP(B38,'[1]LISTADO ATM'!$A$2:$C$822,3,0)</f>
        <v>DISTRITO NACIONAL</v>
      </c>
      <c r="B38" s="123">
        <v>564</v>
      </c>
      <c r="C38" s="123" t="str">
        <f>VLOOKUP(B38,'[1]LISTADO ATM'!$A$2:$B$822,2,0)</f>
        <v xml:space="preserve">ATM Ministerio de Agricultura </v>
      </c>
      <c r="D38" s="130" t="s">
        <v>2451</v>
      </c>
      <c r="E38" s="112">
        <v>335831060</v>
      </c>
    </row>
    <row r="39" spans="1:5" ht="18" x14ac:dyDescent="0.25">
      <c r="A39" s="120" t="str">
        <f>VLOOKUP(B39,'[1]LISTADO ATM'!$A$2:$C$822,3,0)</f>
        <v>DISTRITO NACIONAL</v>
      </c>
      <c r="B39" s="123">
        <v>793</v>
      </c>
      <c r="C39" s="123" t="str">
        <f>VLOOKUP(B39,'[1]LISTADO ATM'!$A$2:$B$822,2,0)</f>
        <v xml:space="preserve">ATM Centro de Caja Agora Mall </v>
      </c>
      <c r="D39" s="130" t="s">
        <v>2451</v>
      </c>
      <c r="E39" s="112">
        <v>335831100</v>
      </c>
    </row>
    <row r="40" spans="1:5" ht="18" x14ac:dyDescent="0.25">
      <c r="A40" s="120" t="str">
        <f>VLOOKUP(B40,'[1]LISTADO ATM'!$A$2:$C$822,3,0)</f>
        <v>NORTE</v>
      </c>
      <c r="B40" s="123">
        <v>747</v>
      </c>
      <c r="C40" s="123" t="str">
        <f>VLOOKUP(B40,'[1]LISTADO ATM'!$A$2:$B$822,2,0)</f>
        <v xml:space="preserve">ATM Club BR (Santiago) </v>
      </c>
      <c r="D40" s="130" t="s">
        <v>2451</v>
      </c>
      <c r="E40" s="112">
        <v>335831254</v>
      </c>
    </row>
    <row r="41" spans="1:5" ht="18" x14ac:dyDescent="0.25">
      <c r="A41" s="120" t="str">
        <f>VLOOKUP(B41,'[1]LISTADO ATM'!$A$2:$C$822,3,0)</f>
        <v>SUR</v>
      </c>
      <c r="B41" s="123">
        <v>829</v>
      </c>
      <c r="C41" s="123" t="str">
        <f>VLOOKUP(B41,'[1]LISTADO ATM'!$A$2:$B$822,2,0)</f>
        <v xml:space="preserve">ATM UNP Multicentro Sirena Baní </v>
      </c>
      <c r="D41" s="130" t="s">
        <v>2451</v>
      </c>
      <c r="E41" s="112">
        <v>335831535</v>
      </c>
    </row>
    <row r="42" spans="1:5" ht="18" x14ac:dyDescent="0.25">
      <c r="A42" s="120" t="str">
        <f>VLOOKUP(B42,'[1]LISTADO ATM'!$A$2:$C$822,3,0)</f>
        <v>DISTRITO NACIONAL</v>
      </c>
      <c r="B42" s="123">
        <v>785</v>
      </c>
      <c r="C42" s="123" t="str">
        <f>VLOOKUP(B42,'[1]LISTADO ATM'!$A$2:$B$822,2,0)</f>
        <v xml:space="preserve">ATM S/M Nacional Máximo Gómez </v>
      </c>
      <c r="D42" s="130" t="s">
        <v>2451</v>
      </c>
      <c r="E42" s="112">
        <v>335831359</v>
      </c>
    </row>
    <row r="43" spans="1:5" ht="18" x14ac:dyDescent="0.25">
      <c r="A43" s="120" t="str">
        <f>VLOOKUP(B43,'[1]LISTADO ATM'!$A$2:$C$822,3,0)</f>
        <v>ESTE</v>
      </c>
      <c r="B43" s="123">
        <v>211</v>
      </c>
      <c r="C43" s="123" t="str">
        <f>VLOOKUP(B43,'[1]LISTADO ATM'!$A$2:$B$822,2,0)</f>
        <v xml:space="preserve">ATM Oficina La Romana I </v>
      </c>
      <c r="D43" s="130" t="s">
        <v>2451</v>
      </c>
      <c r="E43" s="112">
        <v>335831393</v>
      </c>
    </row>
    <row r="44" spans="1:5" ht="18" x14ac:dyDescent="0.25">
      <c r="A44" s="120" t="str">
        <f>VLOOKUP(B44,'[1]LISTADO ATM'!$A$2:$C$822,3,0)</f>
        <v>DISTRITO NACIONAL</v>
      </c>
      <c r="B44" s="123">
        <v>406</v>
      </c>
      <c r="C44" s="123" t="str">
        <f>VLOOKUP(B44,'[1]LISTADO ATM'!$A$2:$B$822,2,0)</f>
        <v xml:space="preserve">ATM UNP Plaza Lama Máximo Gómez </v>
      </c>
      <c r="D44" s="130" t="s">
        <v>2451</v>
      </c>
      <c r="E44" s="112">
        <v>335831461</v>
      </c>
    </row>
    <row r="45" spans="1:5" ht="18" x14ac:dyDescent="0.25">
      <c r="A45" s="120" t="str">
        <f>VLOOKUP(B45,'[1]LISTADO ATM'!$A$2:$C$822,3,0)</f>
        <v>DISTRITO NACIONAL</v>
      </c>
      <c r="B45" s="123">
        <v>896</v>
      </c>
      <c r="C45" s="123" t="str">
        <f>VLOOKUP(B45,'[1]LISTADO ATM'!$A$2:$B$822,2,0)</f>
        <v xml:space="preserve">ATM Campamento Militar 16 de Agosto I </v>
      </c>
      <c r="D45" s="130" t="s">
        <v>2451</v>
      </c>
      <c r="E45" s="112">
        <v>335828466</v>
      </c>
    </row>
    <row r="46" spans="1:5" ht="18" x14ac:dyDescent="0.25">
      <c r="A46" s="120" t="str">
        <f>VLOOKUP(B46,'[1]LISTADO ATM'!$A$2:$C$822,3,0)</f>
        <v>DISTRITO NACIONAL</v>
      </c>
      <c r="B46" s="123">
        <v>525</v>
      </c>
      <c r="C46" s="123" t="str">
        <f>VLOOKUP(B46,'[1]LISTADO ATM'!$A$2:$B$822,2,0)</f>
        <v>ATM S/M Bravo Las Americas</v>
      </c>
      <c r="D46" s="130" t="s">
        <v>2451</v>
      </c>
      <c r="E46" s="112">
        <v>335831694</v>
      </c>
    </row>
    <row r="47" spans="1:5" ht="18" x14ac:dyDescent="0.25">
      <c r="A47" s="120" t="str">
        <f>VLOOKUP(B47,'[1]LISTADO ATM'!$A$2:$C$822,3,0)</f>
        <v>SUR</v>
      </c>
      <c r="B47" s="123">
        <v>44</v>
      </c>
      <c r="C47" s="123" t="str">
        <f>VLOOKUP(B47,'[1]LISTADO ATM'!$A$2:$B$822,2,0)</f>
        <v xml:space="preserve">ATM Oficina Pedernales </v>
      </c>
      <c r="D47" s="130" t="s">
        <v>2451</v>
      </c>
      <c r="E47" s="112">
        <v>335831707</v>
      </c>
    </row>
    <row r="48" spans="1:5" ht="18" x14ac:dyDescent="0.25">
      <c r="A48" s="120" t="str">
        <f>VLOOKUP(B48,'[1]LISTADO ATM'!$A$2:$C$822,3,0)</f>
        <v>DISTRITO NACIONAL</v>
      </c>
      <c r="B48" s="123">
        <v>461</v>
      </c>
      <c r="C48" s="123" t="str">
        <f>VLOOKUP(B48,'[1]LISTADO ATM'!$A$2:$B$822,2,0)</f>
        <v xml:space="preserve">ATM Autobanco Sarasota I </v>
      </c>
      <c r="D48" s="130" t="s">
        <v>2451</v>
      </c>
      <c r="E48" s="112">
        <v>335831727</v>
      </c>
    </row>
    <row r="49" spans="1:5" ht="18" x14ac:dyDescent="0.25">
      <c r="A49" s="120" t="str">
        <f>VLOOKUP(B49,'[1]LISTADO ATM'!$A$2:$C$822,3,0)</f>
        <v>DISTRITO NACIONAL</v>
      </c>
      <c r="B49" s="123">
        <v>617</v>
      </c>
      <c r="C49" s="123" t="str">
        <f>VLOOKUP(B49,'[1]LISTADO ATM'!$A$2:$B$822,2,0)</f>
        <v xml:space="preserve">ATM Guardia Presidencial </v>
      </c>
      <c r="D49" s="130" t="s">
        <v>2451</v>
      </c>
      <c r="E49" s="112">
        <v>335831730</v>
      </c>
    </row>
    <row r="50" spans="1:5" ht="18" x14ac:dyDescent="0.25">
      <c r="A50" s="120" t="str">
        <f>VLOOKUP(B50,'[1]LISTADO ATM'!$A$2:$C$822,3,0)</f>
        <v>DISTRITO NACIONAL</v>
      </c>
      <c r="B50" s="123">
        <v>620</v>
      </c>
      <c r="C50" s="123" t="str">
        <f>VLOOKUP(B50,'[1]LISTADO ATM'!$A$2:$B$822,2,0)</f>
        <v xml:space="preserve">ATM Ministerio de Medio Ambiente </v>
      </c>
      <c r="D50" s="130" t="s">
        <v>2451</v>
      </c>
      <c r="E50" s="112">
        <v>335831731</v>
      </c>
    </row>
    <row r="51" spans="1:5" ht="18" x14ac:dyDescent="0.25">
      <c r="A51" s="120" t="str">
        <f>VLOOKUP(B51,'[1]LISTADO ATM'!$A$2:$C$822,3,0)</f>
        <v>DISTRITO NACIONAL</v>
      </c>
      <c r="B51" s="123">
        <v>235</v>
      </c>
      <c r="C51" s="123" t="str">
        <f>VLOOKUP(B51,'[1]LISTADO ATM'!$A$2:$B$822,2,0)</f>
        <v xml:space="preserve">ATM Oficina Multicentro La Sirena San Isidro </v>
      </c>
      <c r="D51" s="130" t="s">
        <v>2451</v>
      </c>
      <c r="E51" s="112">
        <v>335831733</v>
      </c>
    </row>
    <row r="52" spans="1:5" ht="18" x14ac:dyDescent="0.25">
      <c r="A52" s="120" t="str">
        <f>VLOOKUP(B52,'[1]LISTADO ATM'!$A$2:$C$822,3,0)</f>
        <v>SUR</v>
      </c>
      <c r="B52" s="123">
        <v>311</v>
      </c>
      <c r="C52" s="123" t="str">
        <f>VLOOKUP(B52,'[1]LISTADO ATM'!$A$2:$B$822,2,0)</f>
        <v>ATM Plaza Eroski</v>
      </c>
      <c r="D52" s="130" t="s">
        <v>2451</v>
      </c>
      <c r="E52" s="112">
        <v>335831734</v>
      </c>
    </row>
    <row r="53" spans="1:5" ht="18" x14ac:dyDescent="0.25">
      <c r="A53" s="120" t="str">
        <f>VLOOKUP(B53,'[1]LISTADO ATM'!$A$2:$C$822,3,0)</f>
        <v>NORTE</v>
      </c>
      <c r="B53" s="123">
        <v>171</v>
      </c>
      <c r="C53" s="123" t="str">
        <f>VLOOKUP(B53,'[1]LISTADO ATM'!$A$2:$B$822,2,0)</f>
        <v xml:space="preserve">ATM Oficina Moca </v>
      </c>
      <c r="D53" s="130" t="s">
        <v>2451</v>
      </c>
      <c r="E53" s="112">
        <v>335831736</v>
      </c>
    </row>
    <row r="54" spans="1:5" ht="18" x14ac:dyDescent="0.25">
      <c r="A54" s="120" t="str">
        <f>VLOOKUP(B54,'[1]LISTADO ATM'!$A$2:$C$822,3,0)</f>
        <v>DISTRITO NACIONAL</v>
      </c>
      <c r="B54" s="123">
        <v>583</v>
      </c>
      <c r="C54" s="123" t="str">
        <f>VLOOKUP(B54,'[1]LISTADO ATM'!$A$2:$B$822,2,0)</f>
        <v xml:space="preserve">ATM Ministerio Fuerzas Armadas I </v>
      </c>
      <c r="D54" s="130" t="s">
        <v>2451</v>
      </c>
      <c r="E54" s="112">
        <v>335831738</v>
      </c>
    </row>
    <row r="55" spans="1:5" ht="18" x14ac:dyDescent="0.25">
      <c r="A55" s="120" t="str">
        <f>VLOOKUP(B55,'[1]LISTADO ATM'!$A$2:$C$822,3,0)</f>
        <v>SUR</v>
      </c>
      <c r="B55" s="123">
        <v>677</v>
      </c>
      <c r="C55" s="123" t="str">
        <f>VLOOKUP(B55,'[1]LISTADO ATM'!$A$2:$B$822,2,0)</f>
        <v>ATM PBG Villa Jaragua</v>
      </c>
      <c r="D55" s="130" t="s">
        <v>2451</v>
      </c>
      <c r="E55" s="112">
        <v>335831744</v>
      </c>
    </row>
    <row r="56" spans="1:5" ht="18" x14ac:dyDescent="0.25">
      <c r="A56" s="120" t="str">
        <f>VLOOKUP(B56,'[1]LISTADO ATM'!$A$2:$C$822,3,0)</f>
        <v>NORTE</v>
      </c>
      <c r="B56" s="123">
        <v>8</v>
      </c>
      <c r="C56" s="123" t="str">
        <f>VLOOKUP(B56,'[1]LISTADO ATM'!$A$2:$B$822,2,0)</f>
        <v>ATM Autoservicio Yaque</v>
      </c>
      <c r="D56" s="130" t="s">
        <v>2451</v>
      </c>
      <c r="E56" s="112">
        <v>335831786</v>
      </c>
    </row>
    <row r="57" spans="1:5" ht="18" x14ac:dyDescent="0.25">
      <c r="A57" s="120" t="str">
        <f>VLOOKUP(B57,'[1]LISTADO ATM'!$A$2:$C$822,3,0)</f>
        <v>DISTRITO NACIONAL</v>
      </c>
      <c r="B57" s="123">
        <v>438</v>
      </c>
      <c r="C57" s="123" t="str">
        <f>VLOOKUP(B57,'[1]LISTADO ATM'!$A$2:$B$822,2,0)</f>
        <v xml:space="preserve">ATM Autobanco Torre IV </v>
      </c>
      <c r="D57" s="130" t="s">
        <v>2451</v>
      </c>
      <c r="E57" s="112">
        <v>335831916</v>
      </c>
    </row>
    <row r="58" spans="1:5" ht="18" x14ac:dyDescent="0.25">
      <c r="A58" s="120" t="str">
        <f>VLOOKUP(B58,'[1]LISTADO ATM'!$A$2:$C$822,3,0)</f>
        <v>DISTRITO NACIONAL</v>
      </c>
      <c r="B58" s="123">
        <v>721</v>
      </c>
      <c r="C58" s="123" t="str">
        <f>VLOOKUP(B58,'[1]LISTADO ATM'!$A$2:$B$822,2,0)</f>
        <v xml:space="preserve">ATM Oficina Charles de Gaulle II </v>
      </c>
      <c r="D58" s="130" t="s">
        <v>2451</v>
      </c>
      <c r="E58" s="112">
        <v>335831922</v>
      </c>
    </row>
    <row r="59" spans="1:5" ht="18" x14ac:dyDescent="0.25">
      <c r="A59" s="120" t="str">
        <f>VLOOKUP(B59,'[1]LISTADO ATM'!$A$2:$C$822,3,0)</f>
        <v>DISTRITO NACIONAL</v>
      </c>
      <c r="B59" s="123">
        <v>377</v>
      </c>
      <c r="C59" s="123" t="str">
        <f>VLOOKUP(B59,'[1]LISTADO ATM'!$A$2:$B$822,2,0)</f>
        <v>ATM Estación del Metro Eduardo Brito</v>
      </c>
      <c r="D59" s="130" t="s">
        <v>2451</v>
      </c>
      <c r="E59" s="112">
        <v>335831812</v>
      </c>
    </row>
    <row r="60" spans="1:5" ht="18" x14ac:dyDescent="0.25">
      <c r="A60" s="120" t="str">
        <f>VLOOKUP(B60,'[1]LISTADO ATM'!$A$2:$C$822,3,0)</f>
        <v>NORTE</v>
      </c>
      <c r="B60" s="123">
        <v>903</v>
      </c>
      <c r="C60" s="123" t="str">
        <f>VLOOKUP(B60,'[1]LISTADO ATM'!$A$2:$B$822,2,0)</f>
        <v xml:space="preserve">ATM Oficina La Vega Real I </v>
      </c>
      <c r="D60" s="130" t="s">
        <v>2451</v>
      </c>
      <c r="E60" s="112">
        <v>335831850</v>
      </c>
    </row>
    <row r="61" spans="1:5" ht="18" x14ac:dyDescent="0.25">
      <c r="A61" s="120" t="str">
        <f>VLOOKUP(B61,'[1]LISTADO ATM'!$A$2:$C$822,3,0)</f>
        <v>NORTE</v>
      </c>
      <c r="B61" s="123">
        <v>77</v>
      </c>
      <c r="C61" s="123" t="str">
        <f>VLOOKUP(B61,'[1]LISTADO ATM'!$A$2:$B$822,2,0)</f>
        <v xml:space="preserve">ATM Oficina Cruce de Imbert </v>
      </c>
      <c r="D61" s="130" t="s">
        <v>2451</v>
      </c>
      <c r="E61" s="112">
        <v>335831840</v>
      </c>
    </row>
    <row r="62" spans="1:5" ht="18" x14ac:dyDescent="0.25">
      <c r="A62" s="120" t="str">
        <f>VLOOKUP(B62,'[1]LISTADO ATM'!$A$2:$C$822,3,0)</f>
        <v>DISTRITO NACIONAL</v>
      </c>
      <c r="B62" s="123">
        <v>441</v>
      </c>
      <c r="C62" s="123" t="str">
        <f>VLOOKUP(B62,'[1]LISTADO ATM'!$A$2:$B$822,2,0)</f>
        <v>ATM Estacion de Servicio Romulo Betancour</v>
      </c>
      <c r="D62" s="130" t="s">
        <v>2451</v>
      </c>
      <c r="E62" s="112">
        <v>335832086</v>
      </c>
    </row>
    <row r="63" spans="1:5" ht="18" x14ac:dyDescent="0.25">
      <c r="A63" s="120" t="str">
        <f>VLOOKUP(B63,'[1]LISTADO ATM'!$A$2:$C$822,3,0)</f>
        <v>SUR</v>
      </c>
      <c r="B63" s="123">
        <v>84</v>
      </c>
      <c r="C63" s="123" t="str">
        <f>VLOOKUP(B63,'[1]LISTADO ATM'!$A$2:$B$822,2,0)</f>
        <v xml:space="preserve">ATM Oficina Multicentro Sirena San Cristóbal </v>
      </c>
      <c r="D63" s="130" t="s">
        <v>2451</v>
      </c>
      <c r="E63" s="112">
        <v>335832077</v>
      </c>
    </row>
    <row r="64" spans="1:5" ht="18" x14ac:dyDescent="0.25">
      <c r="A64" s="120" t="str">
        <f>VLOOKUP(B64,'[1]LISTADO ATM'!$A$2:$C$822,3,0)</f>
        <v>NORTE</v>
      </c>
      <c r="B64" s="123">
        <v>383</v>
      </c>
      <c r="C64" s="123" t="str">
        <f>VLOOKUP(B64,'[1]LISTADO ATM'!$A$2:$B$822,2,0)</f>
        <v>ATM S/M Daniel (Dajabón)</v>
      </c>
      <c r="D64" s="130" t="s">
        <v>2451</v>
      </c>
      <c r="E64" s="112">
        <v>335832047</v>
      </c>
    </row>
    <row r="65" spans="1:5" ht="18" x14ac:dyDescent="0.25">
      <c r="A65" s="120" t="str">
        <f>VLOOKUP(B65,'[1]LISTADO ATM'!$A$2:$C$822,3,0)</f>
        <v>DISTRITO NACIONAL</v>
      </c>
      <c r="B65" s="123">
        <v>593</v>
      </c>
      <c r="C65" s="123" t="str">
        <f>VLOOKUP(B65,'[1]LISTADO ATM'!$A$2:$B$822,2,0)</f>
        <v xml:space="preserve">ATM Ministerio Fuerzas Armadas II </v>
      </c>
      <c r="D65" s="130" t="s">
        <v>2451</v>
      </c>
      <c r="E65" s="112">
        <v>335832069</v>
      </c>
    </row>
    <row r="66" spans="1:5" ht="18" x14ac:dyDescent="0.25">
      <c r="A66" s="120" t="e">
        <f>VLOOKUP(B66,'[1]LISTADO ATM'!$A$2:$C$822,3,0)</f>
        <v>#N/A</v>
      </c>
      <c r="B66" s="123"/>
      <c r="C66" s="123" t="e">
        <f>VLOOKUP(B66,'[1]LISTADO ATM'!$A$2:$B$822,2,0)</f>
        <v>#N/A</v>
      </c>
      <c r="D66" s="130" t="s">
        <v>2451</v>
      </c>
      <c r="E66" s="112"/>
    </row>
    <row r="67" spans="1:5" ht="18" x14ac:dyDescent="0.25">
      <c r="A67" s="120" t="e">
        <f>VLOOKUP(B67,'[1]LISTADO ATM'!$A$2:$C$822,3,0)</f>
        <v>#N/A</v>
      </c>
      <c r="B67" s="123"/>
      <c r="C67" s="123" t="e">
        <f>VLOOKUP(B67,'[1]LISTADO ATM'!$A$2:$B$822,2,0)</f>
        <v>#N/A</v>
      </c>
      <c r="D67" s="130" t="s">
        <v>2451</v>
      </c>
      <c r="E67" s="112"/>
    </row>
    <row r="68" spans="1:5" ht="18" x14ac:dyDescent="0.25">
      <c r="A68" s="120" t="e">
        <f>VLOOKUP(B68,'[1]LISTADO ATM'!$A$2:$C$822,3,0)</f>
        <v>#N/A</v>
      </c>
      <c r="B68" s="123"/>
      <c r="C68" s="123" t="e">
        <f>VLOOKUP(B68,'[1]LISTADO ATM'!$A$2:$B$822,2,0)</f>
        <v>#N/A</v>
      </c>
      <c r="D68" s="130" t="s">
        <v>2451</v>
      </c>
      <c r="E68" s="112"/>
    </row>
    <row r="69" spans="1:5" ht="18.75" thickBot="1" x14ac:dyDescent="0.3">
      <c r="A69" s="131" t="s">
        <v>2502</v>
      </c>
      <c r="B69" s="102">
        <f>COUNT(B36:B68)</f>
        <v>30</v>
      </c>
      <c r="C69" s="108"/>
      <c r="D69" s="108"/>
      <c r="E69" s="108"/>
    </row>
    <row r="70" spans="1:5" ht="15.75" thickBot="1" x14ac:dyDescent="0.3">
      <c r="E70" s="100"/>
    </row>
    <row r="71" spans="1:5" ht="18.75" customHeight="1" thickBot="1" x14ac:dyDescent="0.3">
      <c r="A71" s="150" t="s">
        <v>2505</v>
      </c>
      <c r="B71" s="151"/>
      <c r="C71" s="151"/>
      <c r="D71" s="151"/>
      <c r="E71" s="152"/>
    </row>
    <row r="72" spans="1:5" ht="18" x14ac:dyDescent="0.25">
      <c r="A72" s="97" t="s">
        <v>15</v>
      </c>
      <c r="B72" s="97" t="s">
        <v>2426</v>
      </c>
      <c r="C72" s="98" t="s">
        <v>46</v>
      </c>
      <c r="D72" s="98" t="s">
        <v>2429</v>
      </c>
      <c r="E72" s="103" t="s">
        <v>2427</v>
      </c>
    </row>
    <row r="73" spans="1:5" ht="18" x14ac:dyDescent="0.25">
      <c r="A73" s="120" t="str">
        <f>VLOOKUP(B73,'[1]LISTADO ATM'!$A$2:$C$822,3,0)</f>
        <v>DISTRITO NACIONAL</v>
      </c>
      <c r="B73" s="123">
        <v>578</v>
      </c>
      <c r="C73" s="123" t="str">
        <f>VLOOKUP(B73,'[1]LISTADO ATM'!$A$2:$B$822,2,0)</f>
        <v xml:space="preserve">ATM Procuraduría General de la República </v>
      </c>
      <c r="D73" s="123" t="s">
        <v>2490</v>
      </c>
      <c r="E73" s="112">
        <v>335831743</v>
      </c>
    </row>
    <row r="74" spans="1:5" ht="18" x14ac:dyDescent="0.25">
      <c r="A74" s="120" t="str">
        <f>VLOOKUP(B74,'[1]LISTADO ATM'!$A$2:$C$822,3,0)</f>
        <v>DISTRITO NACIONAL</v>
      </c>
      <c r="B74" s="123">
        <v>539</v>
      </c>
      <c r="C74" s="123" t="str">
        <f>VLOOKUP(B74,'[1]LISTADO ATM'!$A$2:$B$822,2,0)</f>
        <v>ATM S/M La Cadena Los Proceres</v>
      </c>
      <c r="D74" s="123" t="s">
        <v>2490</v>
      </c>
      <c r="E74" s="112">
        <v>335830205</v>
      </c>
    </row>
    <row r="75" spans="1:5" ht="18" x14ac:dyDescent="0.25">
      <c r="A75" s="120" t="str">
        <f>VLOOKUP(B75,'[1]LISTADO ATM'!$A$2:$C$822,3,0)</f>
        <v>SUR</v>
      </c>
      <c r="B75" s="123">
        <v>537</v>
      </c>
      <c r="C75" s="123" t="str">
        <f>VLOOKUP(B75,'[1]LISTADO ATM'!$A$2:$B$822,2,0)</f>
        <v xml:space="preserve">ATM Estación Texaco Enriquillo (Barahona) </v>
      </c>
      <c r="D75" s="123" t="s">
        <v>2490</v>
      </c>
      <c r="E75" s="112">
        <v>335831129</v>
      </c>
    </row>
    <row r="76" spans="1:5" ht="18" x14ac:dyDescent="0.25">
      <c r="A76" s="120" t="str">
        <f>VLOOKUP(B76,'[1]LISTADO ATM'!$A$2:$C$822,3,0)</f>
        <v>DISTRITO NACIONAL</v>
      </c>
      <c r="B76" s="123">
        <v>437</v>
      </c>
      <c r="C76" s="123" t="str">
        <f>VLOOKUP(B76,'[1]LISTADO ATM'!$A$2:$B$822,2,0)</f>
        <v xml:space="preserve">ATM Autobanco Torre III </v>
      </c>
      <c r="D76" s="132" t="s">
        <v>2490</v>
      </c>
      <c r="E76" s="112">
        <v>335831368</v>
      </c>
    </row>
    <row r="77" spans="1:5" ht="18" x14ac:dyDescent="0.25">
      <c r="A77" s="120" t="str">
        <f>VLOOKUP(B77,'[1]LISTADO ATM'!$A$2:$C$822,3,0)</f>
        <v>DISTRITO NACIONAL</v>
      </c>
      <c r="B77" s="123">
        <v>39</v>
      </c>
      <c r="C77" s="123" t="str">
        <f>VLOOKUP(B77,'[1]LISTADO ATM'!$A$2:$B$822,2,0)</f>
        <v xml:space="preserve">ATM Oficina Ovando </v>
      </c>
      <c r="D77" s="132" t="s">
        <v>2490</v>
      </c>
      <c r="E77" s="112">
        <v>335831545</v>
      </c>
    </row>
    <row r="78" spans="1:5" ht="18" x14ac:dyDescent="0.25">
      <c r="A78" s="120" t="str">
        <f>VLOOKUP(B78,'[1]LISTADO ATM'!$A$2:$C$822,3,0)</f>
        <v>DISTRITO NACIONAL</v>
      </c>
      <c r="B78" s="123">
        <v>587</v>
      </c>
      <c r="C78" s="123" t="str">
        <f>VLOOKUP(B78,'[1]LISTADO ATM'!$A$2:$B$822,2,0)</f>
        <v xml:space="preserve">ATM Cuerpo de Ayudantes Militares </v>
      </c>
      <c r="D78" s="132" t="s">
        <v>2490</v>
      </c>
      <c r="E78" s="112">
        <v>335831549</v>
      </c>
    </row>
    <row r="79" spans="1:5" ht="18" x14ac:dyDescent="0.25">
      <c r="A79" s="120" t="str">
        <f>VLOOKUP(B79,'[1]LISTADO ATM'!$A$2:$C$822,3,0)</f>
        <v>DISTRITO NACIONAL</v>
      </c>
      <c r="B79" s="123">
        <v>745</v>
      </c>
      <c r="C79" s="123" t="str">
        <f>VLOOKUP(B79,'[1]LISTADO ATM'!$A$2:$B$822,2,0)</f>
        <v xml:space="preserve">ATM Oficina Ave. Duarte </v>
      </c>
      <c r="D79" s="132" t="s">
        <v>2490</v>
      </c>
      <c r="E79" s="112">
        <v>335831685</v>
      </c>
    </row>
    <row r="80" spans="1:5" ht="18" x14ac:dyDescent="0.25">
      <c r="A80" s="120" t="str">
        <f>VLOOKUP(B80,'[1]LISTADO ATM'!$A$2:$C$822,3,0)</f>
        <v>DISTRITO NACIONAL</v>
      </c>
      <c r="B80" s="123">
        <v>558</v>
      </c>
      <c r="C80" s="123" t="str">
        <f>VLOOKUP(B80,'[1]LISTADO ATM'!$A$2:$B$822,2,0)</f>
        <v xml:space="preserve">ATM Base Naval 27 de Febrero (Sans Soucí) </v>
      </c>
      <c r="D80" s="132" t="s">
        <v>2490</v>
      </c>
      <c r="E80" s="112">
        <v>335831688</v>
      </c>
    </row>
    <row r="81" spans="1:5" ht="18" x14ac:dyDescent="0.25">
      <c r="A81" s="120" t="str">
        <f>VLOOKUP(B81,'[1]LISTADO ATM'!$A$2:$C$822,3,0)</f>
        <v>SUR</v>
      </c>
      <c r="B81" s="123">
        <v>356</v>
      </c>
      <c r="C81" s="123" t="str">
        <f>VLOOKUP(B81,'[1]LISTADO ATM'!$A$2:$B$822,2,0)</f>
        <v xml:space="preserve">ATM Estación Sigma (San Cristóbal) </v>
      </c>
      <c r="D81" s="132" t="s">
        <v>2490</v>
      </c>
      <c r="E81" s="112">
        <v>335831696</v>
      </c>
    </row>
    <row r="82" spans="1:5" ht="18" x14ac:dyDescent="0.25">
      <c r="A82" s="120" t="str">
        <f>VLOOKUP(B82,'[1]LISTADO ATM'!$A$2:$C$822,3,0)</f>
        <v>SUR</v>
      </c>
      <c r="B82" s="123">
        <v>6</v>
      </c>
      <c r="C82" s="123" t="str">
        <f>VLOOKUP(B82,'[1]LISTADO ATM'!$A$2:$B$822,2,0)</f>
        <v xml:space="preserve">ATM Plaza WAO San Juan </v>
      </c>
      <c r="D82" s="132" t="s">
        <v>2490</v>
      </c>
      <c r="E82" s="112">
        <v>335831697</v>
      </c>
    </row>
    <row r="83" spans="1:5" ht="18" x14ac:dyDescent="0.25">
      <c r="A83" s="120" t="str">
        <f>VLOOKUP(B83,'[1]LISTADO ATM'!$A$2:$C$822,3,0)</f>
        <v>DISTRITO NACIONAL</v>
      </c>
      <c r="B83" s="123">
        <v>194</v>
      </c>
      <c r="C83" s="123" t="str">
        <f>VLOOKUP(B83,'[1]LISTADO ATM'!$A$2:$B$822,2,0)</f>
        <v xml:space="preserve">ATM UNP Pantoja </v>
      </c>
      <c r="D83" s="132" t="s">
        <v>2490</v>
      </c>
      <c r="E83" s="112">
        <v>335831722</v>
      </c>
    </row>
    <row r="84" spans="1:5" ht="18" x14ac:dyDescent="0.25">
      <c r="A84" s="120" t="str">
        <f>VLOOKUP(B84,'[1]LISTADO ATM'!$A$2:$C$822,3,0)</f>
        <v>DISTRITO NACIONAL</v>
      </c>
      <c r="B84" s="123">
        <v>755</v>
      </c>
      <c r="C84" s="123" t="str">
        <f>VLOOKUP(B84,'[1]LISTADO ATM'!$A$2:$B$822,2,0)</f>
        <v xml:space="preserve">ATM Oficina Galería del Este (Plaza) </v>
      </c>
      <c r="D84" s="132" t="s">
        <v>2490</v>
      </c>
      <c r="E84" s="112">
        <v>335831732</v>
      </c>
    </row>
    <row r="85" spans="1:5" ht="18" x14ac:dyDescent="0.25">
      <c r="A85" s="123" t="str">
        <f>VLOOKUP(B85,'[1]LISTADO ATM'!$A$2:$C$822,3,0)</f>
        <v>DISTRITO NACIONAL</v>
      </c>
      <c r="B85" s="123">
        <v>938</v>
      </c>
      <c r="C85" s="123" t="str">
        <f>VLOOKUP(B85,'[1]LISTADO ATM'!$A$2:$B$822,2,0)</f>
        <v xml:space="preserve">ATM Autobanco Oficina Filadelfia Plaza </v>
      </c>
      <c r="D85" s="132" t="s">
        <v>2490</v>
      </c>
      <c r="E85" s="112">
        <v>335831745</v>
      </c>
    </row>
    <row r="86" spans="1:5" ht="18" x14ac:dyDescent="0.25">
      <c r="A86" s="120" t="str">
        <f>VLOOKUP(B86,'[1]LISTADO ATM'!$A$2:$C$822,3,0)</f>
        <v>NORTE</v>
      </c>
      <c r="B86" s="123">
        <v>290</v>
      </c>
      <c r="C86" s="123" t="str">
        <f>VLOOKUP(B86,'[1]LISTADO ATM'!$A$2:$B$822,2,0)</f>
        <v xml:space="preserve">ATM Oficina San Francisco de Macorís </v>
      </c>
      <c r="D86" s="132" t="s">
        <v>2490</v>
      </c>
      <c r="E86" s="112">
        <v>335831742</v>
      </c>
    </row>
    <row r="87" spans="1:5" ht="18" x14ac:dyDescent="0.25">
      <c r="A87" s="120" t="str">
        <f>VLOOKUP(B87,'[1]LISTADO ATM'!$A$2:$C$822,3,0)</f>
        <v>DISTRITO NACIONAL</v>
      </c>
      <c r="B87" s="123">
        <v>725</v>
      </c>
      <c r="C87" s="123" t="str">
        <f>VLOOKUP(B87,'[1]LISTADO ATM'!$A$2:$B$822,2,0)</f>
        <v xml:space="preserve">ATM El Huacal II  </v>
      </c>
      <c r="D87" s="132" t="s">
        <v>2490</v>
      </c>
      <c r="E87" s="112">
        <v>335831825</v>
      </c>
    </row>
    <row r="88" spans="1:5" ht="18" x14ac:dyDescent="0.25">
      <c r="A88" s="120" t="str">
        <f>VLOOKUP(B88,'[1]LISTADO ATM'!$A$2:$C$822,3,0)</f>
        <v>DISTRITO NACIONAL</v>
      </c>
      <c r="B88" s="123">
        <v>860</v>
      </c>
      <c r="C88" s="123" t="str">
        <f>VLOOKUP(B88,'[1]LISTADO ATM'!$A$2:$B$822,2,0)</f>
        <v xml:space="preserve">ATM Oficina Bella Vista 27 de Febrero I </v>
      </c>
      <c r="D88" s="132" t="s">
        <v>2490</v>
      </c>
      <c r="E88" s="112">
        <v>335831776</v>
      </c>
    </row>
    <row r="89" spans="1:5" ht="18" x14ac:dyDescent="0.25">
      <c r="A89" s="120" t="e">
        <f>VLOOKUP(B89,'[1]LISTADO ATM'!$A$2:$C$822,3,0)</f>
        <v>#N/A</v>
      </c>
      <c r="B89" s="123"/>
      <c r="C89" s="123" t="e">
        <f>VLOOKUP(B89,'[1]LISTADO ATM'!$A$2:$B$822,2,0)</f>
        <v>#N/A</v>
      </c>
      <c r="D89" s="132" t="s">
        <v>2490</v>
      </c>
      <c r="E89" s="112"/>
    </row>
    <row r="90" spans="1:5" ht="18" x14ac:dyDescent="0.25">
      <c r="A90" s="120" t="e">
        <f>VLOOKUP(B90,'[1]LISTADO ATM'!$A$2:$C$822,3,0)</f>
        <v>#N/A</v>
      </c>
      <c r="B90" s="123"/>
      <c r="C90" s="123" t="e">
        <f>VLOOKUP(B90,'[1]LISTADO ATM'!$A$2:$B$822,2,0)</f>
        <v>#N/A</v>
      </c>
      <c r="D90" s="132" t="s">
        <v>2490</v>
      </c>
      <c r="E90" s="112"/>
    </row>
    <row r="91" spans="1:5" ht="18" x14ac:dyDescent="0.25">
      <c r="A91" s="120" t="e">
        <f>VLOOKUP(B91,'[1]LISTADO ATM'!$A$2:$C$822,3,0)</f>
        <v>#N/A</v>
      </c>
      <c r="B91" s="123"/>
      <c r="C91" s="123" t="e">
        <f>VLOOKUP(B91,'[1]LISTADO ATM'!$A$2:$B$822,2,0)</f>
        <v>#N/A</v>
      </c>
      <c r="D91" s="132" t="s">
        <v>2490</v>
      </c>
      <c r="E91" s="112"/>
    </row>
    <row r="92" spans="1:5" ht="18" x14ac:dyDescent="0.25">
      <c r="A92" s="120" t="e">
        <f>VLOOKUP(B92,'[1]LISTADO ATM'!$A$2:$C$822,3,0)</f>
        <v>#N/A</v>
      </c>
      <c r="B92" s="123"/>
      <c r="C92" s="123" t="e">
        <f>VLOOKUP(B92,'[1]LISTADO ATM'!$A$2:$B$822,2,0)</f>
        <v>#N/A</v>
      </c>
      <c r="D92" s="132" t="s">
        <v>2490</v>
      </c>
      <c r="E92" s="112"/>
    </row>
    <row r="93" spans="1:5" ht="18" x14ac:dyDescent="0.25">
      <c r="A93" s="120" t="e">
        <f>VLOOKUP(B93,'[1]LISTADO ATM'!$A$2:$C$822,3,0)</f>
        <v>#N/A</v>
      </c>
      <c r="B93" s="123"/>
      <c r="C93" s="123" t="e">
        <f>VLOOKUP(B93,'[1]LISTADO ATM'!$A$2:$B$822,2,0)</f>
        <v>#N/A</v>
      </c>
      <c r="D93" s="132" t="s">
        <v>2490</v>
      </c>
      <c r="E93" s="112"/>
    </row>
    <row r="94" spans="1:5" ht="18" x14ac:dyDescent="0.25">
      <c r="A94" s="120" t="e">
        <f>VLOOKUP(B94,'[1]LISTADO ATM'!$A$2:$C$822,3,0)</f>
        <v>#N/A</v>
      </c>
      <c r="B94" s="123"/>
      <c r="C94" s="123" t="e">
        <f>VLOOKUP(B94,'[1]LISTADO ATM'!$A$2:$B$822,2,0)</f>
        <v>#N/A</v>
      </c>
      <c r="D94" s="132" t="s">
        <v>2490</v>
      </c>
      <c r="E94" s="112"/>
    </row>
    <row r="95" spans="1:5" ht="18" x14ac:dyDescent="0.25">
      <c r="A95" s="120" t="e">
        <f>VLOOKUP(B95,'[1]LISTADO ATM'!$A$2:$C$822,3,0)</f>
        <v>#N/A</v>
      </c>
      <c r="B95" s="123"/>
      <c r="C95" s="123" t="e">
        <f>VLOOKUP(B95,'[1]LISTADO ATM'!$A$2:$B$822,2,0)</f>
        <v>#N/A</v>
      </c>
      <c r="D95" s="132" t="s">
        <v>2490</v>
      </c>
      <c r="E95" s="112"/>
    </row>
    <row r="96" spans="1:5" ht="18" x14ac:dyDescent="0.25">
      <c r="A96" s="120" t="e">
        <f>VLOOKUP(B96,'[1]LISTADO ATM'!$A$2:$C$822,3,0)</f>
        <v>#N/A</v>
      </c>
      <c r="B96" s="123"/>
      <c r="C96" s="135"/>
      <c r="D96" s="132" t="s">
        <v>2490</v>
      </c>
      <c r="E96" s="112"/>
    </row>
    <row r="97" spans="1:5" ht="18.75" thickBot="1" x14ac:dyDescent="0.3">
      <c r="A97" s="121" t="s">
        <v>2502</v>
      </c>
      <c r="B97" s="102">
        <f>COUNT(B73:B89)</f>
        <v>16</v>
      </c>
      <c r="C97" s="108"/>
      <c r="D97" s="125"/>
      <c r="E97" s="126"/>
    </row>
    <row r="98" spans="1:5" ht="15.75" thickBot="1" x14ac:dyDescent="0.3">
      <c r="E98" s="100"/>
    </row>
    <row r="99" spans="1:5" ht="18.75" customHeight="1" x14ac:dyDescent="0.25">
      <c r="A99" s="153" t="s">
        <v>2506</v>
      </c>
      <c r="B99" s="154"/>
      <c r="C99" s="154"/>
      <c r="D99" s="154"/>
      <c r="E99" s="155"/>
    </row>
    <row r="100" spans="1:5" ht="18" x14ac:dyDescent="0.25">
      <c r="A100" s="103" t="s">
        <v>15</v>
      </c>
      <c r="B100" s="97" t="s">
        <v>2426</v>
      </c>
      <c r="C100" s="99" t="s">
        <v>46</v>
      </c>
      <c r="D100" s="133" t="s">
        <v>2429</v>
      </c>
      <c r="E100" s="103" t="s">
        <v>2427</v>
      </c>
    </row>
    <row r="101" spans="1:5" ht="18" x14ac:dyDescent="0.25">
      <c r="A101" s="123" t="str">
        <f>VLOOKUP(B101,'[1]LISTADO ATM'!$A$2:$C$822,3,0)</f>
        <v>DISTRITO NACIONAL</v>
      </c>
      <c r="B101" s="123">
        <v>946</v>
      </c>
      <c r="C101" s="123" t="str">
        <f>VLOOKUP(B101,'[1]LISTADO ATM'!$A$2:$B$822,2,0)</f>
        <v xml:space="preserve">ATM Oficina Núñez de Cáceres I </v>
      </c>
      <c r="D101" s="123" t="s">
        <v>2512</v>
      </c>
      <c r="E101" s="129">
        <v>335828521</v>
      </c>
    </row>
    <row r="102" spans="1:5" ht="18" x14ac:dyDescent="0.25">
      <c r="A102" s="123" t="str">
        <f>VLOOKUP(B102,'[1]LISTADO ATM'!$A$2:$C$822,3,0)</f>
        <v>DISTRITO NACIONAL</v>
      </c>
      <c r="B102" s="123">
        <v>165</v>
      </c>
      <c r="C102" s="123" t="str">
        <f>VLOOKUP(B102,'[1]LISTADO ATM'!$A$2:$B$822,2,0)</f>
        <v>ATM Autoservicio Megacentro</v>
      </c>
      <c r="D102" s="123" t="s">
        <v>2512</v>
      </c>
      <c r="E102" s="129">
        <v>335829756</v>
      </c>
    </row>
    <row r="103" spans="1:5" ht="18" x14ac:dyDescent="0.25">
      <c r="A103" s="123" t="str">
        <f>VLOOKUP(B103,'[1]LISTADO ATM'!$A$2:$C$822,3,0)</f>
        <v>NORTE</v>
      </c>
      <c r="B103" s="123">
        <v>291</v>
      </c>
      <c r="C103" s="123" t="str">
        <f>VLOOKUP(B103,'[1]LISTADO ATM'!$A$2:$B$822,2,0)</f>
        <v xml:space="preserve">ATM S/M Jumbo Las Colinas </v>
      </c>
      <c r="D103" s="123" t="s">
        <v>2512</v>
      </c>
      <c r="E103" s="129">
        <v>335831602</v>
      </c>
    </row>
    <row r="104" spans="1:5" ht="18" x14ac:dyDescent="0.25">
      <c r="A104" s="123" t="str">
        <f>VLOOKUP(B104,'[1]LISTADO ATM'!$A$2:$C$822,3,0)</f>
        <v>DISTRITO NACIONAL</v>
      </c>
      <c r="B104" s="123">
        <v>312</v>
      </c>
      <c r="C104" s="123" t="str">
        <f>VLOOKUP(B104,'[1]LISTADO ATM'!$A$2:$B$822,2,0)</f>
        <v xml:space="preserve">ATM Oficina Tiradentes II (Naco) </v>
      </c>
      <c r="D104" s="123" t="s">
        <v>2512</v>
      </c>
      <c r="E104" s="129">
        <v>335831403</v>
      </c>
    </row>
    <row r="105" spans="1:5" ht="18" x14ac:dyDescent="0.25">
      <c r="A105" s="123" t="str">
        <f>VLOOKUP(B105,'[1]LISTADO ATM'!$A$2:$C$822,3,0)</f>
        <v>DISTRITO NACIONAL</v>
      </c>
      <c r="B105" s="123">
        <v>527</v>
      </c>
      <c r="C105" s="123" t="str">
        <f>VLOOKUP(B105,'[1]LISTADO ATM'!$A$2:$B$822,2,0)</f>
        <v>ATM Oficina Zona Oriental II</v>
      </c>
      <c r="D105" s="123" t="s">
        <v>2501</v>
      </c>
      <c r="E105" s="129">
        <v>335830313</v>
      </c>
    </row>
    <row r="106" spans="1:5" ht="18" x14ac:dyDescent="0.25">
      <c r="A106" s="123" t="str">
        <f>VLOOKUP(B106,'[1]LISTADO ATM'!$A$2:$C$822,3,0)</f>
        <v>SUR</v>
      </c>
      <c r="B106" s="123">
        <v>5</v>
      </c>
      <c r="C106" s="123" t="str">
        <f>VLOOKUP(B106,'[1]LISTADO ATM'!$A$2:$B$822,2,0)</f>
        <v>ATM Oficina Autoservicio Villa Ofelia (San Juan)</v>
      </c>
      <c r="D106" s="123" t="s">
        <v>2501</v>
      </c>
      <c r="E106" s="129">
        <v>335831283</v>
      </c>
    </row>
    <row r="107" spans="1:5" ht="18" x14ac:dyDescent="0.25">
      <c r="A107" s="123" t="str">
        <f>VLOOKUP(B107,'[1]LISTADO ATM'!$A$2:$C$822,3,0)</f>
        <v>NORTE</v>
      </c>
      <c r="B107" s="123">
        <v>599</v>
      </c>
      <c r="C107" s="123" t="str">
        <f>VLOOKUP(B107,'[1]LISTADO ATM'!$A$2:$B$822,2,0)</f>
        <v xml:space="preserve">ATM Oficina Plaza Internacional (Santiago) </v>
      </c>
      <c r="D107" s="123" t="s">
        <v>2512</v>
      </c>
      <c r="E107" s="129">
        <v>335831706</v>
      </c>
    </row>
    <row r="108" spans="1:5" ht="18" x14ac:dyDescent="0.25">
      <c r="A108" s="123" t="str">
        <f>VLOOKUP(B108,'[1]LISTADO ATM'!$A$2:$C$822,3,0)</f>
        <v>DISTRITO NACIONAL</v>
      </c>
      <c r="B108" s="123">
        <v>545</v>
      </c>
      <c r="C108" s="123" t="str">
        <f>VLOOKUP(B108,'[1]LISTADO ATM'!$A$2:$B$822,2,0)</f>
        <v xml:space="preserve">ATM Oficina Isabel La Católica II  </v>
      </c>
      <c r="D108" s="123" t="s">
        <v>2501</v>
      </c>
      <c r="E108" s="129">
        <v>335831765</v>
      </c>
    </row>
    <row r="109" spans="1:5" ht="18" x14ac:dyDescent="0.25">
      <c r="A109" s="123" t="str">
        <f>VLOOKUP(B109,'[1]LISTADO ATM'!$A$2:$C$822,3,0)</f>
        <v>ESTE</v>
      </c>
      <c r="B109" s="123">
        <v>330</v>
      </c>
      <c r="C109" s="123" t="str">
        <f>VLOOKUP(B109,'[1]LISTADO ATM'!$A$2:$B$822,2,0)</f>
        <v xml:space="preserve">ATM Oficina Boulevard (Higuey) </v>
      </c>
      <c r="D109" s="123" t="s">
        <v>2512</v>
      </c>
      <c r="E109" s="129" t="s">
        <v>2528</v>
      </c>
    </row>
    <row r="110" spans="1:5" ht="18" x14ac:dyDescent="0.25">
      <c r="A110" s="123" t="e">
        <f>VLOOKUP(B110,'[1]LISTADO ATM'!$A$2:$C$822,3,0)</f>
        <v>#N/A</v>
      </c>
      <c r="B110" s="123"/>
      <c r="C110" s="123" t="e">
        <f>VLOOKUP(B110,'[1]LISTADO ATM'!$A$2:$B$822,2,0)</f>
        <v>#N/A</v>
      </c>
      <c r="D110" s="123"/>
      <c r="E110" s="129"/>
    </row>
    <row r="111" spans="1:5" ht="18" x14ac:dyDescent="0.25">
      <c r="A111" s="123" t="e">
        <f>VLOOKUP(B111,'[1]LISTADO ATM'!$A$2:$C$822,3,0)</f>
        <v>#N/A</v>
      </c>
      <c r="B111" s="123"/>
      <c r="C111" s="123" t="e">
        <f>VLOOKUP(B111,'[1]LISTADO ATM'!$A$2:$B$822,2,0)</f>
        <v>#N/A</v>
      </c>
      <c r="D111" s="123"/>
      <c r="E111" s="129"/>
    </row>
    <row r="112" spans="1:5" ht="18.75" thickBot="1" x14ac:dyDescent="0.3">
      <c r="A112" s="121" t="s">
        <v>2502</v>
      </c>
      <c r="B112" s="102">
        <f>COUNT(B101:B109)</f>
        <v>9</v>
      </c>
      <c r="C112" s="124"/>
      <c r="D112" s="134"/>
      <c r="E112" s="134"/>
    </row>
    <row r="113" spans="1:5" ht="15.75" thickBot="1" x14ac:dyDescent="0.3">
      <c r="E113" s="100"/>
    </row>
    <row r="114" spans="1:5" ht="18.75" customHeight="1" thickBot="1" x14ac:dyDescent="0.3">
      <c r="A114" s="156" t="s">
        <v>2507</v>
      </c>
      <c r="B114" s="157"/>
      <c r="D114" s="100"/>
      <c r="E114" s="100"/>
    </row>
    <row r="115" spans="1:5" ht="18.75" thickBot="1" x14ac:dyDescent="0.3">
      <c r="A115" s="158">
        <f>+B69+B97+B112</f>
        <v>55</v>
      </c>
      <c r="B115" s="159"/>
    </row>
    <row r="116" spans="1:5" ht="15.75" thickBot="1" x14ac:dyDescent="0.3">
      <c r="E116" s="100"/>
    </row>
    <row r="117" spans="1:5" ht="18.75" customHeight="1" thickBot="1" x14ac:dyDescent="0.3">
      <c r="A117" s="150" t="s">
        <v>2508</v>
      </c>
      <c r="B117" s="151"/>
      <c r="C117" s="151"/>
      <c r="D117" s="151"/>
      <c r="E117" s="152"/>
    </row>
    <row r="118" spans="1:5" ht="18" x14ac:dyDescent="0.25">
      <c r="A118" s="103" t="s">
        <v>15</v>
      </c>
      <c r="B118" s="103" t="s">
        <v>2426</v>
      </c>
      <c r="C118" s="99" t="s">
        <v>46</v>
      </c>
      <c r="D118" s="160" t="s">
        <v>2429</v>
      </c>
      <c r="E118" s="161"/>
    </row>
    <row r="119" spans="1:5" ht="18" x14ac:dyDescent="0.25">
      <c r="A119" s="123" t="str">
        <f>VLOOKUP(B119,'[1]LISTADO ATM'!$A$2:$C$822,3,0)</f>
        <v>DISTRITO NACIONAL</v>
      </c>
      <c r="B119" s="123">
        <v>434</v>
      </c>
      <c r="C119" s="123" t="str">
        <f>VLOOKUP(B119,'[1]LISTADO ATM'!$A$2:$B$822,2,0)</f>
        <v xml:space="preserve">ATM Generadora Hidroeléctrica Dom. (EGEHID) </v>
      </c>
      <c r="D119" s="148" t="s">
        <v>2494</v>
      </c>
      <c r="E119" s="149"/>
    </row>
    <row r="120" spans="1:5" ht="18" x14ac:dyDescent="0.25">
      <c r="A120" s="123" t="str">
        <f>VLOOKUP(B120,'[1]LISTADO ATM'!$A$2:$C$822,3,0)</f>
        <v>DISTRITO NACIONAL</v>
      </c>
      <c r="B120" s="123">
        <v>993</v>
      </c>
      <c r="C120" s="123" t="str">
        <f>VLOOKUP(B120,'[1]LISTADO ATM'!$A$2:$B$822,2,0)</f>
        <v xml:space="preserve">ATM Centro Medico Integral II </v>
      </c>
      <c r="D120" s="148" t="s">
        <v>2510</v>
      </c>
      <c r="E120" s="149"/>
    </row>
    <row r="121" spans="1:5" ht="18" x14ac:dyDescent="0.25">
      <c r="A121" s="123" t="str">
        <f>VLOOKUP(B121,'[1]LISTADO ATM'!$A$2:$C$822,3,0)</f>
        <v>ESTE</v>
      </c>
      <c r="B121" s="123">
        <v>634</v>
      </c>
      <c r="C121" s="123" t="str">
        <f>VLOOKUP(B121,'[1]LISTADO ATM'!$A$2:$B$822,2,0)</f>
        <v xml:space="preserve">ATM Ayuntamiento Los Llanos (SPM) </v>
      </c>
      <c r="D121" s="148" t="s">
        <v>2494</v>
      </c>
      <c r="E121" s="149"/>
    </row>
    <row r="122" spans="1:5" ht="18" x14ac:dyDescent="0.25">
      <c r="A122" s="123" t="str">
        <f>VLOOKUP(B122,'[1]LISTADO ATM'!$A$2:$C$822,3,0)</f>
        <v>DISTRITO NACIONAL</v>
      </c>
      <c r="B122" s="123">
        <v>162</v>
      </c>
      <c r="C122" s="123" t="str">
        <f>VLOOKUP(B122,'[1]LISTADO ATM'!$A$2:$B$822,2,0)</f>
        <v xml:space="preserve">ATM Oficina Tiradentes I </v>
      </c>
      <c r="D122" s="148" t="s">
        <v>2494</v>
      </c>
      <c r="E122" s="149"/>
    </row>
    <row r="123" spans="1:5" ht="18" x14ac:dyDescent="0.25">
      <c r="A123" s="123" t="str">
        <f>VLOOKUP(B123,'[1]LISTADO ATM'!$A$2:$C$822,3,0)</f>
        <v>DISTRITO NACIONAL</v>
      </c>
      <c r="B123" s="123">
        <v>382</v>
      </c>
      <c r="C123" s="123" t="str">
        <f>VLOOKUP(B123,'[1]LISTADO ATM'!$A$2:$B$822,2,0)</f>
        <v>ATM Estación del Metro María Montés</v>
      </c>
      <c r="D123" s="148" t="s">
        <v>2494</v>
      </c>
      <c r="E123" s="149"/>
    </row>
    <row r="124" spans="1:5" ht="18" x14ac:dyDescent="0.25">
      <c r="A124" s="123" t="str">
        <f>VLOOKUP(B124,'[1]LISTADO ATM'!$A$2:$C$822,3,0)</f>
        <v>SUR</v>
      </c>
      <c r="B124" s="123">
        <v>871</v>
      </c>
      <c r="C124" s="123" t="str">
        <f>VLOOKUP(B124,'[1]LISTADO ATM'!$A$2:$B$822,2,0)</f>
        <v>ATM Plaza Cultural San Juan</v>
      </c>
      <c r="D124" s="148" t="s">
        <v>2510</v>
      </c>
      <c r="E124" s="149"/>
    </row>
    <row r="125" spans="1:5" ht="18" x14ac:dyDescent="0.25">
      <c r="A125" s="123" t="str">
        <f>VLOOKUP(B125,'[1]LISTADO ATM'!$A$2:$C$822,3,0)</f>
        <v>NORTE</v>
      </c>
      <c r="B125" s="123">
        <v>882</v>
      </c>
      <c r="C125" s="123" t="str">
        <f>VLOOKUP(B125,'[1]LISTADO ATM'!$A$2:$B$822,2,0)</f>
        <v xml:space="preserve">ATM Oficina Moca II </v>
      </c>
      <c r="D125" s="148" t="s">
        <v>2520</v>
      </c>
      <c r="E125" s="149"/>
    </row>
    <row r="126" spans="1:5" ht="18" x14ac:dyDescent="0.25">
      <c r="A126" s="123" t="str">
        <f>VLOOKUP(B126,'[1]LISTADO ATM'!$A$2:$C$822,3,0)</f>
        <v>DISTRITO NACIONAL</v>
      </c>
      <c r="B126" s="123">
        <v>957</v>
      </c>
      <c r="C126" s="123" t="str">
        <f>VLOOKUP(B126,'[1]LISTADO ATM'!$A$2:$B$822,2,0)</f>
        <v xml:space="preserve">ATM Oficina Venezuela </v>
      </c>
      <c r="D126" s="148" t="s">
        <v>2510</v>
      </c>
      <c r="E126" s="149"/>
    </row>
    <row r="127" spans="1:5" ht="18" x14ac:dyDescent="0.25">
      <c r="A127" s="123" t="str">
        <f>VLOOKUP(B127,'[1]LISTADO ATM'!$A$2:$C$822,3,0)</f>
        <v>DISTRITO NACIONAL</v>
      </c>
      <c r="B127" s="123">
        <v>567</v>
      </c>
      <c r="C127" s="123" t="str">
        <f>VLOOKUP(B127,'[1]LISTADO ATM'!$A$2:$B$822,2,0)</f>
        <v xml:space="preserve">ATM Oficina Máximo Gómez </v>
      </c>
      <c r="D127" s="148" t="s">
        <v>2494</v>
      </c>
      <c r="E127" s="149"/>
    </row>
    <row r="128" spans="1:5" ht="18" x14ac:dyDescent="0.25">
      <c r="A128" s="123" t="str">
        <f>VLOOKUP(B128,'[1]LISTADO ATM'!$A$2:$C$822,3,0)</f>
        <v>DISTRITO NACIONAL</v>
      </c>
      <c r="B128" s="123">
        <v>410</v>
      </c>
      <c r="C128" s="123" t="str">
        <f>VLOOKUP(B128,'[1]LISTADO ATM'!$A$2:$B$822,2,0)</f>
        <v xml:space="preserve">ATM Oficina Las Palmas de Herrera II </v>
      </c>
      <c r="D128" s="148" t="s">
        <v>2520</v>
      </c>
      <c r="E128" s="149"/>
    </row>
    <row r="129" spans="1:5" ht="18" x14ac:dyDescent="0.25">
      <c r="A129" s="123" t="str">
        <f>VLOOKUP(B129,'[1]LISTADO ATM'!$A$2:$C$822,3,0)</f>
        <v>DISTRITO NACIONAL</v>
      </c>
      <c r="B129" s="123">
        <v>706</v>
      </c>
      <c r="C129" s="123" t="str">
        <f>VLOOKUP(B129,'[1]LISTADO ATM'!$A$2:$B$822,2,0)</f>
        <v xml:space="preserve">ATM S/M Pristine </v>
      </c>
      <c r="D129" s="148" t="s">
        <v>2494</v>
      </c>
      <c r="E129" s="149"/>
    </row>
    <row r="130" spans="1:5" ht="18" x14ac:dyDescent="0.25">
      <c r="A130" s="123" t="str">
        <f>VLOOKUP(B130,'[1]LISTADO ATM'!$A$2:$C$822,3,0)</f>
        <v>ESTE</v>
      </c>
      <c r="B130" s="123">
        <v>429</v>
      </c>
      <c r="C130" s="123" t="str">
        <f>VLOOKUP(B130,'[1]LISTADO ATM'!$A$2:$B$822,2,0)</f>
        <v xml:space="preserve">ATM Oficina Jumbo La Romana </v>
      </c>
      <c r="D130" s="148" t="s">
        <v>2494</v>
      </c>
      <c r="E130" s="149"/>
    </row>
    <row r="131" spans="1:5" ht="18" x14ac:dyDescent="0.25">
      <c r="A131" s="123" t="str">
        <f>VLOOKUP(B131,'[1]LISTADO ATM'!$A$2:$C$822,3,0)</f>
        <v>ESTE</v>
      </c>
      <c r="B131" s="123">
        <v>480</v>
      </c>
      <c r="C131" s="123" t="str">
        <f>VLOOKUP(B131,'[1]LISTADO ATM'!$A$2:$B$822,2,0)</f>
        <v>ATM UNP Farmaconal Higuey</v>
      </c>
      <c r="D131" s="148" t="s">
        <v>2520</v>
      </c>
      <c r="E131" s="149"/>
    </row>
    <row r="132" spans="1:5" ht="18" x14ac:dyDescent="0.25">
      <c r="A132" s="123" t="str">
        <f>VLOOKUP(B132,'[1]LISTADO ATM'!$A$2:$C$822,3,0)</f>
        <v>NORTE</v>
      </c>
      <c r="B132" s="123">
        <v>878</v>
      </c>
      <c r="C132" s="123" t="str">
        <f>VLOOKUP(B132,'[1]LISTADO ATM'!$A$2:$B$822,2,0)</f>
        <v>ATM UNP Cabral Y Baez</v>
      </c>
      <c r="D132" s="148" t="s">
        <v>2494</v>
      </c>
      <c r="E132" s="149"/>
    </row>
    <row r="133" spans="1:5" ht="18" x14ac:dyDescent="0.25">
      <c r="A133" s="123" t="str">
        <f>VLOOKUP(B133,'[1]LISTADO ATM'!$A$2:$C$822,3,0)</f>
        <v>ESTE</v>
      </c>
      <c r="B133" s="123">
        <v>963</v>
      </c>
      <c r="C133" s="123" t="str">
        <f>VLOOKUP(B133,'[1]LISTADO ATM'!$A$2:$B$822,2,0)</f>
        <v xml:space="preserve">ATM Multiplaza La Romana </v>
      </c>
      <c r="D133" s="148" t="s">
        <v>2494</v>
      </c>
      <c r="E133" s="149"/>
    </row>
    <row r="134" spans="1:5" ht="18" x14ac:dyDescent="0.25">
      <c r="A134" s="123" t="str">
        <f>VLOOKUP(B134,'[1]LISTADO ATM'!$A$2:$C$822,3,0)</f>
        <v>SUR</v>
      </c>
      <c r="B134" s="123">
        <v>825</v>
      </c>
      <c r="C134" s="123" t="str">
        <f>VLOOKUP(B134,'[1]LISTADO ATM'!$A$2:$B$822,2,0)</f>
        <v xml:space="preserve">ATM Estacion Eco Cibeles (Las Matas de Farfán) </v>
      </c>
      <c r="D134" s="148" t="s">
        <v>2520</v>
      </c>
      <c r="E134" s="149"/>
    </row>
    <row r="135" spans="1:5" ht="18" x14ac:dyDescent="0.25">
      <c r="A135" s="123" t="str">
        <f>VLOOKUP(B135,'[1]LISTADO ATM'!$A$2:$C$822,3,0)</f>
        <v>DISTRITO NACIONAL</v>
      </c>
      <c r="B135" s="123">
        <v>707</v>
      </c>
      <c r="C135" s="123" t="str">
        <f>VLOOKUP(B135,'[1]LISTADO ATM'!$A$2:$B$822,2,0)</f>
        <v xml:space="preserve">ATM IAD </v>
      </c>
      <c r="D135" s="148" t="s">
        <v>2520</v>
      </c>
      <c r="E135" s="149"/>
    </row>
    <row r="136" spans="1:5" ht="18" x14ac:dyDescent="0.25">
      <c r="A136" s="123" t="str">
        <f>VLOOKUP(B136,'[1]LISTADO ATM'!$A$2:$C$822,3,0)</f>
        <v>NORTE</v>
      </c>
      <c r="B136" s="123">
        <v>538</v>
      </c>
      <c r="C136" s="123" t="str">
        <f>VLOOKUP(B136,'[1]LISTADO ATM'!$A$2:$B$822,2,0)</f>
        <v>ATM  Autoservicio San Fco. Macorís</v>
      </c>
      <c r="D136" s="148" t="s">
        <v>2494</v>
      </c>
      <c r="E136" s="149"/>
    </row>
    <row r="137" spans="1:5" ht="18" x14ac:dyDescent="0.25">
      <c r="A137" s="123" t="e">
        <f>VLOOKUP(B137,'[1]LISTADO ATM'!$A$2:$C$822,3,0)</f>
        <v>#N/A</v>
      </c>
      <c r="B137" s="123"/>
      <c r="C137" s="123" t="e">
        <f>VLOOKUP(B137,'[1]LISTADO ATM'!$A$2:$B$822,2,0)</f>
        <v>#N/A</v>
      </c>
      <c r="D137" s="148"/>
      <c r="E137" s="149"/>
    </row>
    <row r="138" spans="1:5" ht="18" x14ac:dyDescent="0.25">
      <c r="A138" s="123" t="e">
        <f>VLOOKUP(B138,'[1]LISTADO ATM'!$A$2:$C$822,3,0)</f>
        <v>#N/A</v>
      </c>
      <c r="B138" s="123"/>
      <c r="C138" s="123" t="e">
        <f>VLOOKUP(B138,'[1]LISTADO ATM'!$A$2:$B$822,2,0)</f>
        <v>#N/A</v>
      </c>
      <c r="D138" s="148"/>
      <c r="E138" s="149"/>
    </row>
    <row r="139" spans="1:5" ht="18" x14ac:dyDescent="0.25">
      <c r="A139" s="123" t="e">
        <f>VLOOKUP(B139,'[1]LISTADO ATM'!$A$2:$C$822,3,0)</f>
        <v>#N/A</v>
      </c>
      <c r="B139" s="123"/>
      <c r="C139" s="123" t="e">
        <f>VLOOKUP(B139,'[1]LISTADO ATM'!$A$2:$B$822,2,0)</f>
        <v>#N/A</v>
      </c>
      <c r="D139" s="148"/>
      <c r="E139" s="149"/>
    </row>
    <row r="140" spans="1:5" ht="18.75" thickBot="1" x14ac:dyDescent="0.3">
      <c r="A140" s="121" t="s">
        <v>2502</v>
      </c>
      <c r="B140" s="102">
        <f>COUNT(B119:B139)</f>
        <v>18</v>
      </c>
      <c r="C140" s="124"/>
      <c r="D140" s="134"/>
      <c r="E140" s="134"/>
    </row>
  </sheetData>
  <mergeCells count="34">
    <mergeCell ref="D135:E135"/>
    <mergeCell ref="D136:E136"/>
    <mergeCell ref="D137:E137"/>
    <mergeCell ref="D138:E138"/>
    <mergeCell ref="D139:E139"/>
    <mergeCell ref="D130:E130"/>
    <mergeCell ref="D131:E131"/>
    <mergeCell ref="D132:E132"/>
    <mergeCell ref="D133:E133"/>
    <mergeCell ref="D134:E134"/>
    <mergeCell ref="D126:E126"/>
    <mergeCell ref="D127:E127"/>
    <mergeCell ref="D128:E128"/>
    <mergeCell ref="D129:E129"/>
    <mergeCell ref="D124:E124"/>
    <mergeCell ref="D125:E125"/>
    <mergeCell ref="D119:E119"/>
    <mergeCell ref="D120:E120"/>
    <mergeCell ref="D121:E121"/>
    <mergeCell ref="D122:E122"/>
    <mergeCell ref="D123:E123"/>
    <mergeCell ref="A99:E99"/>
    <mergeCell ref="A114:B114"/>
    <mergeCell ref="A115:B115"/>
    <mergeCell ref="A117:E117"/>
    <mergeCell ref="D118:E118"/>
    <mergeCell ref="C21:E21"/>
    <mergeCell ref="A23:E23"/>
    <mergeCell ref="C32:E32"/>
    <mergeCell ref="A34:E34"/>
    <mergeCell ref="A71:E71"/>
    <mergeCell ref="A1:E1"/>
    <mergeCell ref="A2:E2"/>
    <mergeCell ref="A7:E7"/>
  </mergeCells>
  <phoneticPr fontId="46" type="noConversion"/>
  <conditionalFormatting sqref="E107:E111">
    <cfRule type="duplicateValues" dxfId="86" priority="18"/>
  </conditionalFormatting>
  <conditionalFormatting sqref="E45:E48">
    <cfRule type="duplicateValues" dxfId="85" priority="17"/>
  </conditionalFormatting>
  <conditionalFormatting sqref="E124">
    <cfRule type="duplicateValues" dxfId="84" priority="14"/>
  </conditionalFormatting>
  <conditionalFormatting sqref="E140:E1048576 E125 E97:E106 E112:E123 E1:E8 E12:E89">
    <cfRule type="duplicateValues" dxfId="83" priority="19"/>
  </conditionalFormatting>
  <conditionalFormatting sqref="E126">
    <cfRule type="duplicateValues" dxfId="82" priority="13"/>
  </conditionalFormatting>
  <conditionalFormatting sqref="B1:B24 B32:B1048576">
    <cfRule type="duplicateValues" dxfId="81" priority="12"/>
  </conditionalFormatting>
  <conditionalFormatting sqref="E137:E139 E127">
    <cfRule type="duplicateValues" dxfId="80" priority="10"/>
  </conditionalFormatting>
  <conditionalFormatting sqref="E11">
    <cfRule type="duplicateValues" dxfId="79" priority="8"/>
  </conditionalFormatting>
  <conditionalFormatting sqref="E11">
    <cfRule type="duplicateValues" dxfId="78" priority="9"/>
  </conditionalFormatting>
  <conditionalFormatting sqref="E10">
    <cfRule type="duplicateValues" dxfId="77" priority="6"/>
  </conditionalFormatting>
  <conditionalFormatting sqref="E10">
    <cfRule type="duplicateValues" dxfId="76" priority="7"/>
  </conditionalFormatting>
  <conditionalFormatting sqref="E9">
    <cfRule type="duplicateValues" dxfId="75" priority="4"/>
  </conditionalFormatting>
  <conditionalFormatting sqref="E9">
    <cfRule type="duplicateValues" dxfId="74" priority="5"/>
  </conditionalFormatting>
  <conditionalFormatting sqref="E79:E96">
    <cfRule type="duplicateValues" dxfId="73" priority="21"/>
  </conditionalFormatting>
  <conditionalFormatting sqref="E84 E86:E96">
    <cfRule type="duplicateValues" dxfId="72" priority="22"/>
  </conditionalFormatting>
  <conditionalFormatting sqref="E13">
    <cfRule type="duplicateValues" dxfId="71" priority="3"/>
  </conditionalFormatting>
  <conditionalFormatting sqref="E14">
    <cfRule type="duplicateValues" dxfId="70" priority="2"/>
  </conditionalFormatting>
  <conditionalFormatting sqref="E49:E68">
    <cfRule type="duplicateValues" dxfId="69" priority="23"/>
  </conditionalFormatting>
  <conditionalFormatting sqref="B25:B31">
    <cfRule type="duplicateValues" dxfId="68" priority="125094"/>
  </conditionalFormatting>
  <conditionalFormatting sqref="E92:E93">
    <cfRule type="duplicateValues" dxfId="6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5" t="s">
        <v>2433</v>
      </c>
      <c r="B1" s="166"/>
      <c r="C1" s="166"/>
      <c r="D1" s="166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2441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2442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5" t="s">
        <v>2443</v>
      </c>
      <c r="B25" s="166"/>
      <c r="C25" s="166"/>
      <c r="D25" s="166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5.75" x14ac:dyDescent="0.25">
      <c r="A27" s="67">
        <v>335818067</v>
      </c>
      <c r="B27" s="67" t="s">
        <v>2498</v>
      </c>
      <c r="C27" s="67" t="s">
        <v>2478</v>
      </c>
      <c r="D27" s="67" t="s">
        <v>2479</v>
      </c>
    </row>
    <row r="28" spans="1:4" ht="15.75" x14ac:dyDescent="0.25">
      <c r="A28" s="54"/>
      <c r="B28" s="54"/>
      <c r="C28" s="67" t="s">
        <v>2478</v>
      </c>
      <c r="D28" s="67" t="s">
        <v>2479</v>
      </c>
    </row>
    <row r="29" spans="1:4" ht="15.75" x14ac:dyDescent="0.25">
      <c r="A29" s="54"/>
      <c r="B29" s="54"/>
      <c r="C29" s="67" t="s">
        <v>2478</v>
      </c>
      <c r="D29" s="67" t="s">
        <v>2479</v>
      </c>
    </row>
    <row r="30" spans="1:4" ht="15.75" x14ac:dyDescent="0.25">
      <c r="A30" s="54"/>
      <c r="B30" s="54"/>
      <c r="C30" s="67" t="s">
        <v>2478</v>
      </c>
      <c r="D30" s="67" t="s">
        <v>2479</v>
      </c>
    </row>
    <row r="31" spans="1:4" ht="15.75" x14ac:dyDescent="0.25">
      <c r="A31" s="54"/>
      <c r="B31" s="54"/>
      <c r="C31" s="67" t="s">
        <v>2478</v>
      </c>
      <c r="D31" s="67" t="s">
        <v>2479</v>
      </c>
    </row>
    <row r="32" spans="1:4" s="68" customFormat="1" ht="15.75" x14ac:dyDescent="0.25">
      <c r="A32" s="54"/>
      <c r="B32" s="54"/>
      <c r="C32" s="67" t="s">
        <v>2478</v>
      </c>
      <c r="D32" s="67" t="s">
        <v>2479</v>
      </c>
    </row>
    <row r="33" spans="1:4" s="68" customFormat="1" ht="15.75" x14ac:dyDescent="0.25">
      <c r="A33" s="54"/>
      <c r="B33" s="54"/>
      <c r="C33" s="67" t="s">
        <v>2478</v>
      </c>
      <c r="D33" s="67" t="s">
        <v>2479</v>
      </c>
    </row>
    <row r="34" spans="1:4" s="68" customFormat="1" ht="15.75" x14ac:dyDescent="0.25">
      <c r="A34" s="54"/>
      <c r="B34" s="54"/>
      <c r="C34" s="67" t="s">
        <v>2478</v>
      </c>
      <c r="D34" s="67" t="s">
        <v>2479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2446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2447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2440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2448</v>
      </c>
      <c r="D39" s="58">
        <f>D37/D36</f>
        <v>8</v>
      </c>
    </row>
    <row r="40" spans="1:4" ht="15.75" thickBot="1" x14ac:dyDescent="0.3">
      <c r="A40" s="51"/>
      <c r="B40" s="51"/>
      <c r="C40" s="64" t="s">
        <v>2449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">
    <cfRule type="duplicateValues" dxfId="61" priority="193"/>
    <cfRule type="duplicateValues" dxfId="60" priority="194"/>
  </conditionalFormatting>
  <conditionalFormatting sqref="B3">
    <cfRule type="duplicateValues" dxfId="59" priority="192"/>
  </conditionalFormatting>
  <conditionalFormatting sqref="B3">
    <cfRule type="duplicateValues" dxfId="58" priority="191"/>
  </conditionalFormatting>
  <conditionalFormatting sqref="B3">
    <cfRule type="duplicateValues" dxfId="57" priority="189"/>
    <cfRule type="duplicateValues" dxfId="56" priority="190"/>
  </conditionalFormatting>
  <conditionalFormatting sqref="A4:A6">
    <cfRule type="duplicateValues" dxfId="55" priority="188"/>
  </conditionalFormatting>
  <conditionalFormatting sqref="A4:A6">
    <cfRule type="duplicateValues" dxfId="54" priority="186"/>
    <cfRule type="duplicateValues" dxfId="53" priority="187"/>
  </conditionalFormatting>
  <conditionalFormatting sqref="A4:A6">
    <cfRule type="duplicateValues" dxfId="52" priority="184"/>
    <cfRule type="duplicateValues" dxfId="51" priority="185"/>
  </conditionalFormatting>
  <conditionalFormatting sqref="A3:A6">
    <cfRule type="duplicateValues" dxfId="50" priority="165"/>
  </conditionalFormatting>
  <conditionalFormatting sqref="A3:A6">
    <cfRule type="duplicateValues" dxfId="49" priority="163"/>
    <cfRule type="duplicateValues" dxfId="48" priority="164"/>
  </conditionalFormatting>
  <conditionalFormatting sqref="A3:A6">
    <cfRule type="duplicateValues" dxfId="47" priority="161"/>
    <cfRule type="duplicateValues" dxfId="46" priority="162"/>
  </conditionalFormatting>
  <conditionalFormatting sqref="B4:B6">
    <cfRule type="duplicateValues" dxfId="45" priority="158"/>
    <cfRule type="duplicateValues" dxfId="44" priority="159"/>
  </conditionalFormatting>
  <conditionalFormatting sqref="B4:B6">
    <cfRule type="duplicateValues" dxfId="43" priority="157"/>
  </conditionalFormatting>
  <conditionalFormatting sqref="B4:B6">
    <cfRule type="duplicateValues" dxfId="42" priority="156"/>
  </conditionalFormatting>
  <conditionalFormatting sqref="B4:B6">
    <cfRule type="duplicateValues" dxfId="41" priority="154"/>
    <cfRule type="duplicateValues" dxfId="40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7" t="s">
        <v>58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186 días</v>
      </c>
      <c r="B3" s="42">
        <v>335649824</v>
      </c>
      <c r="C3" s="50">
        <v>44093</v>
      </c>
      <c r="D3" s="42" t="s">
        <v>2190</v>
      </c>
      <c r="E3" s="94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167 días</v>
      </c>
      <c r="B4" s="42">
        <v>335668632</v>
      </c>
      <c r="C4" s="50">
        <v>44112</v>
      </c>
      <c r="D4" s="42" t="s">
        <v>2189</v>
      </c>
      <c r="E4" s="94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166 días</v>
      </c>
      <c r="B5" s="42" t="s">
        <v>2432</v>
      </c>
      <c r="C5" s="50">
        <v>44113</v>
      </c>
      <c r="D5" s="42" t="s">
        <v>2189</v>
      </c>
      <c r="E5" s="94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166 días</v>
      </c>
      <c r="B6" s="42" t="s">
        <v>2450</v>
      </c>
      <c r="C6" s="50">
        <v>44113</v>
      </c>
      <c r="D6" s="42" t="s">
        <v>2189</v>
      </c>
      <c r="E6" s="94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165 días</v>
      </c>
      <c r="B7" s="42" t="s">
        <v>2452</v>
      </c>
      <c r="C7" s="50">
        <v>44114</v>
      </c>
      <c r="D7" s="42" t="s">
        <v>2189</v>
      </c>
      <c r="E7" s="94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164 días</v>
      </c>
      <c r="B8" s="42">
        <v>335671618</v>
      </c>
      <c r="C8" s="50">
        <v>44115</v>
      </c>
      <c r="D8" s="42" t="s">
        <v>2189</v>
      </c>
      <c r="E8" s="94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125.5 días</v>
      </c>
      <c r="B9" s="42" t="s">
        <v>2458</v>
      </c>
      <c r="C9" s="50">
        <v>44153.5</v>
      </c>
      <c r="D9" s="42" t="s">
        <v>2189</v>
      </c>
      <c r="E9" s="94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124 días</v>
      </c>
      <c r="B10" s="42" t="s">
        <v>2461</v>
      </c>
      <c r="C10" s="50">
        <v>44155</v>
      </c>
      <c r="D10" s="42" t="s">
        <v>2189</v>
      </c>
      <c r="E10" s="94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124 días</v>
      </c>
      <c r="B11" s="42" t="s">
        <v>2460</v>
      </c>
      <c r="C11" s="50">
        <v>44155</v>
      </c>
      <c r="D11" s="42" t="s">
        <v>2189</v>
      </c>
      <c r="E11" s="94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130 días</v>
      </c>
      <c r="B12" s="75" t="s">
        <v>2455</v>
      </c>
      <c r="C12" s="71">
        <v>44149</v>
      </c>
      <c r="D12" s="42" t="s">
        <v>2189</v>
      </c>
      <c r="E12" s="94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83.15079861111 días</v>
      </c>
      <c r="B13" s="42">
        <v>335753026</v>
      </c>
      <c r="C13" s="50">
        <v>44195.84920138889</v>
      </c>
      <c r="D13" s="42" t="s">
        <v>2189</v>
      </c>
      <c r="E13" s="94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22.6746064814797 días</v>
      </c>
      <c r="B14" s="101">
        <v>335806150</v>
      </c>
      <c r="C14" s="93">
        <v>44256.32539351852</v>
      </c>
      <c r="D14" s="42" t="s">
        <v>2189</v>
      </c>
      <c r="E14" s="94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2021-03-17T11:57:16Z</cp:lastPrinted>
  <dcterms:created xsi:type="dcterms:W3CDTF">2014-10-01T23:18:29Z</dcterms:created>
  <dcterms:modified xsi:type="dcterms:W3CDTF">2021-03-24T15:19:43Z</dcterms:modified>
</cp:coreProperties>
</file>