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2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Efectivo'!$A$117:$E$128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9" i="16" l="1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6" i="16"/>
  <c r="A119" i="16" s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B9" i="16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34" i="1"/>
  <c r="A133" i="1"/>
  <c r="A132" i="1"/>
  <c r="A131" i="1"/>
  <c r="A130" i="1"/>
  <c r="F129" i="1" l="1"/>
  <c r="G129" i="1"/>
  <c r="H129" i="1"/>
  <c r="I129" i="1"/>
  <c r="J129" i="1"/>
  <c r="K129" i="1"/>
  <c r="A129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89" i="1" l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6" i="1"/>
  <c r="A45" i="1"/>
  <c r="A44" i="1"/>
  <c r="A43" i="1"/>
  <c r="A42" i="1"/>
  <c r="A41" i="1"/>
  <c r="A40" i="1"/>
  <c r="A39" i="1"/>
  <c r="A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7" i="1"/>
  <c r="A36" i="1"/>
  <c r="A35" i="1"/>
  <c r="A34" i="1"/>
  <c r="A33" i="1"/>
  <c r="A32" i="1"/>
  <c r="A31" i="1" l="1"/>
  <c r="F31" i="1"/>
  <c r="G31" i="1"/>
  <c r="H31" i="1"/>
  <c r="I31" i="1"/>
  <c r="J31" i="1"/>
  <c r="K31" i="1"/>
  <c r="A30" i="1"/>
  <c r="A29" i="1"/>
  <c r="A28" i="1"/>
  <c r="A27" i="1"/>
  <c r="A26" i="1"/>
  <c r="A2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K11" i="1"/>
  <c r="J11" i="1"/>
  <c r="I11" i="1"/>
  <c r="H11" i="1"/>
  <c r="G11" i="1"/>
  <c r="F11" i="1"/>
  <c r="A10" i="1" l="1"/>
  <c r="A9" i="1"/>
  <c r="A8" i="1"/>
  <c r="A7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<sst xmlns="http://schemas.openxmlformats.org/spreadsheetml/2006/main" count="14026" uniqueCount="2718">
  <si>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</si>
  <si>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</si>
  <si>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</si>
  <si>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</si>
  <si>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</si>
  <si>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</si>
  <si>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</si>
  <si>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</si>
  <si>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</si>
  <si>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</si>
  <si>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</si>
  <si>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</si>
  <si>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</si>
  <si>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</si>
  <si>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</si>
  <si>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</si>
  <si>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</si>
  <si>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</si>
  <si>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</si>
  <si>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</si>
  <si>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</si>
  <si>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</si>
  <si>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</si>
  <si>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</si>
  <si>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</si>
  <si>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</si>
  <si>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</si>
  <si>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</si>
  <si>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</si>
  <si>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</si>
  <si>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</si>
  <si>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</si>
  <si>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</si>
  <si>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</si>
  <si>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</si>
  <si>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</si>
  <si>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</si>
  <si>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</si>
  <si>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</si>
  <si>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</si>
  <si>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</si>
  <si>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</si>
  <si>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</si>
  <si>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</si>
  <si>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</si>
  <si>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</si>
  <si>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</si>
  <si>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</si>
  <si>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</si>
  <si>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</si>
  <si>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</si>
  <si>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</si>
  <si>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</si>
  <si>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</si>
  <si>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</si>
  <si>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</si>
  <si>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</si>
  <si>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</si>
  <si>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</si>
  <si>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</si>
  <si>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</si>
  <si>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</si>
  <si>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</si>
  <si>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</si>
  <si>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</si>
  <si>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</si>
  <si>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</si>
  <si>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</si>
  <si>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</si>
  <si>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</si>
  <si>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</si>
  <si>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</si>
  <si>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</si>
  <si>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</si>
  <si>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</si>
  <si>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</si>
  <si>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</si>
  <si>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</si>
  <si>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</si>
  <si>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</si>
  <si>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</si>
  <si>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</si>
  <si>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</si>
  <si>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</si>
  <si>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</si>
  <si>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</si>
  <si>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</si>
  <si>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</si>
  <si>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</si>
  <si>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</si>
  <si>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</si>
  <si>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</si>
  <si>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</si>
  <si>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</si>
  <si>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</si>
  <si>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</si>
  <si>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</si>
  <si>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</si>
  <si>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</si>
  <si>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</si>
  <si>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</si>
  <si>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</si>
  <si>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</si>
  <si>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</si>
  <si>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</si>
  <si>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</si>
  <si>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</si>
  <si>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</si>
  <si>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</si>
  <si>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</si>
  <si>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</si>
  <si>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</si>
  <si>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</si>
  <si>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</si>
  <si>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</si>
  <si>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</si>
  <si>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</si>
  <si>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</si>
  <si>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</si>
  <si>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</si>
  <si>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</si>
  <si>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</si>
  <si>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</si>
  <si>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</si>
  <si>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</si>
  <si>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</si>
  <si>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</si>
  <si>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</si>
  <si>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</si>
  <si>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</si>
  <si>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</si>
  <si>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</si>
  <si>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</si>
  <si>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</si>
  <si>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</si>
  <si>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</si>
  <si>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</si>
  <si>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</si>
  <si>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</si>
  <si>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</si>
  <si>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</si>
  <si>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</si>
  <si>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</si>
  <si>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</si>
  <si>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</si>
  <si>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</si>
  <si>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</si>
  <si>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</si>
  <si>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</si>
  <si>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</si>
  <si>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</si>
  <si>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</si>
  <si>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</si>
  <si>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</si>
  <si>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</si>
  <si>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</si>
  <si>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</si>
  <si>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</si>
  <si>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</si>
  <si>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</si>
  <si>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</si>
  <si>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</si>
  <si>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</si>
  <si>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</si>
  <si>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</si>
  <si>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</si>
  <si>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</si>
  <si>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</si>
  <si>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</si>
  <si>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</si>
  <si>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</si>
  <si>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</si>
  <si>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</si>
  <si>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</si>
  <si>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</si>
  <si>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</si>
  <si>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</si>
  <si>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</si>
  <si>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</si>
  <si>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</si>
  <si>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</si>
  <si>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</si>
  <si>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</si>
  <si>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</si>
  <si>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</si>
  <si>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</si>
  <si>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</si>
  <si>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</si>
  <si>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</si>
  <si>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</si>
  <si>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</si>
  <si>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</si>
  <si>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</si>
  <si>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</si>
  <si>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</si>
  <si>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</si>
  <si>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</si>
  <si>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</si>
  <si>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</si>
  <si>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</si>
  <si>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</si>
  <si>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</si>
  <si>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</si>
  <si>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</si>
  <si>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</si>
  <si>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</si>
  <si>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</si>
  <si>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</si>
  <si>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</si>
  <si>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</si>
  <si>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</si>
  <si>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</si>
  <si>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</si>
  <si>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</si>
  <si>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</si>
  <si>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</si>
  <si>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</si>
  <si>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</si>
  <si>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</si>
  <si>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</si>
  <si>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</si>
  <si>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</si>
  <si>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</si>
  <si>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</si>
  <si>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</si>
  <si>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</si>
  <si>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</si>
  <si>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</si>
  <si>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</si>
  <si>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</si>
  <si>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</si>
  <si>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</si>
  <si>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</si>
  <si>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</si>
  <si>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</si>
  <si>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</si>
  <si>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</si>
  <si>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</si>
  <si>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</si>
  <si>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</si>
  <si>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</si>
  <si>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</si>
  <si>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</si>
  <si>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</si>
  <si>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</si>
  <si>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</si>
  <si>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</si>
  <si>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</si>
  <si>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</si>
  <si>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</si>
  <si>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</si>
  <si>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</si>
  <si>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</si>
  <si>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</si>
  <si>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</si>
  <si>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</si>
  <si>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</si>
  <si>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</si>
  <si>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</si>
  <si>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</si>
  <si>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</si>
  <si>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</si>
  <si>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</si>
  <si>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</si>
  <si>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</si>
  <si>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</si>
  <si>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</si>
  <si>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</si>
  <si>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</si>
  <si>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</si>
  <si>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</si>
  <si>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</si>
  <si>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</si>
  <si>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</si>
  <si>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</si>
  <si>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</si>
  <si>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</si>
  <si>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</si>
  <si>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</si>
  <si>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</si>
  <si>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</si>
  <si>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</si>
  <si>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</si>
  <si>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</si>
  <si>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</si>
  <si>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</si>
  <si>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</si>
  <si>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</si>
  <si>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</si>
  <si>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</si>
  <si>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</si>
  <si>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</si>
  <si>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</si>
  <si>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</si>
  <si>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</si>
  <si>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</si>
  <si>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</si>
  <si>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</si>
  <si>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</si>
  <si>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</si>
  <si>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</si>
  <si>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</si>
  <si>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</si>
  <si>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</si>
  <si>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</si>
  <si>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</si>
  <si>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</si>
  <si>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</si>
  <si>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</si>
  <si>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</si>
  <si>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</si>
  <si>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</si>
  <si>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</si>
  <si>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</si>
  <si>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</si>
  <si>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</si>
  <si>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</si>
  <si>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</si>
  <si>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</si>
  <si>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</si>
  <si>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</si>
  <si>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</si>
  <si>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</si>
  <si>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</si>
  <si>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</si>
  <si>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</si>
  <si>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</si>
  <si>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</si>
  <si>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</si>
  <si>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</si>
  <si>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</si>
  <si>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</si>
  <si>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</si>
  <si>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</si>
  <si>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</si>
  <si>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</si>
  <si>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</si>
  <si>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</si>
  <si>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</si>
  <si>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</si>
  <si>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</si>
  <si>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</si>
  <si>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</si>
  <si>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</si>
  <si>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</si>
  <si>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</si>
  <si>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</si>
  <si>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</si>
  <si>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</si>
  <si>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</si>
  <si>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</si>
  <si>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</si>
  <si>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</si>
  <si>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</si>
  <si>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</si>
  <si>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</si>
  <si>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</si>
  <si>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</si>
  <si>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</si>
  <si>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</si>
  <si>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</si>
  <si>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</si>
  <si>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</si>
  <si>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</si>
  <si>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</si>
  <si>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</si>
  <si>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</si>
  <si>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</si>
  <si>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</si>
  <si>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</si>
  <si>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</si>
  <si>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</si>
  <si>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</si>
  <si>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</si>
  <si>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</si>
  <si>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</si>
  <si>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</si>
  <si>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</si>
  <si>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</si>
  <si>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</si>
  <si>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</si>
  <si>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</si>
  <si>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</si>
  <si>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</si>
  <si>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</si>
  <si>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</si>
  <si>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</si>
  <si>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</si>
  <si>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</si>
  <si>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</si>
  <si>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</si>
  <si>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</si>
  <si>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</si>
  <si>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</si>
  <si>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</si>
  <si>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</si>
  <si>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</si>
  <si>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</si>
  <si>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</si>
  <si>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</si>
  <si>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</si>
  <si>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</si>
  <si>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</si>
  <si>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</si>
  <si>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</si>
  <si>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</si>
  <si>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</si>
  <si>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</si>
  <si>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</si>
  <si>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</si>
  <si>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</si>
  <si>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</si>
  <si>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</si>
  <si>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</si>
  <si>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</si>
  <si>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</si>
  <si>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</si>
  <si>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</si>
  <si>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</si>
  <si>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</si>
  <si>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</si>
  <si>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</si>
  <si>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</si>
  <si>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</si>
  <si>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</si>
  <si>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</si>
  <si>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</si>
  <si>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</si>
  <si>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</si>
  <si>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</si>
  <si>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</si>
  <si>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</si>
  <si>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</si>
  <si>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</si>
  <si>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</si>
  <si>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</si>
  <si>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</si>
  <si>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</si>
  <si>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</si>
  <si>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</si>
  <si>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</si>
  <si>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</si>
  <si>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</si>
  <si>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</si>
  <si>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</si>
  <si>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</si>
  <si>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</si>
  <si>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</si>
  <si>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</si>
  <si>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</si>
  <si>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</si>
  <si>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</si>
  <si>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</si>
  <si>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</si>
  <si>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</si>
  <si>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</si>
  <si>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</si>
  <si>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</si>
  <si>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</si>
  <si>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</si>
  <si>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</si>
  <si>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</si>
  <si>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</si>
  <si>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</si>
  <si>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</si>
  <si>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</si>
  <si>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</si>
  <si>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</si>
  <si>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</si>
  <si>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</si>
  <si>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</si>
  <si>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</si>
  <si>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</si>
  <si>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</si>
  <si>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</si>
  <si>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</si>
  <si>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</si>
  <si>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</si>
  <si>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</si>
  <si>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</si>
  <si>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</si>
  <si>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</si>
  <si>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</si>
  <si>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</si>
  <si>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</si>
  <si>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</si>
  <si>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</si>
  <si>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</si>
  <si>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</si>
  <si>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</si>
  <si>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</si>
  <si>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</si>
  <si>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</si>
  <si>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</si>
  <si>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</si>
  <si>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</si>
  <si>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</si>
  <si>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</si>
  <si>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</si>
  <si>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</si>
  <si>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</si>
  <si>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</si>
  <si>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</si>
  <si>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</si>
  <si>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</si>
  <si>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</si>
  <si>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</si>
  <si>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</si>
  <si>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</si>
  <si>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</si>
  <si>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</si>
  <si>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</si>
  <si>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</si>
  <si>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</si>
  <si>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</si>
  <si>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</si>
  <si>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</si>
  <si>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</si>
  <si>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</si>
  <si>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</si>
  <si>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</si>
  <si>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</si>
  <si>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</si>
  <si>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</si>
  <si>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</si>
  <si>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</si>
  <si>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</si>
  <si>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</si>
  <si>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</si>
  <si>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</si>
  <si>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</si>
  <si>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</si>
  <si>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</si>
  <si>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</si>
  <si>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</si>
  <si>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</si>
  <si>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</si>
  <si>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</si>
  <si>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</si>
  <si>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</si>
  <si>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</si>
  <si>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</si>
  <si>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</si>
  <si>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</si>
  <si>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</si>
  <si>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</si>
  <si>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</si>
  <si>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</si>
  <si>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</si>
  <si>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</si>
  <si>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</si>
  <si>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</si>
  <si>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</si>
  <si>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</si>
  <si>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</si>
  <si>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</si>
  <si>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</si>
  <si>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</si>
  <si>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</si>
  <si>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</si>
  <si>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</si>
  <si>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</si>
  <si>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</si>
  <si>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</si>
  <si>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</si>
  <si>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</si>
  <si>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</si>
  <si>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</si>
  <si>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</si>
  <si>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</si>
  <si>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</si>
  <si>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</si>
  <si>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</si>
  <si>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</si>
  <si>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</si>
  <si>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</si>
  <si>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</si>
  <si>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</si>
  <si>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</si>
  <si>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</si>
  <si>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</si>
  <si>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</si>
  <si>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</si>
  <si>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</si>
  <si>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</si>
  <si>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</si>
  <si>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</si>
  <si>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</si>
  <si>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</si>
  <si>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</si>
  <si>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</si>
  <si>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</si>
  <si>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</si>
  <si>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</si>
  <si>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</si>
  <si>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</si>
  <si>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</si>
  <si>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</si>
  <si>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</si>
  <si>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</si>
  <si>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</si>
  <si>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</si>
  <si>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</si>
  <si>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</si>
  <si>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</si>
  <si>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</si>
  <si>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</si>
  <si>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</si>
  <si>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</si>
  <si>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</si>
  <si>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</si>
  <si>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</si>
  <si>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</si>
  <si>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</si>
  <si>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</si>
  <si>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</si>
  <si>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</si>
  <si>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</si>
  <si>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</si>
  <si>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</si>
  <si>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</si>
  <si>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</si>
  <si>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</si>
  <si>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</si>
  <si>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</si>
  <si>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</si>
  <si>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</si>
  <si>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</si>
  <si>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</si>
  <si>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</si>
  <si>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</si>
  <si>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</si>
  <si>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</si>
  <si>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</si>
  <si>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</si>
  <si>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</si>
  <si>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</si>
  <si>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</si>
  <si>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</si>
  <si>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</si>
  <si>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</si>
  <si>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</si>
  <si>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</si>
  <si>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</si>
  <si>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</si>
  <si>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</si>
  <si>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</si>
  <si>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</si>
  <si>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</si>
  <si>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</si>
  <si>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</si>
  <si>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</si>
  <si>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</si>
  <si>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</si>
  <si>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</si>
  <si>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</si>
  <si>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</si>
  <si>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</si>
  <si>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</si>
  <si>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</si>
  <si>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</si>
  <si>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</si>
  <si>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</si>
  <si>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</si>
  <si>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</si>
  <si>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</si>
  <si>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</si>
  <si>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</si>
  <si>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</si>
  <si>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</si>
  <si>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</si>
  <si>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</si>
  <si>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</si>
  <si>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</si>
  <si>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</si>
  <si>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</si>
  <si>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</si>
  <si>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</si>
  <si>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</si>
  <si>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</si>
  <si>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</si>
  <si>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</si>
  <si>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</si>
  <si>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</si>
  <si>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</si>
  <si>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</si>
  <si>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</si>
  <si>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</si>
  <si>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</si>
  <si>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</si>
  <si>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</si>
  <si>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</si>
  <si>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</si>
  <si>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</si>
  <si>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</si>
  <si>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</si>
  <si>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</si>
  <si>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</si>
  <si>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</si>
  <si>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</si>
  <si>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</si>
  <si>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</si>
  <si>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</si>
  <si>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</si>
  <si>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</si>
  <si>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</si>
  <si>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</si>
  <si>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</si>
  <si>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</si>
  <si>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</si>
  <si>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</si>
  <si>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</si>
  <si>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</si>
  <si>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</si>
  <si>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</si>
  <si>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</si>
  <si>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</si>
  <si>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</si>
  <si>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</si>
  <si>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</si>
  <si>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</si>
  <si>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</si>
  <si>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</si>
  <si>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</si>
  <si>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</si>
  <si>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</si>
  <si>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</si>
  <si>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</si>
  <si>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</si>
  <si>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</si>
  <si>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</si>
  <si>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</si>
  <si>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</si>
  <si>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</si>
  <si>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</si>
  <si>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</si>
  <si>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</si>
  <si>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</si>
  <si>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</si>
  <si>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</si>
  <si>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</si>
  <si>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</si>
  <si>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</si>
  <si>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</si>
  <si>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</si>
  <si>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</si>
  <si>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</si>
  <si>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</si>
  <si>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</si>
  <si>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</si>
  <si>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</si>
  <si>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</si>
  <si>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</si>
  <si>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</si>
  <si>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</si>
  <si>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</si>
  <si>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</si>
  <si>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</si>
  <si>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</si>
  <si>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</si>
  <si>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</si>
  <si>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</si>
  <si>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</si>
  <si>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</si>
  <si>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</si>
  <si>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</si>
  <si>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</si>
  <si>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</si>
  <si>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</si>
  <si>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</si>
  <si>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</si>
  <si>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</si>
  <si>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</si>
  <si>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</si>
  <si>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</si>
  <si>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</si>
  <si>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</si>
  <si>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</si>
  <si>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</si>
  <si>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</si>
  <si>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</si>
  <si>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</si>
  <si>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</si>
  <si>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</si>
  <si>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</si>
  <si>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</si>
  <si>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</si>
  <si>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</si>
  <si>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</si>
  <si>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</si>
  <si>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</si>
  <si>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</si>
  <si>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</si>
  <si>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</si>
  <si>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</si>
  <si>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</si>
  <si>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</si>
  <si>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</si>
  <si>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</si>
  <si>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</si>
  <si>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</si>
  <si>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</si>
  <si>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</si>
  <si>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</si>
  <si>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</si>
  <si>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</si>
  <si>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</si>
  <si>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</si>
  <si>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</si>
  <si>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</si>
  <si>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</si>
  <si>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</si>
  <si>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</si>
  <si>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</si>
  <si>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</si>
  <si>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</si>
  <si>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</si>
  <si>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</si>
  <si>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</si>
  <si>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</si>
  <si>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</si>
  <si>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</si>
  <si>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</si>
  <si>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</si>
  <si>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</si>
  <si>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</si>
  <si>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</si>
  <si>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</si>
  <si>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</si>
  <si>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</si>
  <si>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</si>
  <si>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</si>
  <si>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</si>
  <si>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</si>
  <si>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</si>
  <si>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</si>
  <si>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</si>
  <si>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</si>
  <si>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</si>
  <si>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</si>
  <si>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</si>
  <si>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</si>
  <si>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</si>
  <si>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</si>
  <si>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</si>
  <si>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</si>
  <si>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</si>
  <si>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</si>
  <si>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</si>
  <si>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</si>
  <si>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</si>
  <si>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</si>
  <si>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</si>
  <si>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</si>
  <si>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</si>
  <si>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</si>
  <si>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</si>
  <si>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</si>
  <si>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</si>
  <si>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</si>
  <si>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</si>
  <si>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</si>
  <si>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</si>
  <si>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</si>
  <si>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</si>
  <si>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</si>
  <si>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</si>
  <si>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</si>
  <si>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</si>
  <si>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</si>
  <si>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</si>
  <si>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</si>
  <si>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</si>
  <si>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</si>
  <si>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</si>
  <si>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</si>
  <si>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</si>
  <si>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</si>
  <si>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</si>
  <si>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</si>
  <si>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</si>
  <si>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</si>
  <si>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</si>
  <si>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</si>
  <si>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</si>
  <si>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</si>
  <si>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</si>
  <si>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</si>
  <si>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</si>
  <si>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</si>
  <si>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</si>
  <si>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</si>
  <si>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</si>
  <si>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</si>
  <si>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</si>
  <si>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</si>
  <si>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</si>
  <si>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</si>
  <si>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</si>
  <si>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</si>
  <si>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</si>
  <si>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</si>
  <si>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</si>
  <si>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</si>
  <si>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</si>
  <si>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</si>
  <si>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</si>
  <si>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</si>
  <si>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</si>
  <si>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</si>
  <si>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</si>
  <si>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</si>
  <si>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</si>
  <si>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</si>
  <si>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</si>
  <si>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</si>
  <si>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</si>
  <si>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</si>
  <si>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</si>
  <si>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</si>
  <si>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</si>
  <si>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</si>
  <si>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</si>
  <si>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</si>
  <si>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</si>
  <si>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</si>
  <si>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</si>
  <si>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</si>
  <si>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</si>
  <si>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</si>
  <si>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</si>
  <si>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</si>
  <si>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</si>
  <si>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</si>
  <si>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</si>
  <si>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</si>
  <si>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</si>
  <si>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</si>
  <si>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</si>
  <si>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</si>
  <si>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</si>
  <si>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</si>
  <si>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</si>
  <si>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</si>
  <si>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</si>
  <si>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</si>
  <si>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</si>
  <si>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</si>
  <si>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</si>
  <si>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</si>
  <si>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</si>
  <si>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</si>
  <si>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</si>
  <si>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</si>
  <si>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</si>
  <si>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</si>
  <si>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</si>
  <si>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</si>
  <si>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</si>
  <si>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</si>
  <si>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</si>
  <si>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</si>
  <si>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</si>
  <si>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</si>
  <si>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</si>
  <si>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</si>
  <si>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</si>
  <si>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</si>
  <si>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</si>
  <si>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</si>
  <si>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</si>
  <si>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</si>
  <si>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</si>
  <si>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</si>
  <si>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</si>
  <si>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</si>
  <si>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</si>
  <si>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</si>
  <si>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</si>
  <si>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</si>
  <si>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</si>
  <si>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</si>
  <si>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</si>
  <si>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</si>
  <si>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</si>
  <si>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</si>
  <si>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</si>
  <si>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</si>
  <si>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</si>
  <si>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</si>
  <si>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</si>
  <si>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</si>
  <si>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</si>
  <si>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</si>
  <si>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</si>
  <si>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</si>
  <si>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</si>
  <si>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</si>
  <si>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</si>
  <si>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</si>
  <si>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</si>
  <si>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</si>
  <si>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</si>
  <si>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</si>
  <si>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</si>
  <si>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</si>
  <si>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</si>
  <si>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</si>
  <si>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</si>
  <si>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</si>
  <si>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</si>
  <si>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</si>
  <si>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</si>
  <si>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</si>
  <si>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</si>
  <si>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</si>
  <si>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</si>
  <si>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</si>
  <si>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</si>
  <si>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</si>
  <si>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</si>
  <si>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</si>
  <si>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</si>
  <si>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</si>
  <si>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</si>
  <si>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</si>
  <si>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</si>
  <si>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</si>
  <si>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</si>
  <si>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</si>
  <si>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</si>
  <si>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</si>
  <si>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</si>
  <si>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</si>
  <si>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</si>
  <si>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</si>
  <si>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</si>
  <si>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</si>
  <si>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</si>
  <si>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</si>
  <si>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</si>
  <si>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</si>
  <si>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</si>
  <si>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</si>
  <si>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</si>
  <si>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</si>
  <si>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</si>
  <si>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</si>
  <si>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</si>
  <si>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</si>
  <si>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</si>
  <si>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</si>
  <si>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</si>
  <si>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</si>
  <si>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</si>
  <si>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</si>
  <si>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</si>
  <si>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</si>
  <si>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</si>
  <si>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</si>
  <si>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</si>
  <si>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</si>
  <si>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</si>
  <si>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</si>
  <si>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</si>
  <si>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</si>
  <si>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</si>
  <si>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</si>
  <si>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</si>
  <si>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</si>
  <si>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</si>
  <si>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</si>
  <si>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</si>
  <si>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</si>
  <si>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</si>
  <si>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</si>
  <si>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</si>
  <si>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</si>
  <si>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</si>
  <si>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</si>
  <si>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</si>
  <si>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</si>
  <si>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</si>
  <si>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</si>
  <si>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</si>
  <si>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</si>
  <si>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</si>
  <si>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</si>
  <si>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</si>
  <si>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</si>
  <si>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</si>
  <si>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</si>
  <si>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</si>
  <si>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</si>
  <si>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</si>
  <si>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</si>
  <si>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</si>
  <si>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</si>
  <si>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</si>
  <si>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</si>
  <si>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</si>
  <si>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</si>
  <si>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</si>
  <si>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</si>
  <si>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</si>
  <si>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</si>
  <si>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</si>
  <si>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</si>
  <si>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</si>
  <si>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</si>
  <si>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</si>
  <si>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</si>
  <si>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</si>
  <si>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</si>
  <si>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</si>
  <si>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</si>
  <si>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</si>
  <si>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</si>
  <si>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</si>
  <si>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</si>
  <si>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</si>
  <si>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</si>
  <si>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</si>
  <si>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</si>
  <si>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</si>
  <si>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</si>
  <si>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</si>
  <si>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</si>
  <si>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</si>
  <si>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</si>
  <si>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</si>
  <si>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</si>
  <si>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</si>
  <si>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</si>
  <si>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</si>
  <si>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</si>
  <si>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</si>
  <si>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</si>
  <si>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</si>
  <si>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</si>
  <si>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</si>
  <si>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</si>
  <si>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</si>
  <si>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</si>
  <si>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</si>
  <si>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</si>
  <si>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</si>
  <si>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</si>
  <si>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</si>
  <si>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</si>
  <si>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</si>
  <si>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</si>
  <si>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</si>
  <si>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</si>
  <si>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</si>
  <si>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</si>
  <si>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</si>
  <si>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</si>
  <si>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</si>
  <si>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</si>
  <si>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</si>
  <si>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</si>
  <si>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</si>
  <si>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</si>
  <si>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</si>
  <si>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</si>
  <si>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</si>
  <si>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</si>
  <si>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</si>
  <si>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</si>
  <si>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</si>
  <si>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</si>
  <si>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</si>
  <si>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</si>
  <si>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</si>
  <si>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</si>
  <si>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</si>
  <si>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</si>
  <si>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</si>
  <si>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</si>
  <si>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</si>
  <si>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</si>
  <si>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</si>
  <si>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</si>
  <si>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</si>
  <si>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</si>
  <si>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</si>
  <si>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</si>
  <si>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</si>
  <si>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</si>
  <si>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</si>
  <si>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</si>
  <si>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</si>
  <si>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</si>
  <si>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</si>
  <si>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</si>
  <si>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</si>
  <si>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</si>
  <si>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</si>
  <si>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</si>
  <si>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</si>
  <si>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</si>
  <si>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</si>
  <si>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</si>
  <si>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</si>
  <si>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</si>
  <si>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</si>
  <si>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</si>
  <si>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</si>
  <si>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</si>
  <si>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</si>
  <si>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</si>
  <si>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</si>
  <si>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</si>
  <si>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</si>
  <si>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</si>
  <si>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</si>
  <si>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</si>
  <si>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</si>
  <si>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</si>
  <si>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</si>
  <si>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</si>
  <si>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</si>
  <si>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</si>
  <si>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</si>
  <si>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</si>
  <si>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</si>
  <si>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</si>
  <si>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</si>
  <si>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</si>
  <si>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</si>
  <si>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</si>
  <si>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</si>
  <si>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</si>
  <si>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</si>
  <si>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</si>
  <si>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</si>
  <si>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</si>
  <si>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</si>
  <si>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</si>
  <si>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</si>
  <si>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</si>
  <si>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</si>
  <si>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</si>
  <si>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</si>
  <si>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</si>
  <si>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</si>
  <si>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</si>
  <si>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</si>
  <si>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</si>
  <si>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</si>
  <si>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</si>
  <si>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</si>
  <si>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</si>
  <si>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</si>
  <si>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</si>
  <si>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</si>
  <si>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</si>
  <si>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</si>
  <si>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</si>
  <si>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</si>
  <si>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</si>
  <si>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</si>
  <si>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</si>
  <si>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</si>
  <si>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</si>
  <si>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</si>
  <si>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</si>
  <si>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</si>
  <si>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</si>
  <si>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</si>
  <si>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</si>
  <si>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</si>
  <si>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</si>
  <si>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</si>
  <si>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</si>
  <si>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</si>
  <si>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</si>
  <si>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</si>
  <si>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</si>
  <si>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</si>
  <si>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</si>
  <si>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</si>
  <si>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</si>
  <si>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</si>
  <si>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</si>
  <si>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</si>
  <si>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</si>
  <si>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</si>
  <si>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</si>
  <si>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</si>
  <si>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</si>
  <si>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</si>
  <si>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</si>
  <si>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</si>
  <si>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</si>
  <si>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</si>
  <si>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</si>
  <si>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</si>
  <si>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</si>
  <si>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</si>
  <si>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</si>
  <si>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</si>
  <si>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</si>
  <si>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</si>
  <si>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</si>
  <si>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</si>
  <si>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</si>
  <si>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</si>
  <si>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</si>
  <si>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</si>
  <si>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</si>
  <si>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</si>
  <si>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</si>
  <si>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</si>
  <si>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</si>
  <si>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</si>
  <si>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</si>
  <si>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</si>
  <si>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</si>
  <si>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</si>
  <si>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</si>
  <si>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</si>
  <si>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</si>
  <si>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</si>
  <si>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</si>
  <si>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</si>
  <si>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</si>
  <si>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</si>
  <si>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</si>
  <si>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</si>
  <si>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</si>
  <si>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</si>
  <si>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</si>
  <si>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</si>
  <si>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</si>
  <si>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</si>
  <si>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</si>
  <si>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</si>
  <si>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</si>
  <si>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</si>
  <si>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</si>
  <si>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</si>
  <si>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</si>
  <si>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</si>
  <si>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</si>
  <si>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</si>
  <si>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</si>
  <si>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</si>
  <si>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</si>
  <si>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</si>
  <si>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</si>
  <si>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</si>
  <si>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</si>
  <si>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</si>
  <si>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</si>
  <si>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</si>
  <si>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</si>
  <si>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</si>
  <si>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</si>
  <si>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</si>
  <si>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</si>
  <si>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</si>
  <si>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</si>
  <si>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</si>
  <si>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</si>
  <si>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</si>
  <si>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</si>
  <si>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</si>
  <si>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</si>
  <si>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</si>
  <si>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</si>
  <si>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</si>
  <si>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</si>
  <si>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</si>
  <si>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</si>
  <si>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</si>
  <si>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</si>
  <si>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</si>
  <si>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</si>
  <si>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</si>
  <si>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</si>
  <si>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</si>
  <si>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</si>
  <si>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</si>
  <si>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</si>
  <si>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</si>
  <si>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</si>
  <si>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</si>
  <si>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</si>
  <si>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</si>
  <si>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</si>
  <si>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</si>
  <si>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</si>
  <si>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</si>
  <si>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</si>
  <si>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</si>
  <si>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</si>
  <si>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</si>
  <si>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</si>
  <si>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</si>
  <si>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</si>
  <si>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</si>
  <si>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</si>
  <si>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</si>
  <si>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</si>
  <si>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</si>
  <si>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</si>
  <si>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</si>
  <si>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</si>
  <si>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</si>
  <si>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</si>
  <si>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</si>
  <si>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</si>
  <si>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</si>
  <si>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</si>
  <si>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</si>
  <si>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</si>
  <si>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</si>
  <si>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</si>
  <si>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</si>
  <si>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</si>
  <si>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</si>
  <si>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</si>
  <si>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</si>
  <si>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</si>
  <si>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</si>
  <si>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</si>
  <si>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</si>
  <si>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</si>
  <si>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</si>
  <si>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</si>
  <si>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</si>
  <si>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</si>
  <si>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</si>
  <si>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</si>
  <si>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</si>
  <si>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</si>
  <si>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</si>
  <si>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</si>
  <si>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</si>
  <si>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</si>
  <si>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</si>
  <si>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</si>
  <si>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</si>
  <si>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</si>
  <si>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</si>
  <si>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</si>
  <si>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</si>
  <si>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</si>
  <si>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</si>
  <si>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</si>
  <si>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</si>
  <si>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</si>
  <si>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</si>
  <si>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</si>
  <si>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</si>
  <si>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</si>
  <si>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</si>
  <si>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</si>
  <si>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</si>
  <si>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</si>
  <si>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</si>
  <si>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</si>
  <si>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</si>
  <si>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</si>
  <si>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</si>
  <si>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</si>
  <si>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</si>
  <si>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</si>
  <si>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</si>
  <si>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</si>
  <si>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</si>
  <si>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</si>
  <si>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</si>
  <si>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</si>
  <si>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</si>
  <si>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</si>
  <si>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</si>
  <si>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</si>
  <si>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</si>
  <si>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</si>
  <si>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</si>
  <si>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</si>
  <si>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</si>
  <si>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</si>
  <si>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</si>
  <si>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</si>
  <si>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</si>
  <si>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</si>
  <si>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</si>
  <si>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</si>
  <si>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</si>
  <si>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</si>
  <si>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</si>
  <si>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</si>
  <si>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</si>
  <si>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</si>
  <si>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</si>
  <si>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</si>
  <si>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</si>
  <si>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</si>
  <si>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</si>
  <si>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</si>
  <si>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</si>
  <si>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</si>
  <si>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</si>
  <si>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</si>
  <si>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</si>
  <si>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</si>
  <si>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</si>
  <si>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</si>
  <si>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</si>
  <si>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</si>
  <si>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</si>
  <si>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</si>
  <si>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</si>
  <si>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</si>
  <si>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</si>
  <si>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</si>
  <si>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</si>
  <si>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</si>
  <si>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</si>
  <si>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</si>
  <si>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</si>
  <si>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</si>
  <si>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</si>
  <si>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</si>
  <si>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</si>
  <si>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</si>
  <si>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</si>
  <si>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</si>
  <si>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</si>
  <si>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</si>
  <si>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</si>
  <si>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</si>
  <si>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</si>
  <si>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</si>
  <si>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</si>
  <si>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</si>
  <si>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</si>
  <si>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</si>
  <si>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</si>
  <si>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</si>
  <si>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</si>
  <si>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</si>
  <si>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</si>
  <si>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</si>
  <si>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</si>
  <si>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</si>
  <si>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</si>
  <si>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</si>
  <si>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</si>
  <si>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</si>
  <si>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</si>
  <si>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</si>
  <si>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</si>
  <si>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</si>
  <si>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</si>
  <si>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</si>
  <si>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</si>
  <si>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</si>
  <si>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</si>
  <si>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</si>
  <si>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</si>
  <si>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</si>
  <si>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</si>
  <si>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</si>
  <si>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</si>
  <si>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</si>
  <si>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</si>
  <si>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</si>
  <si>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</si>
  <si>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</si>
  <si>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</si>
  <si>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</si>
  <si>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</si>
  <si>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</si>
  <si>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</si>
  <si>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</si>
  <si>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</si>
  <si>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</si>
  <si>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</si>
  <si>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</si>
  <si>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</si>
  <si>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</si>
  <si>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</si>
  <si>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</si>
  <si>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</si>
  <si>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</si>
  <si>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</si>
  <si>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</si>
  <si>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</si>
  <si>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</si>
  <si>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</si>
  <si>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</si>
  <si>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</si>
  <si>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</si>
  <si>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</si>
  <si>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</si>
  <si>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</si>
  <si>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</si>
  <si>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</si>
  <si>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</si>
  <si>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</si>
  <si>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</si>
  <si>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</si>
  <si>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</si>
  <si>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</si>
  <si>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</si>
  <si>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</si>
  <si>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</si>
  <si>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</si>
  <si>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</si>
  <si>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</si>
  <si>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</si>
  <si>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</si>
  <si>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</si>
  <si>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</si>
  <si>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</si>
  <si>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</si>
  <si>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</si>
  <si>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</si>
  <si>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</si>
  <si>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</si>
  <si>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</si>
  <si>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</si>
  <si>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</si>
  <si>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</si>
  <si>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</si>
  <si>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</si>
  <si>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</si>
  <si>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</si>
  <si>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</si>
  <si>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</si>
  <si>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</si>
  <si>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</si>
  <si>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</si>
  <si>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</si>
  <si>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</si>
  <si>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</si>
  <si>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</si>
  <si>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</si>
  <si>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</si>
  <si>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</si>
  <si>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</si>
  <si>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</si>
  <si>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</si>
  <si>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</si>
  <si>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</si>
  <si>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</si>
  <si>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</si>
  <si>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</si>
  <si>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</si>
  <si>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</si>
  <si>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</si>
  <si>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</si>
  <si>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</si>
  <si>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</si>
  <si>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</si>
  <si>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</si>
  <si>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</si>
  <si>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</si>
  <si>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</si>
  <si>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</si>
  <si>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</si>
  <si>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</si>
  <si>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</si>
  <si>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</si>
  <si>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</si>
  <si>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</si>
  <si>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</si>
  <si>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</si>
  <si>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</si>
  <si>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</si>
  <si>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</si>
  <si>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</si>
  <si>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</si>
  <si>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</si>
  <si>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</si>
  <si>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</si>
  <si>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</si>
  <si>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</si>
  <si>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</si>
  <si>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</si>
  <si>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</si>
  <si>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</si>
  <si>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</si>
  <si>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</si>
  <si>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</si>
  <si>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</si>
  <si>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</si>
  <si>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</si>
  <si>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</si>
  <si>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</si>
  <si>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</si>
  <si>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</si>
  <si>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</si>
  <si>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</si>
  <si>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</si>
  <si>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</si>
  <si>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</si>
  <si>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</si>
  <si>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</si>
  <si>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</si>
  <si>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</si>
  <si>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</si>
  <si>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</si>
  <si>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</si>
  <si>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</si>
  <si>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</si>
  <si>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</si>
  <si>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</si>
  <si>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</si>
  <si>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</si>
  <si>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</si>
  <si>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</si>
  <si>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</si>
  <si>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</si>
  <si>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</si>
  <si>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</si>
  <si>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</si>
  <si>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</si>
  <si>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</si>
  <si>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</si>
  <si>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</si>
  <si>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</si>
  <si>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</si>
  <si>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</si>
  <si>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</si>
  <si>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</si>
  <si>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</si>
  <si>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</si>
  <si>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</si>
  <si>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</si>
  <si>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</si>
  <si>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</si>
  <si>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</si>
  <si>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</si>
  <si>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</si>
  <si>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</si>
  <si>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</si>
  <si>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</si>
  <si>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</si>
  <si>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</si>
  <si>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</si>
  <si>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</si>
  <si>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</si>
  <si>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</si>
  <si>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</si>
  <si>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</si>
  <si>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</si>
  <si>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</si>
  <si>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</si>
  <si>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</si>
  <si>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</si>
  <si>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</si>
  <si>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</si>
  <si>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</si>
  <si>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</si>
  <si>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</si>
  <si>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</si>
  <si>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</si>
  <si>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</si>
  <si>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</si>
  <si>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</si>
  <si>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</si>
  <si>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</si>
  <si>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</si>
  <si>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</si>
  <si>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</si>
  <si>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</si>
  <si>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</si>
  <si>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</si>
  <si>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</si>
  <si>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</si>
  <si>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</si>
  <si>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</si>
  <si>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</si>
  <si>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</si>
  <si>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</si>
  <si>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</si>
  <si>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</si>
  <si>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</si>
  <si>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</si>
  <si>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</si>
  <si>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</si>
  <si>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</si>
  <si>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</si>
  <si>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</si>
  <si>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</si>
  <si>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</si>
  <si>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</si>
  <si>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</si>
  <si>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</si>
  <si>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</si>
  <si>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</si>
  <si>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</si>
  <si>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</si>
  <si>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</si>
  <si>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</si>
  <si>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</si>
  <si>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</si>
  <si>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</si>
  <si>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</si>
  <si>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</si>
  <si>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</si>
  <si>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</si>
  <si>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</si>
  <si>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</si>
  <si>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</si>
  <si>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</si>
  <si>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</si>
  <si>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</si>
  <si>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</si>
  <si>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</si>
  <si>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</si>
  <si>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</si>
  <si>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</si>
  <si>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</si>
  <si>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</si>
  <si>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</si>
  <si>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</si>
  <si>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</si>
  <si>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</si>
  <si>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</si>
  <si>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</si>
  <si>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</si>
  <si>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</si>
  <si>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</si>
  <si>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</si>
  <si>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</si>
  <si>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</si>
  <si>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</si>
  <si>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</si>
  <si>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</si>
  <si>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</si>
  <si>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</si>
  <si>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</si>
  <si>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</si>
  <si>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</si>
  <si>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</si>
  <si>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</si>
  <si>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</si>
  <si>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</si>
  <si>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</si>
  <si>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</si>
  <si>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</si>
  <si>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</si>
  <si>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</si>
  <si>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</si>
  <si>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</si>
  <si>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</si>
  <si>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</si>
  <si>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</si>
  <si>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</si>
  <si>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</si>
  <si>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</si>
  <si>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</si>
  <si>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</si>
  <si>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</si>
  <si>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</si>
  <si>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</si>
  <si>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</si>
  <si>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</si>
  <si>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</si>
  <si>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</si>
  <si>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</si>
  <si>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</si>
  <si>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</si>
  <si>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</si>
  <si>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</si>
  <si>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</si>
  <si>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</si>
  <si>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</si>
  <si>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</si>
  <si>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</si>
  <si>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</si>
  <si>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</si>
  <si>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</si>
  <si>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</si>
  <si>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</si>
  <si>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</si>
  <si>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</si>
  <si>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</si>
  <si>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</si>
  <si>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</si>
  <si>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</si>
  <si>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</si>
  <si>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</si>
  <si>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</si>
  <si>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</si>
  <si>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</si>
  <si>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</si>
  <si>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</si>
  <si>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</si>
  <si>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</si>
  <si>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</si>
  <si>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</si>
  <si>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</si>
  <si>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</si>
  <si>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</si>
  <si>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</si>
  <si>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</si>
  <si>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</si>
  <si>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</si>
  <si>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</si>
  <si>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</si>
  <si>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</si>
  <si>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</si>
  <si>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</si>
  <si>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</si>
  <si>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</si>
  <si>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</si>
  <si>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</si>
  <si>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</si>
  <si>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</si>
  <si>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</si>
  <si>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</si>
  <si>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</si>
  <si>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</si>
  <si>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</si>
  <si>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</si>
  <si>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</si>
  <si>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</si>
  <si>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</si>
  <si>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</si>
  <si>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</si>
  <si>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</si>
  <si>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</si>
  <si>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</si>
  <si>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</si>
  <si>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</si>
  <si>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</si>
  <si>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</si>
  <si>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</si>
  <si>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</si>
  <si>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</si>
  <si>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</si>
  <si>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</si>
  <si>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</si>
  <si>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</si>
  <si>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</si>
  <si>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</si>
  <si>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</si>
  <si>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</si>
  <si>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</si>
  <si>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</si>
  <si>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</si>
  <si>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</si>
  <si>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</si>
  <si>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</si>
  <si>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</si>
  <si>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</si>
  <si>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</si>
  <si>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</si>
  <si>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</si>
  <si>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</si>
  <si>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</si>
  <si>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</si>
  <si>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</si>
  <si>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</si>
  <si>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</si>
  <si>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</si>
  <si>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</si>
  <si>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</si>
  <si>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</si>
  <si>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</si>
  <si>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</si>
  <si>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</si>
  <si>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</si>
  <si>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</si>
  <si>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</si>
  <si>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</si>
  <si>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</si>
  <si>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</si>
  <si>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</si>
  <si>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</si>
  <si>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</si>
  <si>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</si>
  <si>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</si>
  <si>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</si>
  <si>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</si>
  <si>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</si>
  <si>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</si>
  <si>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</si>
  <si>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</si>
  <si>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</si>
  <si>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</si>
  <si>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</si>
  <si>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</si>
  <si>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</si>
  <si>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</si>
  <si>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</si>
  <si>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</si>
  <si>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</si>
  <si>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</si>
  <si>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</si>
  <si>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</si>
  <si>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</si>
  <si>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</si>
  <si>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</si>
  <si>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</si>
  <si>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</si>
  <si>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</si>
  <si>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</si>
  <si>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</si>
  <si>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</si>
  <si>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</si>
  <si>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</si>
  <si>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</si>
  <si>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</si>
  <si>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</si>
  <si>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</si>
  <si>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</si>
  <si>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</si>
  <si>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</si>
  <si>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</si>
  <si>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</si>
  <si>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</si>
  <si>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</si>
  <si>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</si>
  <si>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</si>
  <si>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</si>
  <si>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</si>
  <si>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</si>
  <si>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</si>
  <si>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</si>
  <si>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</si>
  <si>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</si>
  <si>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</si>
  <si>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</si>
  <si>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</si>
  <si>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</si>
  <si>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</si>
  <si>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</si>
  <si>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</si>
  <si>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</si>
  <si>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</si>
  <si>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</si>
  <si>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</si>
  <si>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</si>
  <si>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</si>
  <si>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</si>
  <si>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</si>
  <si>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</si>
  <si>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</si>
  <si>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</si>
  <si>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</si>
  <si>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</si>
  <si>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</si>
  <si>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</si>
  <si>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</si>
  <si>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</si>
  <si>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</si>
  <si>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</si>
  <si>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</si>
  <si>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</si>
  <si>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</si>
  <si>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</si>
  <si>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</si>
  <si>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</si>
  <si>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</si>
  <si>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</si>
  <si>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</si>
  <si>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</si>
  <si>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</si>
  <si>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</si>
  <si>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</si>
  <si>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</si>
  <si>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</si>
  <si>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</si>
  <si>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</si>
  <si>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</si>
  <si>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</si>
  <si>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</si>
  <si>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</si>
  <si>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</si>
  <si>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</si>
  <si>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</si>
  <si>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</si>
  <si>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</si>
  <si>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</si>
  <si>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</si>
  <si>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</si>
  <si>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</si>
  <si>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</si>
  <si>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</si>
  <si>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</si>
  <si>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</si>
  <si>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</si>
  <si>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</si>
  <si>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</si>
  <si>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</si>
  <si>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</si>
  <si>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</si>
  <si>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</si>
  <si>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</si>
  <si>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</si>
  <si>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</si>
  <si>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</si>
  <si>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</si>
  <si>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</si>
  <si>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</si>
  <si>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</si>
  <si>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</si>
  <si>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</si>
  <si>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</si>
  <si>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</si>
  <si>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</si>
  <si>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</si>
  <si>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</si>
  <si>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</si>
  <si>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</si>
  <si>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</si>
  <si>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</si>
  <si>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</si>
  <si>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</si>
  <si>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</si>
  <si>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</si>
  <si>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</si>
  <si>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</si>
  <si>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</si>
  <si>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</si>
  <si>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</si>
  <si>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</si>
  <si>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</si>
  <si>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</si>
  <si>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</si>
  <si>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</si>
  <si>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</si>
  <si>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</si>
  <si>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</si>
  <si>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</si>
  <si>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</si>
  <si>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</si>
  <si>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</si>
  <si>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</si>
  <si>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</si>
  <si>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</si>
  <si>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</si>
  <si>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</si>
  <si>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</si>
  <si>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</si>
  <si>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</si>
  <si>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</si>
  <si>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</si>
  <si>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</si>
  <si>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</si>
  <si>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</si>
  <si>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</si>
  <si>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</si>
  <si>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</si>
  <si>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</si>
  <si>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</si>
  <si>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</si>
  <si>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</si>
  <si>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</si>
  <si>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</si>
  <si>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</si>
  <si>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</si>
  <si>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</si>
  <si>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</si>
  <si>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</si>
  <si>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</si>
  <si>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</si>
  <si>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</si>
  <si>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</si>
  <si>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</si>
  <si>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</si>
  <si>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</si>
  <si>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</si>
  <si>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</si>
  <si>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</si>
  <si>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</si>
  <si>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</si>
  <si>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</si>
  <si>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</si>
  <si>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</si>
  <si>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</si>
  <si>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</si>
  <si>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</si>
  <si>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</si>
  <si>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</si>
  <si>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</si>
  <si>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</si>
  <si>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</si>
  <si>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</si>
  <si>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</si>
  <si>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</si>
  <si>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</si>
  <si>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</si>
  <si>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</si>
  <si>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</si>
  <si>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</si>
  <si>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</si>
  <si>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</si>
  <si>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</si>
  <si>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</si>
  <si>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</si>
  <si>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</si>
  <si>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</si>
  <si>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</si>
  <si>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</si>
  <si>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</si>
  <si>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</si>
  <si>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</si>
  <si>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</si>
  <si>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</si>
  <si>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</si>
  <si>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</si>
  <si>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</si>
  <si>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</si>
  <si>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</si>
  <si>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</si>
  <si>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</si>
  <si>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</si>
  <si>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</si>
  <si>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</si>
  <si>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</si>
  <si>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</si>
  <si>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</si>
  <si>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</si>
  <si>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</si>
  <si>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</si>
  <si>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</si>
  <si>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</si>
  <si>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</si>
  <si>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</si>
  <si>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</si>
  <si>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</si>
  <si>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</si>
  <si>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</si>
  <si>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</si>
  <si>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</si>
  <si>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</si>
  <si>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</si>
  <si>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</si>
  <si>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</si>
  <si>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</si>
  <si>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</si>
  <si>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</si>
  <si>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</si>
  <si>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</si>
  <si>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</si>
  <si>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</si>
  <si>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</si>
  <si>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</si>
  <si>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</si>
  <si>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</si>
  <si>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</si>
  <si>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</si>
  <si>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</si>
  <si>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</si>
  <si>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</si>
  <si>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</si>
  <si>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</si>
  <si>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</si>
  <si>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</si>
  <si>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</si>
  <si>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</si>
  <si>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</si>
  <si>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</si>
  <si>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</si>
  <si>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</si>
  <si>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</si>
  <si>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</si>
  <si>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</si>
  <si>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</si>
  <si>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</si>
  <si>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</si>
  <si>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</si>
  <si>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</si>
  <si>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</si>
  <si>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</si>
  <si>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</si>
  <si>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</si>
  <si>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</si>
  <si>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</si>
  <si>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</si>
  <si>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</si>
  <si>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</si>
  <si>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</si>
  <si>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</si>
  <si>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</si>
  <si>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</si>
  <si>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</si>
  <si>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</si>
  <si>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</si>
  <si>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</si>
  <si>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</si>
  <si>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</si>
  <si>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</si>
  <si>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</si>
  <si>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</si>
  <si>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</si>
  <si>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</si>
  <si>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</si>
  <si>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</si>
  <si>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</si>
  <si>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</si>
  <si>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</si>
  <si>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</si>
  <si>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</si>
  <si>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</si>
  <si>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</si>
  <si>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</si>
  <si>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</si>
  <si>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</si>
  <si>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</si>
  <si>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</si>
  <si>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</si>
  <si>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</si>
  <si>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</si>
  <si>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</si>
  <si>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</si>
  <si>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</si>
  <si>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</si>
  <si>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</si>
  <si>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</si>
  <si>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</si>
  <si>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</si>
  <si>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</si>
  <si>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</si>
  <si>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</si>
  <si>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</si>
  <si>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</si>
  <si>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</si>
  <si>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</si>
  <si>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</si>
  <si>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</si>
  <si>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</si>
  <si>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</si>
  <si>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</si>
  <si>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</si>
  <si>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</si>
  <si>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</si>
  <si>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</si>
  <si>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</si>
  <si>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</si>
  <si>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</si>
  <si>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</si>
  <si>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</si>
  <si>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</si>
  <si>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</si>
  <si>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</si>
  <si>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</si>
  <si>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</si>
  <si>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</si>
  <si>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</si>
  <si>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</si>
  <si>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</si>
  <si>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</si>
  <si>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</si>
  <si>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</si>
  <si>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</si>
  <si>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</si>
  <si>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</si>
  <si>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</si>
  <si>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</si>
  <si>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</si>
  <si>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</si>
  <si>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</si>
  <si>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</si>
  <si>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</si>
  <si>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</si>
  <si>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</si>
  <si>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</si>
  <si>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</si>
  <si>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</si>
  <si>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</si>
  <si>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</si>
  <si>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</si>
  <si>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</si>
  <si>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</si>
  <si>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</si>
  <si>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</si>
  <si>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</si>
  <si>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</si>
  <si>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</si>
  <si>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</si>
  <si>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</si>
  <si>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</si>
  <si>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</si>
  <si>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</si>
  <si>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</si>
  <si>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</si>
  <si>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</si>
  <si>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</si>
  <si>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</si>
  <si>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</si>
  <si>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</si>
  <si>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</si>
  <si>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</si>
  <si>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</si>
  <si>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</si>
  <si>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</si>
  <si>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</si>
  <si>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</si>
  <si>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</si>
  <si>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</si>
  <si>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</si>
  <si>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</si>
  <si>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</si>
  <si>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</si>
  <si>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</si>
  <si>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</si>
  <si>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</si>
  <si>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</si>
  <si>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</si>
  <si>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</si>
  <si>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</si>
  <si>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</si>
  <si>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</si>
  <si>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</si>
  <si>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</si>
  <si>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</si>
  <si>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</si>
  <si>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</si>
  <si>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</si>
  <si>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</si>
  <si>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</si>
  <si>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</si>
  <si>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</si>
  <si>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</si>
  <si>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</si>
  <si>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</si>
  <si>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</si>
  <si>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</si>
  <si>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</si>
  <si>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</si>
  <si>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</si>
  <si>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</si>
  <si>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</si>
  <si>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</si>
  <si>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</si>
  <si>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</si>
  <si>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</si>
  <si>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</si>
  <si>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</si>
  <si>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</si>
  <si>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</si>
  <si>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</si>
  <si>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</si>
  <si>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</si>
  <si>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</si>
  <si>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</si>
  <si>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</si>
  <si>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</si>
  <si>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</si>
  <si>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</si>
  <si>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</si>
  <si>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</si>
  <si>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</si>
  <si>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</si>
  <si>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</si>
  <si>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</si>
  <si>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</si>
  <si>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</si>
  <si>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</si>
  <si>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</si>
  <si>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</si>
  <si>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</si>
  <si>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</si>
  <si>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</si>
  <si>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</si>
  <si>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</si>
  <si>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</si>
  <si>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</si>
  <si>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</si>
  <si>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</si>
  <si>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</si>
  <si>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</si>
  <si>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</si>
  <si>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</si>
  <si>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</si>
  <si>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</si>
  <si>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</si>
  <si>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</si>
  <si>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</si>
  <si>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</si>
  <si>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</si>
  <si>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</si>
  <si>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</si>
  <si>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</si>
  <si>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</si>
  <si>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</si>
  <si>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</si>
  <si>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</si>
  <si>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</si>
  <si>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</si>
  <si>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</si>
  <si>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</si>
  <si>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</si>
  <si>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</si>
  <si>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</si>
  <si>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</si>
  <si>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</si>
  <si>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</si>
  <si>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</si>
  <si>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</si>
  <si>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</si>
  <si>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</si>
  <si>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</si>
  <si>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</si>
  <si>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</si>
  <si>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</si>
  <si>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</si>
  <si>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</si>
  <si>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</si>
  <si>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</si>
  <si>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</si>
  <si>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</si>
  <si>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</si>
  <si>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</si>
  <si>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</si>
  <si>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</si>
  <si>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</si>
  <si>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</si>
  <si>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</si>
  <si>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</si>
  <si>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</si>
  <si>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</si>
  <si>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</si>
  <si>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</si>
  <si>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</si>
  <si>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</si>
  <si>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</si>
  <si>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</si>
  <si>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</si>
  <si>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</si>
  <si>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</si>
  <si>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</si>
  <si>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</si>
  <si>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</si>
  <si>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</si>
  <si>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</si>
  <si>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</si>
  <si>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</si>
  <si>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</si>
  <si>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</si>
  <si>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</si>
  <si>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</si>
  <si>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</si>
  <si>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</si>
  <si>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</si>
  <si>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</si>
  <si>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</si>
  <si>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</si>
  <si>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</si>
  <si>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</si>
  <si>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</si>
  <si>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</si>
  <si>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</si>
  <si>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</si>
  <si>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</si>
  <si>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</si>
  <si>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</si>
  <si>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</si>
  <si>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</si>
  <si>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</si>
  <si>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</si>
  <si>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</si>
  <si>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</si>
  <si>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</si>
  <si>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</si>
  <si>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</si>
  <si>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</si>
  <si>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</si>
  <si>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</si>
  <si>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</si>
  <si>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</si>
  <si>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</si>
  <si>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</si>
  <si>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</si>
  <si>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</si>
  <si>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</si>
  <si>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</si>
  <si>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</si>
  <si>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3335870710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</si>
  <si>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</si>
  <si>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</si>
  <si>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</si>
  <si>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</si>
  <si>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</si>
  <si>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</si>
  <si>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</si>
  <si>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</si>
  <si>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</si>
  <si>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3335871708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</si>
  <si>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</si>
  <si>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</si>
  <si>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</si>
  <si>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</si>
  <si>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</si>
  <si>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</si>
  <si>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</si>
  <si>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3335871814</t>
  </si>
  <si>
    <t>3335871811</t>
  </si>
  <si>
    <t>3335871807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</si>
  <si>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</si>
  <si>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</si>
  <si>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</si>
  <si>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</si>
  <si>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</si>
  <si>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</si>
  <si>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</si>
  <si>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</si>
  <si>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</si>
  <si>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</si>
  <si>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</si>
  <si>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3335871895</t>
  </si>
  <si>
    <t>3335871892</t>
  </si>
  <si>
    <t>3335871890</t>
  </si>
  <si>
    <t>3335871882</t>
  </si>
  <si>
    <t>3335871881</t>
  </si>
  <si>
    <t>3335871877</t>
  </si>
  <si>
    <t>3335871864</t>
  </si>
  <si>
    <t>3335871862</t>
  </si>
  <si>
    <t>GAVETA DE DEPOSITO LLENA</t>
  </si>
  <si>
    <t>GAVETA DE DEPOSITO LLENO</t>
  </si>
  <si>
    <t>REINICIO FALLIDO</t>
  </si>
  <si>
    <t>3335871947</t>
  </si>
  <si>
    <t>3335871946</t>
  </si>
  <si>
    <t>3335871944</t>
  </si>
  <si>
    <t>3335871942</t>
  </si>
  <si>
    <t>3335871940</t>
  </si>
  <si>
    <t>3335871939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</si>
  <si>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</si>
  <si>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</si>
  <si>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</si>
  <si>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</si>
  <si>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</si>
  <si>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</si>
  <si>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</si>
  <si>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</si>
  <si>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</si>
  <si>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</si>
  <si>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</si>
  <si>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</si>
  <si>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3335871909</t>
  </si>
  <si>
    <t>3335871908</t>
  </si>
  <si>
    <t>3335871905</t>
  </si>
  <si>
    <t>3335871900</t>
  </si>
  <si>
    <t>GAVETA DEPOSITO LLENA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</si>
  <si>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</si>
  <si>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</si>
  <si>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</si>
  <si>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</si>
  <si>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</si>
  <si>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</si>
  <si>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</si>
  <si>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</si>
  <si>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</si>
  <si>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</si>
  <si>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</si>
  <si>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</si>
  <si>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</si>
  <si>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</si>
  <si>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</si>
  <si>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</si>
  <si>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</si>
  <si>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</si>
  <si>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</si>
  <si>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</si>
  <si>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</si>
  <si>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</si>
  <si>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</si>
  <si>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</si>
  <si>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</si>
  <si>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</si>
  <si>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</si>
  <si>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</si>
  <si>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</si>
  <si>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</si>
  <si>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</si>
  <si>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</si>
  <si>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</si>
  <si>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</si>
  <si>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</si>
  <si>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</si>
  <si>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</si>
  <si>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</si>
  <si>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</si>
  <si>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</si>
  <si>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</si>
  <si>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</si>
  <si>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</si>
  <si>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</si>
  <si>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</si>
  <si>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PENDIENTE 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</si>
  <si>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</si>
  <si>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</si>
  <si>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</si>
  <si>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</si>
  <si>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</si>
  <si>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</si>
  <si>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3335872011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</si>
  <si>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</si>
  <si>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</si>
  <si>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</si>
  <si>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</si>
  <si>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</si>
  <si>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</si>
  <si>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</si>
  <si>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</si>
  <si>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</si>
  <si>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</si>
  <si>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 xml:space="preserve">SIN EFECTIVO  </t>
  </si>
  <si>
    <t>02 Mayo de 2021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</si>
  <si>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</si>
  <si>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</si>
  <si>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</si>
  <si>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</si>
  <si>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</si>
  <si>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</si>
  <si>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</si>
  <si>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1 Gavetas Vacias + 2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</si>
</sst>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4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8"/>
      <tableStyleElement type="headerRow" dxfId="677"/>
      <tableStyleElement type="totalRow" dxfId="676"/>
      <tableStyleElement type="firstColumn" dxfId="675"/>
      <tableStyleElement type="lastColumn" dxfId="674"/>
      <tableStyleElement type="firstRowStripe" dxfId="673"/>
      <tableStyleElement type="firstColumnStripe" dxfId="6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4"/>
  <sheetViews>
    <sheetView tabSelected="1" zoomScale="70" zoomScaleNormal="70" workbookViewId="0">
      <pane ySplit="4" topLeftCell="A5" activePane="bottomLeft" state="frozen"/>
      <selection pane="bottomLeft" activeCell="F13" sqref="F13"/>
    </sheetView>
  </sheetViews>
  <sheetFormatPr baseColWidth="10" defaultColWidth="21" defaultRowHeight="15" x14ac:dyDescent="0.25"/>
  <cols>
    <col min="1" max="1" width="25.7109375" style="87" bestFit="1" customWidth="1"/>
    <col min="2" max="2" width="20.7109375" style="112" bestFit="1" customWidth="1"/>
    <col min="3" max="3" width="17.7109375" style="44" customWidth="1"/>
    <col min="4" max="4" width="29.42578125" style="87" bestFit="1" customWidth="1"/>
    <col min="5" max="5" width="12.28515625" style="82" bestFit="1" customWidth="1"/>
    <col min="6" max="6" width="12.140625" style="45" customWidth="1"/>
    <col min="7" max="7" width="58" style="45" customWidth="1"/>
    <col min="8" max="11" width="5.7109375" style="45" customWidth="1"/>
    <col min="12" max="12" width="49.85546875" style="45" bestFit="1" customWidth="1"/>
    <col min="13" max="13" width="19.85546875" style="87" bestFit="1" customWidth="1"/>
    <col min="14" max="14" width="18" style="87" bestFit="1" customWidth="1"/>
    <col min="15" max="15" width="42.42578125" style="87" bestFit="1" customWidth="1"/>
    <col min="16" max="16" width="22.28515625" style="89" bestFit="1" customWidth="1"/>
    <col min="17" max="17" width="49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54" t="s">
        <v>2154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8" ht="18" x14ac:dyDescent="0.25">
      <c r="A2" s="151" t="s">
        <v>2151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8" ht="18.75" thickBot="1" x14ac:dyDescent="0.3">
      <c r="A3" s="157" t="s">
        <v>2709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DISTRITO NACIONAL</v>
      </c>
      <c r="B5" s="123" t="s">
        <v>2575</v>
      </c>
      <c r="C5" s="137">
        <v>44312.928263888891</v>
      </c>
      <c r="D5" s="137" t="s">
        <v>2459</v>
      </c>
      <c r="E5" s="114">
        <v>486</v>
      </c>
      <c r="F5" s="142" t="str">
        <f>VLOOKUP(E5,VIP!$A$2:$O12883,2,0)</f>
        <v>DRBR486</v>
      </c>
      <c r="G5" s="136" t="str">
        <f>VLOOKUP(E5,'LISTADO ATM'!$A$2:$B$898,2,0)</f>
        <v xml:space="preserve">ATM Olé La Caleta </v>
      </c>
      <c r="H5" s="136" t="str">
        <f>VLOOKUP(E5,VIP!$A$2:$O17804,7,FALSE)</f>
        <v>Si</v>
      </c>
      <c r="I5" s="136" t="str">
        <f>VLOOKUP(E5,VIP!$A$2:$O9769,8,FALSE)</f>
        <v>Si</v>
      </c>
      <c r="J5" s="136" t="str">
        <f>VLOOKUP(E5,VIP!$A$2:$O9719,8,FALSE)</f>
        <v>Si</v>
      </c>
      <c r="K5" s="136" t="str">
        <f>VLOOKUP(E5,VIP!$A$2:$O13293,6,0)</f>
        <v>NO</v>
      </c>
      <c r="L5" s="133" t="s">
        <v>2419</v>
      </c>
      <c r="M5" s="138" t="s">
        <v>2456</v>
      </c>
      <c r="N5" s="138" t="s">
        <v>2463</v>
      </c>
      <c r="O5" s="142" t="s">
        <v>2464</v>
      </c>
      <c r="P5" s="135"/>
      <c r="Q5" s="138" t="s">
        <v>2419</v>
      </c>
    </row>
    <row r="6" spans="1:18" ht="18" x14ac:dyDescent="0.25">
      <c r="A6" s="136" t="str">
        <f>VLOOKUP(E6,'[1]LISTADO ATM'!$A$2:$C$900,3,0)</f>
        <v>DISTRITO NACIONAL</v>
      </c>
      <c r="B6" s="123" t="s">
        <v>2579</v>
      </c>
      <c r="C6" s="137">
        <v>44316.378518518519</v>
      </c>
      <c r="D6" s="137" t="s">
        <v>2483</v>
      </c>
      <c r="E6" s="114">
        <v>239</v>
      </c>
      <c r="F6" s="142" t="str">
        <f>VLOOKUP(E6,[1]VIP!$A$2:$O12941,2,0)</f>
        <v>DRBR239</v>
      </c>
      <c r="G6" s="136" t="str">
        <f>VLOOKUP(E6,'[1]LISTADO ATM'!$A$2:$B$899,2,0)</f>
        <v xml:space="preserve">ATM Autobanco Charles de Gaulle </v>
      </c>
      <c r="H6" s="136" t="str">
        <f>VLOOKUP(E6,[1]VIP!$A$2:$O17862,7,FALSE)</f>
        <v>Si</v>
      </c>
      <c r="I6" s="136" t="str">
        <f>VLOOKUP(E6,[1]VIP!$A$2:$O9827,8,FALSE)</f>
        <v>Si</v>
      </c>
      <c r="J6" s="136" t="str">
        <f>VLOOKUP(E6,[1]VIP!$A$2:$O9777,8,FALSE)</f>
        <v>Si</v>
      </c>
      <c r="K6" s="136" t="str">
        <f>VLOOKUP(E6,[1]VIP!$A$2:$O13351,6,0)</f>
        <v>SI</v>
      </c>
      <c r="L6" s="133" t="s">
        <v>2450</v>
      </c>
      <c r="M6" s="138" t="s">
        <v>2456</v>
      </c>
      <c r="N6" s="138" t="s">
        <v>2463</v>
      </c>
      <c r="O6" s="142" t="s">
        <v>2484</v>
      </c>
      <c r="P6" s="135"/>
      <c r="Q6" s="138" t="s">
        <v>2450</v>
      </c>
    </row>
    <row r="7" spans="1:18" ht="18" x14ac:dyDescent="0.25">
      <c r="A7" s="136" t="str">
        <f>VLOOKUP(E7,'LISTADO ATM'!$A$2:$C$899,3,0)</f>
        <v>DISTRITO NACIONAL</v>
      </c>
      <c r="B7" s="123" t="s">
        <v>2583</v>
      </c>
      <c r="C7" s="137">
        <v>44316.488576388889</v>
      </c>
      <c r="D7" s="137" t="s">
        <v>2181</v>
      </c>
      <c r="E7" s="114">
        <v>663</v>
      </c>
      <c r="F7" s="142" t="str">
        <f>VLOOKUP(E7,VIP!$A$2:$O12981,2,0)</f>
        <v>DRBR663</v>
      </c>
      <c r="G7" s="136" t="str">
        <f>VLOOKUP(E7,'LISTADO ATM'!$A$2:$B$898,2,0)</f>
        <v>ATM S/M Olé Av. España</v>
      </c>
      <c r="H7" s="136" t="str">
        <f>VLOOKUP(E7,VIP!$A$2:$O17902,7,FALSE)</f>
        <v>N/A</v>
      </c>
      <c r="I7" s="136" t="str">
        <f>VLOOKUP(E7,VIP!$A$2:$O9867,8,FALSE)</f>
        <v>N/A</v>
      </c>
      <c r="J7" s="136" t="str">
        <f>VLOOKUP(E7,VIP!$A$2:$O9817,8,FALSE)</f>
        <v>N/A</v>
      </c>
      <c r="K7" s="136" t="str">
        <f>VLOOKUP(E7,VIP!$A$2:$O13391,6,0)</f>
        <v>N/A</v>
      </c>
      <c r="L7" s="133" t="s">
        <v>2220</v>
      </c>
      <c r="M7" s="138" t="s">
        <v>2456</v>
      </c>
      <c r="N7" s="138" t="s">
        <v>2463</v>
      </c>
      <c r="O7" s="142" t="s">
        <v>2465</v>
      </c>
      <c r="P7" s="135"/>
      <c r="Q7" s="138" t="s">
        <v>2220</v>
      </c>
    </row>
    <row r="8" spans="1:18" ht="18" x14ac:dyDescent="0.25">
      <c r="A8" s="136" t="str">
        <f>VLOOKUP(E8,'LISTADO ATM'!$A$2:$C$899,3,0)</f>
        <v>ESTE</v>
      </c>
      <c r="B8" s="123" t="s">
        <v>2582</v>
      </c>
      <c r="C8" s="137">
        <v>44316.508750000001</v>
      </c>
      <c r="D8" s="137" t="s">
        <v>2483</v>
      </c>
      <c r="E8" s="114">
        <v>934</v>
      </c>
      <c r="F8" s="142" t="str">
        <f>VLOOKUP(E8,VIP!$A$2:$O12973,2,0)</f>
        <v>DRBR934</v>
      </c>
      <c r="G8" s="136" t="str">
        <f>VLOOKUP(E8,'LISTADO ATM'!$A$2:$B$898,2,0)</f>
        <v>ATM Hotel Dreams La Romana</v>
      </c>
      <c r="H8" s="136" t="str">
        <f>VLOOKUP(E8,VIP!$A$2:$O17894,7,FALSE)</f>
        <v>Si</v>
      </c>
      <c r="I8" s="136" t="str">
        <f>VLOOKUP(E8,VIP!$A$2:$O9859,8,FALSE)</f>
        <v>Si</v>
      </c>
      <c r="J8" s="136" t="str">
        <f>VLOOKUP(E8,VIP!$A$2:$O9809,8,FALSE)</f>
        <v>Si</v>
      </c>
      <c r="K8" s="136" t="str">
        <f>VLOOKUP(E8,VIP!$A$2:$O13383,6,0)</f>
        <v>NO</v>
      </c>
      <c r="L8" s="133" t="s">
        <v>2419</v>
      </c>
      <c r="M8" s="138" t="s">
        <v>2456</v>
      </c>
      <c r="N8" s="138" t="s">
        <v>2463</v>
      </c>
      <c r="O8" s="142" t="s">
        <v>2484</v>
      </c>
      <c r="P8" s="135"/>
      <c r="Q8" s="138" t="s">
        <v>2419</v>
      </c>
    </row>
    <row r="9" spans="1:18" ht="18" x14ac:dyDescent="0.25">
      <c r="A9" s="136" t="str">
        <f>VLOOKUP(E9,'LISTADO ATM'!$A$2:$C$899,3,0)</f>
        <v>DISTRITO NACIONAL</v>
      </c>
      <c r="B9" s="123" t="s">
        <v>2581</v>
      </c>
      <c r="C9" s="137">
        <v>44316.579606481479</v>
      </c>
      <c r="D9" s="137" t="s">
        <v>2181</v>
      </c>
      <c r="E9" s="114">
        <v>240</v>
      </c>
      <c r="F9" s="142" t="str">
        <f>VLOOKUP(E9,VIP!$A$2:$O12963,2,0)</f>
        <v>DRBR24D</v>
      </c>
      <c r="G9" s="136" t="str">
        <f>VLOOKUP(E9,'LISTADO ATM'!$A$2:$B$898,2,0)</f>
        <v xml:space="preserve">ATM Oficina Carrefour I </v>
      </c>
      <c r="H9" s="136" t="str">
        <f>VLOOKUP(E9,VIP!$A$2:$O17884,7,FALSE)</f>
        <v>Si</v>
      </c>
      <c r="I9" s="136" t="str">
        <f>VLOOKUP(E9,VIP!$A$2:$O9849,8,FALSE)</f>
        <v>Si</v>
      </c>
      <c r="J9" s="136" t="str">
        <f>VLOOKUP(E9,VIP!$A$2:$O9799,8,FALSE)</f>
        <v>Si</v>
      </c>
      <c r="K9" s="136" t="str">
        <f>VLOOKUP(E9,VIP!$A$2:$O13373,6,0)</f>
        <v>SI</v>
      </c>
      <c r="L9" s="133" t="s">
        <v>2220</v>
      </c>
      <c r="M9" s="138" t="s">
        <v>2456</v>
      </c>
      <c r="N9" s="138" t="s">
        <v>2463</v>
      </c>
      <c r="O9" s="142" t="s">
        <v>2465</v>
      </c>
      <c r="P9" s="135"/>
      <c r="Q9" s="138" t="s">
        <v>2220</v>
      </c>
    </row>
    <row r="10" spans="1:18" ht="18" x14ac:dyDescent="0.25">
      <c r="A10" s="136" t="str">
        <f>VLOOKUP(E10,'LISTADO ATM'!$A$2:$C$899,3,0)</f>
        <v>DISTRITO NACIONAL</v>
      </c>
      <c r="B10" s="123" t="s">
        <v>2580</v>
      </c>
      <c r="C10" s="137">
        <v>44316.590416666666</v>
      </c>
      <c r="D10" s="137" t="s">
        <v>2181</v>
      </c>
      <c r="E10" s="114">
        <v>414</v>
      </c>
      <c r="F10" s="142" t="str">
        <f>VLOOKUP(E10,VIP!$A$2:$O12962,2,0)</f>
        <v>DRBR414</v>
      </c>
      <c r="G10" s="136" t="str">
        <f>VLOOKUP(E10,'LISTADO ATM'!$A$2:$B$898,2,0)</f>
        <v>ATM Villa Francisca II</v>
      </c>
      <c r="H10" s="136" t="str">
        <f>VLOOKUP(E10,VIP!$A$2:$O17883,7,FALSE)</f>
        <v>Si</v>
      </c>
      <c r="I10" s="136" t="str">
        <f>VLOOKUP(E10,VIP!$A$2:$O9848,8,FALSE)</f>
        <v>Si</v>
      </c>
      <c r="J10" s="136" t="str">
        <f>VLOOKUP(E10,VIP!$A$2:$O9798,8,FALSE)</f>
        <v>Si</v>
      </c>
      <c r="K10" s="136" t="str">
        <f>VLOOKUP(E10,VIP!$A$2:$O13372,6,0)</f>
        <v>SI</v>
      </c>
      <c r="L10" s="133" t="s">
        <v>2220</v>
      </c>
      <c r="M10" s="138" t="s">
        <v>2456</v>
      </c>
      <c r="N10" s="138" t="s">
        <v>2463</v>
      </c>
      <c r="O10" s="142" t="s">
        <v>2465</v>
      </c>
      <c r="P10" s="135"/>
      <c r="Q10" s="138" t="s">
        <v>2220</v>
      </c>
    </row>
    <row r="11" spans="1:18" ht="18" x14ac:dyDescent="0.25">
      <c r="A11" s="136" t="str">
        <f>VLOOKUP(E11,'LISTADO ATM'!$A$2:$C$899,3,0)</f>
        <v>DISTRITO NACIONAL</v>
      </c>
      <c r="B11" s="123">
        <v>3335871472</v>
      </c>
      <c r="C11" s="137">
        <v>44316.62777777778</v>
      </c>
      <c r="D11" s="137" t="s">
        <v>2459</v>
      </c>
      <c r="E11" s="114">
        <v>642</v>
      </c>
      <c r="F11" s="142" t="str">
        <f>VLOOKUP(E11,VIP!$A$2:$O12986,2,0)</f>
        <v>DRBR24O</v>
      </c>
      <c r="G11" s="136" t="str">
        <f>VLOOKUP(E11,'LISTADO ATM'!$A$2:$B$898,2,0)</f>
        <v xml:space="preserve">ATM OMSA Sto. Dgo. </v>
      </c>
      <c r="H11" s="136" t="str">
        <f>VLOOKUP(E11,VIP!$A$2:$O17907,7,FALSE)</f>
        <v>Si</v>
      </c>
      <c r="I11" s="136" t="str">
        <f>VLOOKUP(E11,VIP!$A$2:$O9872,8,FALSE)</f>
        <v>Si</v>
      </c>
      <c r="J11" s="136" t="str">
        <f>VLOOKUP(E11,VIP!$A$2:$O9822,8,FALSE)</f>
        <v>Si</v>
      </c>
      <c r="K11" s="136" t="str">
        <f>VLOOKUP(E11,VIP!$A$2:$O13396,6,0)</f>
        <v>NO</v>
      </c>
      <c r="L11" s="133" t="s">
        <v>2450</v>
      </c>
      <c r="M11" s="138" t="s">
        <v>2456</v>
      </c>
      <c r="N11" s="138" t="s">
        <v>2463</v>
      </c>
      <c r="O11" s="142" t="s">
        <v>2464</v>
      </c>
      <c r="P11" s="135"/>
      <c r="Q11" s="138" t="s">
        <v>2450</v>
      </c>
    </row>
    <row r="12" spans="1:18" ht="18" x14ac:dyDescent="0.25">
      <c r="A12" s="136" t="str">
        <f>VLOOKUP(E12,'LISTADO ATM'!$A$2:$C$899,3,0)</f>
        <v>DISTRITO NACIONAL</v>
      </c>
      <c r="B12" s="123" t="s">
        <v>2595</v>
      </c>
      <c r="C12" s="137">
        <v>44316.645532407405</v>
      </c>
      <c r="D12" s="137" t="s">
        <v>2483</v>
      </c>
      <c r="E12" s="114">
        <v>701</v>
      </c>
      <c r="F12" s="142" t="str">
        <f>VLOOKUP(E12,VIP!$A$2:$O13012,2,0)</f>
        <v>DRBR701</v>
      </c>
      <c r="G12" s="136" t="str">
        <f>VLOOKUP(E12,'LISTADO ATM'!$A$2:$B$898,2,0)</f>
        <v>ATM Autoservicio Los Alcarrizos</v>
      </c>
      <c r="H12" s="136" t="str">
        <f>VLOOKUP(E12,VIP!$A$2:$O17933,7,FALSE)</f>
        <v>Si</v>
      </c>
      <c r="I12" s="136" t="str">
        <f>VLOOKUP(E12,VIP!$A$2:$O9898,8,FALSE)</f>
        <v>Si</v>
      </c>
      <c r="J12" s="136" t="str">
        <f>VLOOKUP(E12,VIP!$A$2:$O9848,8,FALSE)</f>
        <v>Si</v>
      </c>
      <c r="K12" s="136" t="str">
        <f>VLOOKUP(E12,VIP!$A$2:$O13422,6,0)</f>
        <v>NO</v>
      </c>
      <c r="L12" s="133" t="s">
        <v>2419</v>
      </c>
      <c r="M12" s="138" t="s">
        <v>2456</v>
      </c>
      <c r="N12" s="138" t="s">
        <v>2463</v>
      </c>
      <c r="O12" s="142" t="s">
        <v>2484</v>
      </c>
      <c r="P12" s="135"/>
      <c r="Q12" s="138" t="s">
        <v>2419</v>
      </c>
    </row>
    <row r="13" spans="1:18" ht="18" x14ac:dyDescent="0.25">
      <c r="A13" s="136" t="str">
        <f>VLOOKUP(E13,'LISTADO ATM'!$A$2:$C$899,3,0)</f>
        <v>SUR</v>
      </c>
      <c r="B13" s="123" t="s">
        <v>2594</v>
      </c>
      <c r="C13" s="137">
        <v>44316.684212962966</v>
      </c>
      <c r="D13" s="137" t="s">
        <v>2459</v>
      </c>
      <c r="E13" s="114">
        <v>311</v>
      </c>
      <c r="F13" s="142" t="str">
        <f>VLOOKUP(E13,VIP!$A$2:$O13009,2,0)</f>
        <v>DRBR381</v>
      </c>
      <c r="G13" s="136" t="str">
        <f>VLOOKUP(E13,'LISTADO ATM'!$A$2:$B$898,2,0)</f>
        <v>ATM Plaza Eroski</v>
      </c>
      <c r="H13" s="136" t="str">
        <f>VLOOKUP(E13,VIP!$A$2:$O17930,7,FALSE)</f>
        <v>Si</v>
      </c>
      <c r="I13" s="136" t="str">
        <f>VLOOKUP(E13,VIP!$A$2:$O9895,8,FALSE)</f>
        <v>Si</v>
      </c>
      <c r="J13" s="136" t="str">
        <f>VLOOKUP(E13,VIP!$A$2:$O9845,8,FALSE)</f>
        <v>Si</v>
      </c>
      <c r="K13" s="136" t="str">
        <f>VLOOKUP(E13,VIP!$A$2:$O13419,6,0)</f>
        <v>NO</v>
      </c>
      <c r="L13" s="133" t="s">
        <v>2419</v>
      </c>
      <c r="M13" s="138" t="s">
        <v>2456</v>
      </c>
      <c r="N13" s="138" t="s">
        <v>2463</v>
      </c>
      <c r="O13" s="142" t="s">
        <v>2464</v>
      </c>
      <c r="P13" s="135"/>
      <c r="Q13" s="138" t="s">
        <v>2419</v>
      </c>
    </row>
    <row r="14" spans="1:18" ht="18" x14ac:dyDescent="0.25">
      <c r="A14" s="136" t="str">
        <f>VLOOKUP(E14,'LISTADO ATM'!$A$2:$C$899,3,0)</f>
        <v>SUR</v>
      </c>
      <c r="B14" s="123" t="s">
        <v>2593</v>
      </c>
      <c r="C14" s="137">
        <v>44316.688321759262</v>
      </c>
      <c r="D14" s="137" t="s">
        <v>2459</v>
      </c>
      <c r="E14" s="114">
        <v>252</v>
      </c>
      <c r="F14" s="142" t="str">
        <f>VLOOKUP(E14,VIP!$A$2:$O13008,2,0)</f>
        <v>DRBR252</v>
      </c>
      <c r="G14" s="136" t="str">
        <f>VLOOKUP(E14,'LISTADO ATM'!$A$2:$B$898,2,0)</f>
        <v xml:space="preserve">ATM Banco Agrícola (Barahona) </v>
      </c>
      <c r="H14" s="136" t="str">
        <f>VLOOKUP(E14,VIP!$A$2:$O17929,7,FALSE)</f>
        <v>Si</v>
      </c>
      <c r="I14" s="136" t="str">
        <f>VLOOKUP(E14,VIP!$A$2:$O9894,8,FALSE)</f>
        <v>Si</v>
      </c>
      <c r="J14" s="136" t="str">
        <f>VLOOKUP(E14,VIP!$A$2:$O9844,8,FALSE)</f>
        <v>Si</v>
      </c>
      <c r="K14" s="136" t="str">
        <f>VLOOKUP(E14,VIP!$A$2:$O13418,6,0)</f>
        <v>NO</v>
      </c>
      <c r="L14" s="133" t="s">
        <v>2514</v>
      </c>
      <c r="M14" s="138" t="s">
        <v>2456</v>
      </c>
      <c r="N14" s="138" t="s">
        <v>2463</v>
      </c>
      <c r="O14" s="142" t="s">
        <v>2464</v>
      </c>
      <c r="P14" s="135"/>
      <c r="Q14" s="138" t="s">
        <v>2514</v>
      </c>
    </row>
    <row r="15" spans="1:18" ht="18" x14ac:dyDescent="0.25">
      <c r="A15" s="136" t="str">
        <f>VLOOKUP(E15,'LISTADO ATM'!$A$2:$C$899,3,0)</f>
        <v>DISTRITO NACIONAL</v>
      </c>
      <c r="B15" s="123" t="s">
        <v>2592</v>
      </c>
      <c r="C15" s="137">
        <v>44316.695625</v>
      </c>
      <c r="D15" s="137" t="s">
        <v>2483</v>
      </c>
      <c r="E15" s="114">
        <v>791</v>
      </c>
      <c r="F15" s="142" t="str">
        <f>VLOOKUP(E15,VIP!$A$2:$O13006,2,0)</f>
        <v>DRBR791</v>
      </c>
      <c r="G15" s="136" t="str">
        <f>VLOOKUP(E15,'LISTADO ATM'!$A$2:$B$898,2,0)</f>
        <v xml:space="preserve">ATM Oficina Sans Soucí </v>
      </c>
      <c r="H15" s="136" t="str">
        <f>VLOOKUP(E15,VIP!$A$2:$O17927,7,FALSE)</f>
        <v>Si</v>
      </c>
      <c r="I15" s="136" t="str">
        <f>VLOOKUP(E15,VIP!$A$2:$O9892,8,FALSE)</f>
        <v>No</v>
      </c>
      <c r="J15" s="136" t="str">
        <f>VLOOKUP(E15,VIP!$A$2:$O9842,8,FALSE)</f>
        <v>No</v>
      </c>
      <c r="K15" s="136" t="str">
        <f>VLOOKUP(E15,VIP!$A$2:$O13416,6,0)</f>
        <v>NO</v>
      </c>
      <c r="L15" s="133" t="s">
        <v>2419</v>
      </c>
      <c r="M15" s="138" t="s">
        <v>2456</v>
      </c>
      <c r="N15" s="138" t="s">
        <v>2463</v>
      </c>
      <c r="O15" s="142" t="s">
        <v>2596</v>
      </c>
      <c r="P15" s="135"/>
      <c r="Q15" s="138" t="s">
        <v>2419</v>
      </c>
    </row>
    <row r="16" spans="1:18" ht="18" x14ac:dyDescent="0.25">
      <c r="A16" s="136" t="str">
        <f>VLOOKUP(E16,'LISTADO ATM'!$A$2:$C$899,3,0)</f>
        <v>ESTE</v>
      </c>
      <c r="B16" s="123" t="s">
        <v>2591</v>
      </c>
      <c r="C16" s="137">
        <v>44316.701562499999</v>
      </c>
      <c r="D16" s="137" t="s">
        <v>2181</v>
      </c>
      <c r="E16" s="114">
        <v>963</v>
      </c>
      <c r="F16" s="142" t="str">
        <f>VLOOKUP(E16,VIP!$A$2:$O13003,2,0)</f>
        <v>DRBR963</v>
      </c>
      <c r="G16" s="136" t="str">
        <f>VLOOKUP(E16,'LISTADO ATM'!$A$2:$B$898,2,0)</f>
        <v xml:space="preserve">ATM Multiplaza La Romana </v>
      </c>
      <c r="H16" s="136" t="str">
        <f>VLOOKUP(E16,VIP!$A$2:$O17924,7,FALSE)</f>
        <v>Si</v>
      </c>
      <c r="I16" s="136" t="str">
        <f>VLOOKUP(E16,VIP!$A$2:$O9889,8,FALSE)</f>
        <v>Si</v>
      </c>
      <c r="J16" s="136" t="str">
        <f>VLOOKUP(E16,VIP!$A$2:$O9839,8,FALSE)</f>
        <v>Si</v>
      </c>
      <c r="K16" s="136" t="str">
        <f>VLOOKUP(E16,VIP!$A$2:$O13413,6,0)</f>
        <v>NO</v>
      </c>
      <c r="L16" s="133" t="s">
        <v>2479</v>
      </c>
      <c r="M16" s="138" t="s">
        <v>2456</v>
      </c>
      <c r="N16" s="138" t="s">
        <v>2497</v>
      </c>
      <c r="O16" s="142" t="s">
        <v>2465</v>
      </c>
      <c r="P16" s="135"/>
      <c r="Q16" s="138" t="s">
        <v>2479</v>
      </c>
    </row>
    <row r="17" spans="1:17" ht="18" x14ac:dyDescent="0.25">
      <c r="A17" s="136" t="str">
        <f>VLOOKUP(E17,'LISTADO ATM'!$A$2:$C$899,3,0)</f>
        <v>ESTE</v>
      </c>
      <c r="B17" s="123">
        <v>3335871661</v>
      </c>
      <c r="C17" s="137">
        <v>44316.707337962966</v>
      </c>
      <c r="D17" s="137" t="s">
        <v>2181</v>
      </c>
      <c r="E17" s="114">
        <v>513</v>
      </c>
      <c r="F17" s="142" t="str">
        <f>VLOOKUP(E17,VIP!$A$2:$O13002,2,0)</f>
        <v>DRBR513</v>
      </c>
      <c r="G17" s="136" t="str">
        <f>VLOOKUP(E17,'LISTADO ATM'!$A$2:$B$898,2,0)</f>
        <v xml:space="preserve">ATM UNP Lagunas de Nisibón </v>
      </c>
      <c r="H17" s="136" t="str">
        <f>VLOOKUP(E17,VIP!$A$2:$O17923,7,FALSE)</f>
        <v>Si</v>
      </c>
      <c r="I17" s="136" t="str">
        <f>VLOOKUP(E17,VIP!$A$2:$O9888,8,FALSE)</f>
        <v>Si</v>
      </c>
      <c r="J17" s="136" t="str">
        <f>VLOOKUP(E17,VIP!$A$2:$O9838,8,FALSE)</f>
        <v>Si</v>
      </c>
      <c r="K17" s="136" t="str">
        <f>VLOOKUP(E17,VIP!$A$2:$O13412,6,0)</f>
        <v>NO</v>
      </c>
      <c r="L17" s="133" t="s">
        <v>2428</v>
      </c>
      <c r="M17" s="138" t="s">
        <v>2456</v>
      </c>
      <c r="N17" s="138" t="s">
        <v>2497</v>
      </c>
      <c r="O17" s="142" t="s">
        <v>2465</v>
      </c>
      <c r="P17" s="135"/>
      <c r="Q17" s="138" t="s">
        <v>2428</v>
      </c>
    </row>
    <row r="18" spans="1:17" ht="18" x14ac:dyDescent="0.25">
      <c r="A18" s="136" t="str">
        <f>VLOOKUP(E18,'LISTADO ATM'!$A$2:$C$899,3,0)</f>
        <v>DISTRITO NACIONAL</v>
      </c>
      <c r="B18" s="123" t="s">
        <v>2590</v>
      </c>
      <c r="C18" s="137">
        <v>44316.716747685183</v>
      </c>
      <c r="D18" s="137" t="s">
        <v>2181</v>
      </c>
      <c r="E18" s="114">
        <v>902</v>
      </c>
      <c r="F18" s="142" t="str">
        <f>VLOOKUP(E18,VIP!$A$2:$O12999,2,0)</f>
        <v>DRBR16A</v>
      </c>
      <c r="G18" s="136" t="str">
        <f>VLOOKUP(E18,'LISTADO ATM'!$A$2:$B$898,2,0)</f>
        <v xml:space="preserve">ATM Oficina Plaza Florida </v>
      </c>
      <c r="H18" s="136" t="str">
        <f>VLOOKUP(E18,VIP!$A$2:$O17920,7,FALSE)</f>
        <v>Si</v>
      </c>
      <c r="I18" s="136" t="str">
        <f>VLOOKUP(E18,VIP!$A$2:$O9885,8,FALSE)</f>
        <v>Si</v>
      </c>
      <c r="J18" s="136" t="str">
        <f>VLOOKUP(E18,VIP!$A$2:$O9835,8,FALSE)</f>
        <v>Si</v>
      </c>
      <c r="K18" s="136" t="str">
        <f>VLOOKUP(E18,VIP!$A$2:$O13409,6,0)</f>
        <v>NO</v>
      </c>
      <c r="L18" s="133" t="s">
        <v>2220</v>
      </c>
      <c r="M18" s="138" t="s">
        <v>2456</v>
      </c>
      <c r="N18" s="138" t="s">
        <v>2463</v>
      </c>
      <c r="O18" s="142" t="s">
        <v>2465</v>
      </c>
      <c r="P18" s="135"/>
      <c r="Q18" s="138" t="s">
        <v>2220</v>
      </c>
    </row>
    <row r="19" spans="1:17" ht="18" x14ac:dyDescent="0.25">
      <c r="A19" s="136" t="str">
        <f>VLOOKUP(E19,'LISTADO ATM'!$A$2:$C$899,3,0)</f>
        <v>DISTRITO NACIONAL</v>
      </c>
      <c r="B19" s="123" t="s">
        <v>2589</v>
      </c>
      <c r="C19" s="137">
        <v>44316.719907407409</v>
      </c>
      <c r="D19" s="137" t="s">
        <v>2181</v>
      </c>
      <c r="E19" s="114">
        <v>607</v>
      </c>
      <c r="F19" s="142" t="str">
        <f>VLOOKUP(E19,VIP!$A$2:$O12996,2,0)</f>
        <v>DRBR607</v>
      </c>
      <c r="G19" s="136" t="str">
        <f>VLOOKUP(E19,'LISTADO ATM'!$A$2:$B$898,2,0)</f>
        <v xml:space="preserve">ATM ONAPI </v>
      </c>
      <c r="H19" s="136" t="str">
        <f>VLOOKUP(E19,VIP!$A$2:$O17917,7,FALSE)</f>
        <v>Si</v>
      </c>
      <c r="I19" s="136" t="str">
        <f>VLOOKUP(E19,VIP!$A$2:$O9882,8,FALSE)</f>
        <v>Si</v>
      </c>
      <c r="J19" s="136" t="str">
        <f>VLOOKUP(E19,VIP!$A$2:$O9832,8,FALSE)</f>
        <v>Si</v>
      </c>
      <c r="K19" s="136" t="str">
        <f>VLOOKUP(E19,VIP!$A$2:$O13406,6,0)</f>
        <v>NO</v>
      </c>
      <c r="L19" s="133" t="s">
        <v>2246</v>
      </c>
      <c r="M19" s="138" t="s">
        <v>2456</v>
      </c>
      <c r="N19" s="138" t="s">
        <v>2463</v>
      </c>
      <c r="O19" s="142" t="s">
        <v>2465</v>
      </c>
      <c r="P19" s="135"/>
      <c r="Q19" s="138" t="s">
        <v>2246</v>
      </c>
    </row>
    <row r="20" spans="1:17" ht="18" x14ac:dyDescent="0.25">
      <c r="A20" s="136" t="str">
        <f>VLOOKUP(E20,'LISTADO ATM'!$A$2:$C$899,3,0)</f>
        <v>DISTRITO NACIONAL</v>
      </c>
      <c r="B20" s="123" t="s">
        <v>2588</v>
      </c>
      <c r="C20" s="137">
        <v>44316.753750000003</v>
      </c>
      <c r="D20" s="137" t="s">
        <v>2181</v>
      </c>
      <c r="E20" s="114">
        <v>57</v>
      </c>
      <c r="F20" s="142" t="str">
        <f>VLOOKUP(E20,VIP!$A$2:$O12989,2,0)</f>
        <v>DRBR057</v>
      </c>
      <c r="G20" s="136" t="str">
        <f>VLOOKUP(E20,'LISTADO ATM'!$A$2:$B$898,2,0)</f>
        <v xml:space="preserve">ATM Oficina Malecon Center </v>
      </c>
      <c r="H20" s="136" t="str">
        <f>VLOOKUP(E20,VIP!$A$2:$O17910,7,FALSE)</f>
        <v>Si</v>
      </c>
      <c r="I20" s="136" t="str">
        <f>VLOOKUP(E20,VIP!$A$2:$O9875,8,FALSE)</f>
        <v>Si</v>
      </c>
      <c r="J20" s="136" t="str">
        <f>VLOOKUP(E20,VIP!$A$2:$O9825,8,FALSE)</f>
        <v>Si</v>
      </c>
      <c r="K20" s="136" t="str">
        <f>VLOOKUP(E20,VIP!$A$2:$O13399,6,0)</f>
        <v>NO</v>
      </c>
      <c r="L20" s="133" t="s">
        <v>2220</v>
      </c>
      <c r="M20" s="138" t="s">
        <v>2456</v>
      </c>
      <c r="N20" s="138" t="s">
        <v>2463</v>
      </c>
      <c r="O20" s="142" t="s">
        <v>2465</v>
      </c>
      <c r="P20" s="135"/>
      <c r="Q20" s="138" t="s">
        <v>2220</v>
      </c>
    </row>
    <row r="21" spans="1:17" ht="18" x14ac:dyDescent="0.25">
      <c r="A21" s="136" t="str">
        <f>VLOOKUP(E21,'LISTADO ATM'!$A$2:$C$899,3,0)</f>
        <v>ESTE</v>
      </c>
      <c r="B21" s="123" t="s">
        <v>2587</v>
      </c>
      <c r="C21" s="137">
        <v>44316.755208333336</v>
      </c>
      <c r="D21" s="137" t="s">
        <v>2181</v>
      </c>
      <c r="E21" s="114">
        <v>27</v>
      </c>
      <c r="F21" s="142" t="str">
        <f>VLOOKUP(E21,VIP!$A$2:$O12988,2,0)</f>
        <v>DRBR240</v>
      </c>
      <c r="G21" s="136" t="str">
        <f>VLOOKUP(E21,'LISTADO ATM'!$A$2:$B$898,2,0)</f>
        <v>ATM Oficina El Seibo II</v>
      </c>
      <c r="H21" s="136" t="str">
        <f>VLOOKUP(E21,VIP!$A$2:$O17909,7,FALSE)</f>
        <v>Si</v>
      </c>
      <c r="I21" s="136" t="str">
        <f>VLOOKUP(E21,VIP!$A$2:$O9874,8,FALSE)</f>
        <v>Si</v>
      </c>
      <c r="J21" s="136" t="str">
        <f>VLOOKUP(E21,VIP!$A$2:$O9824,8,FALSE)</f>
        <v>Si</v>
      </c>
      <c r="K21" s="136" t="str">
        <f>VLOOKUP(E21,VIP!$A$2:$O13398,6,0)</f>
        <v>NO</v>
      </c>
      <c r="L21" s="133" t="s">
        <v>2220</v>
      </c>
      <c r="M21" s="138" t="s">
        <v>2456</v>
      </c>
      <c r="N21" s="138" t="s">
        <v>2463</v>
      </c>
      <c r="O21" s="142" t="s">
        <v>2465</v>
      </c>
      <c r="P21" s="135"/>
      <c r="Q21" s="138" t="s">
        <v>2220</v>
      </c>
    </row>
    <row r="22" spans="1:17" ht="18" x14ac:dyDescent="0.25">
      <c r="A22" s="136" t="str">
        <f>VLOOKUP(E22,'LISTADO ATM'!$A$2:$C$899,3,0)</f>
        <v>DISTRITO NACIONAL</v>
      </c>
      <c r="B22" s="123" t="s">
        <v>2586</v>
      </c>
      <c r="C22" s="137">
        <v>44316.763831018521</v>
      </c>
      <c r="D22" s="137" t="s">
        <v>2181</v>
      </c>
      <c r="E22" s="114">
        <v>487</v>
      </c>
      <c r="F22" s="142" t="str">
        <f>VLOOKUP(E22,VIP!$A$2:$O12983,2,0)</f>
        <v>DRBR487</v>
      </c>
      <c r="G22" s="136" t="str">
        <f>VLOOKUP(E22,'LISTADO ATM'!$A$2:$B$898,2,0)</f>
        <v xml:space="preserve">ATM Olé Hainamosa </v>
      </c>
      <c r="H22" s="136" t="str">
        <f>VLOOKUP(E22,VIP!$A$2:$O17904,7,FALSE)</f>
        <v>Si</v>
      </c>
      <c r="I22" s="136" t="str">
        <f>VLOOKUP(E22,VIP!$A$2:$O9869,8,FALSE)</f>
        <v>Si</v>
      </c>
      <c r="J22" s="136" t="str">
        <f>VLOOKUP(E22,VIP!$A$2:$O9819,8,FALSE)</f>
        <v>Si</v>
      </c>
      <c r="K22" s="136" t="str">
        <f>VLOOKUP(E22,VIP!$A$2:$O13393,6,0)</f>
        <v>SI</v>
      </c>
      <c r="L22" s="133" t="s">
        <v>2220</v>
      </c>
      <c r="M22" s="138" t="s">
        <v>2456</v>
      </c>
      <c r="N22" s="138" t="s">
        <v>2463</v>
      </c>
      <c r="O22" s="142" t="s">
        <v>2465</v>
      </c>
      <c r="P22" s="135"/>
      <c r="Q22" s="138" t="s">
        <v>2220</v>
      </c>
    </row>
    <row r="23" spans="1:17" ht="18" x14ac:dyDescent="0.25">
      <c r="A23" s="136" t="str">
        <f>VLOOKUP(E23,'LISTADO ATM'!$A$2:$C$899,3,0)</f>
        <v>DISTRITO NACIONAL</v>
      </c>
      <c r="B23" s="123" t="s">
        <v>2585</v>
      </c>
      <c r="C23" s="137">
        <v>44316.771527777775</v>
      </c>
      <c r="D23" s="137" t="s">
        <v>2181</v>
      </c>
      <c r="E23" s="114">
        <v>640</v>
      </c>
      <c r="F23" s="142" t="str">
        <f>VLOOKUP(E23,VIP!$A$2:$O12981,2,0)</f>
        <v>DRBR640</v>
      </c>
      <c r="G23" s="136" t="str">
        <f>VLOOKUP(E23,'LISTADO ATM'!$A$2:$B$898,2,0)</f>
        <v xml:space="preserve">ATM Ministerio Obras Públicas </v>
      </c>
      <c r="H23" s="136" t="str">
        <f>VLOOKUP(E23,VIP!$A$2:$O17902,7,FALSE)</f>
        <v>Si</v>
      </c>
      <c r="I23" s="136" t="str">
        <f>VLOOKUP(E23,VIP!$A$2:$O9867,8,FALSE)</f>
        <v>Si</v>
      </c>
      <c r="J23" s="136" t="str">
        <f>VLOOKUP(E23,VIP!$A$2:$O9817,8,FALSE)</f>
        <v>Si</v>
      </c>
      <c r="K23" s="136" t="str">
        <f>VLOOKUP(E23,VIP!$A$2:$O13391,6,0)</f>
        <v>NO</v>
      </c>
      <c r="L23" s="133" t="s">
        <v>2220</v>
      </c>
      <c r="M23" s="138" t="s">
        <v>2456</v>
      </c>
      <c r="N23" s="138" t="s">
        <v>2463</v>
      </c>
      <c r="O23" s="142" t="s">
        <v>2465</v>
      </c>
      <c r="P23" s="135"/>
      <c r="Q23" s="138" t="s">
        <v>2220</v>
      </c>
    </row>
    <row r="24" spans="1:17" ht="18" x14ac:dyDescent="0.25">
      <c r="A24" s="136" t="str">
        <f>VLOOKUP(E24,'LISTADO ATM'!$A$2:$C$899,3,0)</f>
        <v>DISTRITO NACIONAL</v>
      </c>
      <c r="B24" s="123" t="s">
        <v>2584</v>
      </c>
      <c r="C24" s="137">
        <v>44316.772789351853</v>
      </c>
      <c r="D24" s="137" t="s">
        <v>2181</v>
      </c>
      <c r="E24" s="114">
        <v>476</v>
      </c>
      <c r="F24" s="142" t="str">
        <f>VLOOKUP(E24,VIP!$A$2:$O12980,2,0)</f>
        <v>DRBR476</v>
      </c>
      <c r="G24" s="136" t="str">
        <f>VLOOKUP(E24,'LISTADO ATM'!$A$2:$B$898,2,0)</f>
        <v xml:space="preserve">ATM Multicentro La Sirena Las Caobas </v>
      </c>
      <c r="H24" s="136" t="str">
        <f>VLOOKUP(E24,VIP!$A$2:$O17901,7,FALSE)</f>
        <v>Si</v>
      </c>
      <c r="I24" s="136" t="str">
        <f>VLOOKUP(E24,VIP!$A$2:$O9866,8,FALSE)</f>
        <v>Si</v>
      </c>
      <c r="J24" s="136" t="str">
        <f>VLOOKUP(E24,VIP!$A$2:$O9816,8,FALSE)</f>
        <v>Si</v>
      </c>
      <c r="K24" s="136" t="str">
        <f>VLOOKUP(E24,VIP!$A$2:$O13390,6,0)</f>
        <v>SI</v>
      </c>
      <c r="L24" s="133" t="s">
        <v>2220</v>
      </c>
      <c r="M24" s="138" t="s">
        <v>2456</v>
      </c>
      <c r="N24" s="138" t="s">
        <v>2463</v>
      </c>
      <c r="O24" s="142" t="s">
        <v>2465</v>
      </c>
      <c r="P24" s="135"/>
      <c r="Q24" s="138" t="s">
        <v>2220</v>
      </c>
    </row>
    <row r="25" spans="1:17" ht="18" x14ac:dyDescent="0.25">
      <c r="A25" s="136" t="str">
        <f>VLOOKUP(E25,'LISTADO ATM'!$A$2:$C$899,3,0)</f>
        <v>ESTE</v>
      </c>
      <c r="B25" s="123" t="s">
        <v>2601</v>
      </c>
      <c r="C25" s="137">
        <v>44316.815462962964</v>
      </c>
      <c r="D25" s="137" t="s">
        <v>2181</v>
      </c>
      <c r="E25" s="114">
        <v>68</v>
      </c>
      <c r="F25" s="142" t="str">
        <f>VLOOKUP(E25,VIP!$A$2:$O12991,2,0)</f>
        <v>DRBR068</v>
      </c>
      <c r="G25" s="136" t="str">
        <f>VLOOKUP(E25,'LISTADO ATM'!$A$2:$B$898,2,0)</f>
        <v xml:space="preserve">ATM Hotel Nickelodeon (Punta Cana) </v>
      </c>
      <c r="H25" s="136" t="str">
        <f>VLOOKUP(E25,VIP!$A$2:$O17912,7,FALSE)</f>
        <v>Si</v>
      </c>
      <c r="I25" s="136" t="str">
        <f>VLOOKUP(E25,VIP!$A$2:$O9877,8,FALSE)</f>
        <v>Si</v>
      </c>
      <c r="J25" s="136" t="str">
        <f>VLOOKUP(E25,VIP!$A$2:$O9827,8,FALSE)</f>
        <v>Si</v>
      </c>
      <c r="K25" s="136" t="str">
        <f>VLOOKUP(E25,VIP!$A$2:$O13401,6,0)</f>
        <v>NO</v>
      </c>
      <c r="L25" s="133" t="s">
        <v>2220</v>
      </c>
      <c r="M25" s="138" t="s">
        <v>2456</v>
      </c>
      <c r="N25" s="138" t="s">
        <v>2463</v>
      </c>
      <c r="O25" s="142" t="s">
        <v>2465</v>
      </c>
      <c r="P25" s="135"/>
      <c r="Q25" s="138" t="s">
        <v>2220</v>
      </c>
    </row>
    <row r="26" spans="1:17" ht="18" x14ac:dyDescent="0.25">
      <c r="A26" s="136" t="str">
        <f>VLOOKUP(E26,'LISTADO ATM'!$A$2:$C$899,3,0)</f>
        <v>DISTRITO NACIONAL</v>
      </c>
      <c r="B26" s="123" t="s">
        <v>2600</v>
      </c>
      <c r="C26" s="137">
        <v>44316.821064814816</v>
      </c>
      <c r="D26" s="137" t="s">
        <v>2181</v>
      </c>
      <c r="E26" s="114">
        <v>911</v>
      </c>
      <c r="F26" s="142" t="str">
        <f>VLOOKUP(E26,VIP!$A$2:$O12987,2,0)</f>
        <v>DRBR911</v>
      </c>
      <c r="G26" s="136" t="str">
        <f>VLOOKUP(E26,'LISTADO ATM'!$A$2:$B$898,2,0)</f>
        <v xml:space="preserve">ATM Oficina Venezuela II </v>
      </c>
      <c r="H26" s="136" t="str">
        <f>VLOOKUP(E26,VIP!$A$2:$O17908,7,FALSE)</f>
        <v>Si</v>
      </c>
      <c r="I26" s="136" t="str">
        <f>VLOOKUP(E26,VIP!$A$2:$O9873,8,FALSE)</f>
        <v>Si</v>
      </c>
      <c r="J26" s="136" t="str">
        <f>VLOOKUP(E26,VIP!$A$2:$O9823,8,FALSE)</f>
        <v>Si</v>
      </c>
      <c r="K26" s="136" t="str">
        <f>VLOOKUP(E26,VIP!$A$2:$O13397,6,0)</f>
        <v>SI</v>
      </c>
      <c r="L26" s="133" t="s">
        <v>2479</v>
      </c>
      <c r="M26" s="138" t="s">
        <v>2456</v>
      </c>
      <c r="N26" s="138" t="s">
        <v>2463</v>
      </c>
      <c r="O26" s="142" t="s">
        <v>2465</v>
      </c>
      <c r="P26" s="135"/>
      <c r="Q26" s="138" t="s">
        <v>2479</v>
      </c>
    </row>
    <row r="27" spans="1:17" ht="18" x14ac:dyDescent="0.25">
      <c r="A27" s="136" t="str">
        <f>VLOOKUP(E27,'LISTADO ATM'!$A$2:$C$899,3,0)</f>
        <v>DISTRITO NACIONAL</v>
      </c>
      <c r="B27" s="123" t="s">
        <v>2599</v>
      </c>
      <c r="C27" s="137">
        <v>44316.851377314815</v>
      </c>
      <c r="D27" s="137" t="s">
        <v>2181</v>
      </c>
      <c r="E27" s="114">
        <v>21</v>
      </c>
      <c r="F27" s="142" t="str">
        <f>VLOOKUP(E27,VIP!$A$2:$O12982,2,0)</f>
        <v>DRBR021</v>
      </c>
      <c r="G27" s="136" t="str">
        <f>VLOOKUP(E27,'LISTADO ATM'!$A$2:$B$898,2,0)</f>
        <v xml:space="preserve">ATM Oficina Mella </v>
      </c>
      <c r="H27" s="136" t="str">
        <f>VLOOKUP(E27,VIP!$A$2:$O17903,7,FALSE)</f>
        <v>Si</v>
      </c>
      <c r="I27" s="136" t="str">
        <f>VLOOKUP(E27,VIP!$A$2:$O9868,8,FALSE)</f>
        <v>No</v>
      </c>
      <c r="J27" s="136" t="str">
        <f>VLOOKUP(E27,VIP!$A$2:$O9818,8,FALSE)</f>
        <v>No</v>
      </c>
      <c r="K27" s="136" t="str">
        <f>VLOOKUP(E27,VIP!$A$2:$O13392,6,0)</f>
        <v>NO</v>
      </c>
      <c r="L27" s="133" t="s">
        <v>2246</v>
      </c>
      <c r="M27" s="138" t="s">
        <v>2456</v>
      </c>
      <c r="N27" s="138" t="s">
        <v>2463</v>
      </c>
      <c r="O27" s="142" t="s">
        <v>2465</v>
      </c>
      <c r="P27" s="135"/>
      <c r="Q27" s="138" t="s">
        <v>2246</v>
      </c>
    </row>
    <row r="28" spans="1:17" ht="18" x14ac:dyDescent="0.25">
      <c r="A28" s="136" t="str">
        <f>VLOOKUP(E28,'LISTADO ATM'!$A$2:$C$899,3,0)</f>
        <v>SUR</v>
      </c>
      <c r="B28" s="123" t="s">
        <v>2665</v>
      </c>
      <c r="C28" s="137">
        <v>44316.861608796295</v>
      </c>
      <c r="D28" s="137" t="s">
        <v>2483</v>
      </c>
      <c r="E28" s="114">
        <v>5</v>
      </c>
      <c r="F28" s="142" t="str">
        <f>VLOOKUP(E28,VIP!$A$2:$O12981,2,0)</f>
        <v>DRBR005</v>
      </c>
      <c r="G28" s="136" t="str">
        <f>VLOOKUP(E28,'LISTADO ATM'!$A$2:$B$898,2,0)</f>
        <v>ATM Oficina Autoservicio Villa Ofelia (San Juan)</v>
      </c>
      <c r="H28" s="136" t="str">
        <f>VLOOKUP(E28,VIP!$A$2:$O17902,7,FALSE)</f>
        <v>Si</v>
      </c>
      <c r="I28" s="136" t="str">
        <f>VLOOKUP(E28,VIP!$A$2:$O9867,8,FALSE)</f>
        <v>Si</v>
      </c>
      <c r="J28" s="136" t="str">
        <f>VLOOKUP(E28,VIP!$A$2:$O9817,8,FALSE)</f>
        <v>Si</v>
      </c>
      <c r="K28" s="136" t="str">
        <f>VLOOKUP(E28,VIP!$A$2:$O13391,6,0)</f>
        <v>NO</v>
      </c>
      <c r="L28" s="133" t="s">
        <v>2514</v>
      </c>
      <c r="M28" s="138" t="s">
        <v>2456</v>
      </c>
      <c r="N28" s="138" t="s">
        <v>2463</v>
      </c>
      <c r="O28" s="142" t="s">
        <v>2484</v>
      </c>
      <c r="P28" s="135"/>
      <c r="Q28" s="138" t="s">
        <v>2514</v>
      </c>
    </row>
    <row r="29" spans="1:17" ht="18" x14ac:dyDescent="0.25">
      <c r="A29" s="136" t="str">
        <f>VLOOKUP(E29,'LISTADO ATM'!$A$2:$C$899,3,0)</f>
        <v>DISTRITO NACIONAL</v>
      </c>
      <c r="B29" s="123" t="s">
        <v>2598</v>
      </c>
      <c r="C29" s="137">
        <v>44316.863298611112</v>
      </c>
      <c r="D29" s="137" t="s">
        <v>2181</v>
      </c>
      <c r="E29" s="114">
        <v>355</v>
      </c>
      <c r="F29" s="142" t="str">
        <f>VLOOKUP(E29,VIP!$A$2:$O12980,2,0)</f>
        <v>DRBR355</v>
      </c>
      <c r="G29" s="136" t="str">
        <f>VLOOKUP(E29,'LISTADO ATM'!$A$2:$B$898,2,0)</f>
        <v xml:space="preserve">ATM UNP Metro II </v>
      </c>
      <c r="H29" s="136" t="str">
        <f>VLOOKUP(E29,VIP!$A$2:$O17901,7,FALSE)</f>
        <v>Si</v>
      </c>
      <c r="I29" s="136" t="str">
        <f>VLOOKUP(E29,VIP!$A$2:$O9866,8,FALSE)</f>
        <v>Si</v>
      </c>
      <c r="J29" s="136" t="str">
        <f>VLOOKUP(E29,VIP!$A$2:$O9816,8,FALSE)</f>
        <v>Si</v>
      </c>
      <c r="K29" s="136" t="str">
        <f>VLOOKUP(E29,VIP!$A$2:$O13390,6,0)</f>
        <v>SI</v>
      </c>
      <c r="L29" s="133" t="s">
        <v>2514</v>
      </c>
      <c r="M29" s="138" t="s">
        <v>2456</v>
      </c>
      <c r="N29" s="138" t="s">
        <v>2463</v>
      </c>
      <c r="O29" s="142" t="s">
        <v>2465</v>
      </c>
      <c r="P29" s="135"/>
      <c r="Q29" s="138" t="s">
        <v>2514</v>
      </c>
    </row>
    <row r="30" spans="1:17" ht="18" x14ac:dyDescent="0.25">
      <c r="A30" s="136" t="str">
        <f>VLOOKUP(E30,'LISTADO ATM'!$A$2:$C$899,3,0)</f>
        <v>DISTRITO NACIONAL</v>
      </c>
      <c r="B30" s="123" t="s">
        <v>2597</v>
      </c>
      <c r="C30" s="137">
        <v>44316.892731481479</v>
      </c>
      <c r="D30" s="137" t="s">
        <v>2181</v>
      </c>
      <c r="E30" s="114">
        <v>39</v>
      </c>
      <c r="F30" s="142" t="str">
        <f>VLOOKUP(E30,VIP!$A$2:$O12978,2,0)</f>
        <v>DRBR039</v>
      </c>
      <c r="G30" s="136" t="str">
        <f>VLOOKUP(E30,'LISTADO ATM'!$A$2:$B$898,2,0)</f>
        <v xml:space="preserve">ATM Oficina Ovando </v>
      </c>
      <c r="H30" s="136" t="str">
        <f>VLOOKUP(E30,VIP!$A$2:$O17899,7,FALSE)</f>
        <v>Si</v>
      </c>
      <c r="I30" s="136" t="str">
        <f>VLOOKUP(E30,VIP!$A$2:$O9864,8,FALSE)</f>
        <v>No</v>
      </c>
      <c r="J30" s="136" t="str">
        <f>VLOOKUP(E30,VIP!$A$2:$O9814,8,FALSE)</f>
        <v>No</v>
      </c>
      <c r="K30" s="136" t="str">
        <f>VLOOKUP(E30,VIP!$A$2:$O13388,6,0)</f>
        <v>NO</v>
      </c>
      <c r="L30" s="133" t="s">
        <v>2246</v>
      </c>
      <c r="M30" s="138" t="s">
        <v>2456</v>
      </c>
      <c r="N30" s="138" t="s">
        <v>2463</v>
      </c>
      <c r="O30" s="142" t="s">
        <v>2465</v>
      </c>
      <c r="P30" s="135"/>
      <c r="Q30" s="138" t="s">
        <v>2246</v>
      </c>
    </row>
    <row r="31" spans="1:17" ht="18" x14ac:dyDescent="0.25">
      <c r="A31" s="136" t="str">
        <f>VLOOKUP(E31,'LISTADO ATM'!$A$2:$C$899,3,0)</f>
        <v>SUR</v>
      </c>
      <c r="B31" s="123" t="s">
        <v>2602</v>
      </c>
      <c r="C31" s="137">
        <v>44316.937164351853</v>
      </c>
      <c r="D31" s="137" t="s">
        <v>2181</v>
      </c>
      <c r="E31" s="114">
        <v>84</v>
      </c>
      <c r="F31" s="142" t="str">
        <f>VLOOKUP(E31,VIP!$A$2:$O12979,2,0)</f>
        <v>DRBR084</v>
      </c>
      <c r="G31" s="136" t="str">
        <f>VLOOKUP(E31,'LISTADO ATM'!$A$2:$B$898,2,0)</f>
        <v xml:space="preserve">ATM Oficina Multicentro Sirena San Cristóbal </v>
      </c>
      <c r="H31" s="136" t="str">
        <f>VLOOKUP(E31,VIP!$A$2:$O17900,7,FALSE)</f>
        <v>Si</v>
      </c>
      <c r="I31" s="136" t="str">
        <f>VLOOKUP(E31,VIP!$A$2:$O9865,8,FALSE)</f>
        <v>Si</v>
      </c>
      <c r="J31" s="136" t="str">
        <f>VLOOKUP(E31,VIP!$A$2:$O9815,8,FALSE)</f>
        <v>Si</v>
      </c>
      <c r="K31" s="136" t="str">
        <f>VLOOKUP(E31,VIP!$A$2:$O13389,6,0)</f>
        <v>SI</v>
      </c>
      <c r="L31" s="133" t="s">
        <v>2220</v>
      </c>
      <c r="M31" s="138" t="s">
        <v>2456</v>
      </c>
      <c r="N31" s="138" t="s">
        <v>2463</v>
      </c>
      <c r="O31" s="142" t="s">
        <v>2465</v>
      </c>
      <c r="P31" s="135"/>
      <c r="Q31" s="138" t="s">
        <v>2220</v>
      </c>
    </row>
    <row r="32" spans="1:17" ht="18" x14ac:dyDescent="0.25">
      <c r="A32" s="136" t="str">
        <f>VLOOKUP(E32,'LISTADO ATM'!$A$2:$C$899,3,0)</f>
        <v>DISTRITO NACIONAL</v>
      </c>
      <c r="B32" s="123" t="s">
        <v>2603</v>
      </c>
      <c r="C32" s="137">
        <v>44317.237870370373</v>
      </c>
      <c r="D32" s="137" t="s">
        <v>2483</v>
      </c>
      <c r="E32" s="114">
        <v>354</v>
      </c>
      <c r="F32" s="142" t="str">
        <f>VLOOKUP(E32,VIP!$A$2:$O13032,2,0)</f>
        <v>DRBR354</v>
      </c>
      <c r="G32" s="136" t="str">
        <f>VLOOKUP(E32,'LISTADO ATM'!$A$2:$B$898,2,0)</f>
        <v xml:space="preserve">ATM Oficina Núñez de Cáceres II </v>
      </c>
      <c r="H32" s="136" t="str">
        <f>VLOOKUP(E32,VIP!$A$2:$O17953,7,FALSE)</f>
        <v>Si</v>
      </c>
      <c r="I32" s="136" t="str">
        <f>VLOOKUP(E32,VIP!$A$2:$O9918,8,FALSE)</f>
        <v>Si</v>
      </c>
      <c r="J32" s="136" t="str">
        <f>VLOOKUP(E32,VIP!$A$2:$O9868,8,FALSE)</f>
        <v>Si</v>
      </c>
      <c r="K32" s="136" t="str">
        <f>VLOOKUP(E32,VIP!$A$2:$O13442,6,0)</f>
        <v>NO</v>
      </c>
      <c r="L32" s="133" t="s">
        <v>2419</v>
      </c>
      <c r="M32" s="138" t="s">
        <v>2456</v>
      </c>
      <c r="N32" s="138" t="s">
        <v>2463</v>
      </c>
      <c r="O32" s="142" t="s">
        <v>2484</v>
      </c>
      <c r="P32" s="135"/>
      <c r="Q32" s="138" t="s">
        <v>2419</v>
      </c>
    </row>
    <row r="33" spans="1:17" ht="18" x14ac:dyDescent="0.25">
      <c r="A33" s="136" t="str">
        <f>VLOOKUP(E33,'LISTADO ATM'!$A$2:$C$899,3,0)</f>
        <v>ESTE</v>
      </c>
      <c r="B33" s="123" t="s">
        <v>2604</v>
      </c>
      <c r="C33" s="137">
        <v>44317.244039351855</v>
      </c>
      <c r="D33" s="137" t="s">
        <v>2459</v>
      </c>
      <c r="E33" s="114">
        <v>634</v>
      </c>
      <c r="F33" s="142" t="str">
        <f>VLOOKUP(E33,VIP!$A$2:$O13027,2,0)</f>
        <v>DRBR273</v>
      </c>
      <c r="G33" s="136" t="str">
        <f>VLOOKUP(E33,'LISTADO ATM'!$A$2:$B$898,2,0)</f>
        <v xml:space="preserve">ATM Ayuntamiento Los Llanos (SPM) </v>
      </c>
      <c r="H33" s="136" t="str">
        <f>VLOOKUP(E33,VIP!$A$2:$O17948,7,FALSE)</f>
        <v>Si</v>
      </c>
      <c r="I33" s="136" t="str">
        <f>VLOOKUP(E33,VIP!$A$2:$O9913,8,FALSE)</f>
        <v>Si</v>
      </c>
      <c r="J33" s="136" t="str">
        <f>VLOOKUP(E33,VIP!$A$2:$O9863,8,FALSE)</f>
        <v>Si</v>
      </c>
      <c r="K33" s="136" t="str">
        <f>VLOOKUP(E33,VIP!$A$2:$O13437,6,0)</f>
        <v>NO</v>
      </c>
      <c r="L33" s="133" t="s">
        <v>2419</v>
      </c>
      <c r="M33" s="138" t="s">
        <v>2456</v>
      </c>
      <c r="N33" s="138" t="s">
        <v>2463</v>
      </c>
      <c r="O33" s="142" t="s">
        <v>2464</v>
      </c>
      <c r="P33" s="135"/>
      <c r="Q33" s="138" t="s">
        <v>2419</v>
      </c>
    </row>
    <row r="34" spans="1:17" ht="18" x14ac:dyDescent="0.25">
      <c r="A34" s="136" t="str">
        <f>VLOOKUP(E34,'LISTADO ATM'!$A$2:$C$899,3,0)</f>
        <v>DISTRITO NACIONAL</v>
      </c>
      <c r="B34" s="123" t="s">
        <v>2605</v>
      </c>
      <c r="C34" s="137">
        <v>44317.24417824074</v>
      </c>
      <c r="D34" s="137" t="s">
        <v>2483</v>
      </c>
      <c r="E34" s="114">
        <v>946</v>
      </c>
      <c r="F34" s="142" t="str">
        <f>VLOOKUP(E34,VIP!$A$2:$O13020,2,0)</f>
        <v>DRBR24R</v>
      </c>
      <c r="G34" s="136" t="str">
        <f>VLOOKUP(E34,'LISTADO ATM'!$A$2:$B$898,2,0)</f>
        <v xml:space="preserve">ATM Oficina Núñez de Cáceres I </v>
      </c>
      <c r="H34" s="136" t="str">
        <f>VLOOKUP(E34,VIP!$A$2:$O17941,7,FALSE)</f>
        <v>Si</v>
      </c>
      <c r="I34" s="136" t="str">
        <f>VLOOKUP(E34,VIP!$A$2:$O9906,8,FALSE)</f>
        <v>Si</v>
      </c>
      <c r="J34" s="136" t="str">
        <f>VLOOKUP(E34,VIP!$A$2:$O9856,8,FALSE)</f>
        <v>Si</v>
      </c>
      <c r="K34" s="136" t="str">
        <f>VLOOKUP(E34,VIP!$A$2:$O13430,6,0)</f>
        <v>NO</v>
      </c>
      <c r="L34" s="133" t="s">
        <v>2419</v>
      </c>
      <c r="M34" s="138" t="s">
        <v>2456</v>
      </c>
      <c r="N34" s="138" t="s">
        <v>2463</v>
      </c>
      <c r="O34" s="142" t="s">
        <v>2484</v>
      </c>
      <c r="P34" s="135"/>
      <c r="Q34" s="138" t="s">
        <v>2419</v>
      </c>
    </row>
    <row r="35" spans="1:17" ht="18" x14ac:dyDescent="0.25">
      <c r="A35" s="136" t="str">
        <f>VLOOKUP(E35,'LISTADO ATM'!$A$2:$C$899,3,0)</f>
        <v>DISTRITO NACIONAL</v>
      </c>
      <c r="B35" s="123" t="s">
        <v>2606</v>
      </c>
      <c r="C35" s="137">
        <v>44317.244270833333</v>
      </c>
      <c r="D35" s="137" t="s">
        <v>2459</v>
      </c>
      <c r="E35" s="114">
        <v>147</v>
      </c>
      <c r="F35" s="142" t="str">
        <f>VLOOKUP(E35,VIP!$A$2:$O13017,2,0)</f>
        <v>DRBR147</v>
      </c>
      <c r="G35" s="136" t="str">
        <f>VLOOKUP(E35,'LISTADO ATM'!$A$2:$B$898,2,0)</f>
        <v xml:space="preserve">ATM Kiosco Megacentro I </v>
      </c>
      <c r="H35" s="136" t="str">
        <f>VLOOKUP(E35,VIP!$A$2:$O17938,7,FALSE)</f>
        <v>Si</v>
      </c>
      <c r="I35" s="136" t="str">
        <f>VLOOKUP(E35,VIP!$A$2:$O9903,8,FALSE)</f>
        <v>Si</v>
      </c>
      <c r="J35" s="136" t="str">
        <f>VLOOKUP(E35,VIP!$A$2:$O9853,8,FALSE)</f>
        <v>Si</v>
      </c>
      <c r="K35" s="136" t="str">
        <f>VLOOKUP(E35,VIP!$A$2:$O13427,6,0)</f>
        <v>NO</v>
      </c>
      <c r="L35" s="133" t="s">
        <v>2419</v>
      </c>
      <c r="M35" s="138" t="s">
        <v>2456</v>
      </c>
      <c r="N35" s="138" t="s">
        <v>2463</v>
      </c>
      <c r="O35" s="142" t="s">
        <v>2464</v>
      </c>
      <c r="P35" s="135"/>
      <c r="Q35" s="138" t="s">
        <v>2419</v>
      </c>
    </row>
    <row r="36" spans="1:17" ht="18" x14ac:dyDescent="0.25">
      <c r="A36" s="136" t="str">
        <f>VLOOKUP(E36,'LISTADO ATM'!$A$2:$C$899,3,0)</f>
        <v>NORTE</v>
      </c>
      <c r="B36" s="123" t="s">
        <v>2607</v>
      </c>
      <c r="C36" s="137">
        <v>44317.244293981479</v>
      </c>
      <c r="D36" s="137" t="s">
        <v>2483</v>
      </c>
      <c r="E36" s="114">
        <v>638</v>
      </c>
      <c r="F36" s="142" t="str">
        <f>VLOOKUP(E36,VIP!$A$2:$O13016,2,0)</f>
        <v>DRBR638</v>
      </c>
      <c r="G36" s="136" t="str">
        <f>VLOOKUP(E36,'LISTADO ATM'!$A$2:$B$898,2,0)</f>
        <v xml:space="preserve">ATM S/M Yoma </v>
      </c>
      <c r="H36" s="136" t="str">
        <f>VLOOKUP(E36,VIP!$A$2:$O17937,7,FALSE)</f>
        <v>Si</v>
      </c>
      <c r="I36" s="136" t="str">
        <f>VLOOKUP(E36,VIP!$A$2:$O9902,8,FALSE)</f>
        <v>Si</v>
      </c>
      <c r="J36" s="136" t="str">
        <f>VLOOKUP(E36,VIP!$A$2:$O9852,8,FALSE)</f>
        <v>Si</v>
      </c>
      <c r="K36" s="136" t="str">
        <f>VLOOKUP(E36,VIP!$A$2:$O13426,6,0)</f>
        <v>NO</v>
      </c>
      <c r="L36" s="133" t="s">
        <v>2450</v>
      </c>
      <c r="M36" s="138" t="s">
        <v>2456</v>
      </c>
      <c r="N36" s="138" t="s">
        <v>2463</v>
      </c>
      <c r="O36" s="142" t="s">
        <v>2484</v>
      </c>
      <c r="P36" s="135"/>
      <c r="Q36" s="138" t="s">
        <v>2450</v>
      </c>
    </row>
    <row r="37" spans="1:17" ht="18" x14ac:dyDescent="0.25">
      <c r="A37" s="136" t="str">
        <f>VLOOKUP(E37,'LISTADO ATM'!$A$2:$C$899,3,0)</f>
        <v>ESTE</v>
      </c>
      <c r="B37" s="123" t="s">
        <v>2608</v>
      </c>
      <c r="C37" s="137">
        <v>44317.244305555556</v>
      </c>
      <c r="D37" s="137" t="s">
        <v>2459</v>
      </c>
      <c r="E37" s="114">
        <v>673</v>
      </c>
      <c r="F37" s="142" t="str">
        <f>VLOOKUP(E37,VIP!$A$2:$O13015,2,0)</f>
        <v>DRBR673</v>
      </c>
      <c r="G37" s="136" t="str">
        <f>VLOOKUP(E37,'LISTADO ATM'!$A$2:$B$898,2,0)</f>
        <v>ATM Clínica Dr. Cruz Jiminián</v>
      </c>
      <c r="H37" s="136" t="str">
        <f>VLOOKUP(E37,VIP!$A$2:$O17936,7,FALSE)</f>
        <v>Si</v>
      </c>
      <c r="I37" s="136" t="str">
        <f>VLOOKUP(E37,VIP!$A$2:$O9901,8,FALSE)</f>
        <v>Si</v>
      </c>
      <c r="J37" s="136" t="str">
        <f>VLOOKUP(E37,VIP!$A$2:$O9851,8,FALSE)</f>
        <v>Si</v>
      </c>
      <c r="K37" s="136" t="str">
        <f>VLOOKUP(E37,VIP!$A$2:$O13425,6,0)</f>
        <v>NO</v>
      </c>
      <c r="L37" s="133" t="s">
        <v>2450</v>
      </c>
      <c r="M37" s="138" t="s">
        <v>2456</v>
      </c>
      <c r="N37" s="138" t="s">
        <v>2463</v>
      </c>
      <c r="O37" s="142" t="s">
        <v>2464</v>
      </c>
      <c r="P37" s="135"/>
      <c r="Q37" s="138" t="s">
        <v>2450</v>
      </c>
    </row>
    <row r="38" spans="1:17" ht="18" x14ac:dyDescent="0.25">
      <c r="A38" s="136" t="str">
        <f>VLOOKUP(E38,'LISTADO ATM'!$A$2:$C$899,3,0)</f>
        <v>NORTE</v>
      </c>
      <c r="B38" s="123" t="s">
        <v>2618</v>
      </c>
      <c r="C38" s="137">
        <v>44317.3830787037</v>
      </c>
      <c r="D38" s="137" t="s">
        <v>2483</v>
      </c>
      <c r="E38" s="114">
        <v>8</v>
      </c>
      <c r="F38" s="142" t="str">
        <f>VLOOKUP(E38,VIP!$A$2:$O13024,2,0)</f>
        <v>DRBR008</v>
      </c>
      <c r="G38" s="136" t="str">
        <f>VLOOKUP(E38,'LISTADO ATM'!$A$2:$B$898,2,0)</f>
        <v>ATM Autoservicio Yaque</v>
      </c>
      <c r="H38" s="136" t="str">
        <f>VLOOKUP(E38,VIP!$A$2:$O17945,7,FALSE)</f>
        <v>Si</v>
      </c>
      <c r="I38" s="136" t="str">
        <f>VLOOKUP(E38,VIP!$A$2:$O9910,8,FALSE)</f>
        <v>Si</v>
      </c>
      <c r="J38" s="136" t="str">
        <f>VLOOKUP(E38,VIP!$A$2:$O9860,8,FALSE)</f>
        <v>Si</v>
      </c>
      <c r="K38" s="136" t="str">
        <f>VLOOKUP(E38,VIP!$A$2:$O13434,6,0)</f>
        <v>NO</v>
      </c>
      <c r="L38" s="133" t="s">
        <v>2619</v>
      </c>
      <c r="M38" s="138" t="s">
        <v>2456</v>
      </c>
      <c r="N38" s="138" t="s">
        <v>2463</v>
      </c>
      <c r="O38" s="142" t="s">
        <v>2484</v>
      </c>
      <c r="P38" s="135"/>
      <c r="Q38" s="138" t="s">
        <v>2620</v>
      </c>
    </row>
    <row r="39" spans="1:17" ht="18" x14ac:dyDescent="0.25">
      <c r="A39" s="136" t="str">
        <f>VLOOKUP(E39,'LISTADO ATM'!$A$2:$C$899,3,0)</f>
        <v>DISTRITO NACIONAL</v>
      </c>
      <c r="B39" s="123" t="s">
        <v>2617</v>
      </c>
      <c r="C39" s="137">
        <v>44317.390787037039</v>
      </c>
      <c r="D39" s="137" t="s">
        <v>2181</v>
      </c>
      <c r="E39" s="114">
        <v>225</v>
      </c>
      <c r="F39" s="142" t="str">
        <f>VLOOKUP(E39,VIP!$A$2:$O13022,2,0)</f>
        <v>DRBR225</v>
      </c>
      <c r="G39" s="136" t="str">
        <f>VLOOKUP(E39,'LISTADO ATM'!$A$2:$B$898,2,0)</f>
        <v xml:space="preserve">ATM S/M Nacional Arroyo Hondo </v>
      </c>
      <c r="H39" s="136" t="str">
        <f>VLOOKUP(E39,VIP!$A$2:$O17943,7,FALSE)</f>
        <v>Si</v>
      </c>
      <c r="I39" s="136" t="str">
        <f>VLOOKUP(E39,VIP!$A$2:$O9908,8,FALSE)</f>
        <v>Si</v>
      </c>
      <c r="J39" s="136" t="str">
        <f>VLOOKUP(E39,VIP!$A$2:$O9858,8,FALSE)</f>
        <v>Si</v>
      </c>
      <c r="K39" s="136" t="str">
        <f>VLOOKUP(E39,VIP!$A$2:$O13432,6,0)</f>
        <v>NO</v>
      </c>
      <c r="L39" s="133" t="s">
        <v>2220</v>
      </c>
      <c r="M39" s="138" t="s">
        <v>2456</v>
      </c>
      <c r="N39" s="138" t="s">
        <v>2463</v>
      </c>
      <c r="O39" s="142" t="s">
        <v>2465</v>
      </c>
      <c r="P39" s="135"/>
      <c r="Q39" s="138" t="s">
        <v>2220</v>
      </c>
    </row>
    <row r="40" spans="1:17" ht="18" x14ac:dyDescent="0.25">
      <c r="A40" s="136" t="str">
        <f>VLOOKUP(E40,'LISTADO ATM'!$A$2:$C$899,3,0)</f>
        <v>SUR</v>
      </c>
      <c r="B40" s="123" t="s">
        <v>2616</v>
      </c>
      <c r="C40" s="137">
        <v>44317.40996527778</v>
      </c>
      <c r="D40" s="137" t="s">
        <v>2181</v>
      </c>
      <c r="E40" s="114">
        <v>101</v>
      </c>
      <c r="F40" s="142" t="str">
        <f>VLOOKUP(E40,VIP!$A$2:$O13018,2,0)</f>
        <v>DRBR101</v>
      </c>
      <c r="G40" s="136" t="str">
        <f>VLOOKUP(E40,'LISTADO ATM'!$A$2:$B$898,2,0)</f>
        <v xml:space="preserve">ATM Oficina San Juan de la Maguana I </v>
      </c>
      <c r="H40" s="136" t="str">
        <f>VLOOKUP(E40,VIP!$A$2:$O17939,7,FALSE)</f>
        <v>Si</v>
      </c>
      <c r="I40" s="136" t="str">
        <f>VLOOKUP(E40,VIP!$A$2:$O9904,8,FALSE)</f>
        <v>Si</v>
      </c>
      <c r="J40" s="136" t="str">
        <f>VLOOKUP(E40,VIP!$A$2:$O9854,8,FALSE)</f>
        <v>Si</v>
      </c>
      <c r="K40" s="136" t="str">
        <f>VLOOKUP(E40,VIP!$A$2:$O13428,6,0)</f>
        <v>SI</v>
      </c>
      <c r="L40" s="133" t="s">
        <v>2479</v>
      </c>
      <c r="M40" s="138" t="s">
        <v>2456</v>
      </c>
      <c r="N40" s="138" t="s">
        <v>2463</v>
      </c>
      <c r="O40" s="142" t="s">
        <v>2465</v>
      </c>
      <c r="P40" s="135"/>
      <c r="Q40" s="138" t="s">
        <v>2479</v>
      </c>
    </row>
    <row r="41" spans="1:17" ht="18" x14ac:dyDescent="0.25">
      <c r="A41" s="136" t="str">
        <f>VLOOKUP(E41,'LISTADO ATM'!$A$2:$C$899,3,0)</f>
        <v>NORTE</v>
      </c>
      <c r="B41" s="123" t="s">
        <v>2615</v>
      </c>
      <c r="C41" s="137">
        <v>44317.426701388889</v>
      </c>
      <c r="D41" s="137" t="s">
        <v>2577</v>
      </c>
      <c r="E41" s="114">
        <v>88</v>
      </c>
      <c r="F41" s="142" t="str">
        <f>VLOOKUP(E41,VIP!$A$2:$O13015,2,0)</f>
        <v>DRBR088</v>
      </c>
      <c r="G41" s="136" t="str">
        <f>VLOOKUP(E41,'LISTADO ATM'!$A$2:$B$898,2,0)</f>
        <v xml:space="preserve">ATM S/M La Fuente (Santiago) </v>
      </c>
      <c r="H41" s="136" t="str">
        <f>VLOOKUP(E41,VIP!$A$2:$O17936,7,FALSE)</f>
        <v>Si</v>
      </c>
      <c r="I41" s="136" t="str">
        <f>VLOOKUP(E41,VIP!$A$2:$O9901,8,FALSE)</f>
        <v>Si</v>
      </c>
      <c r="J41" s="136" t="str">
        <f>VLOOKUP(E41,VIP!$A$2:$O9851,8,FALSE)</f>
        <v>Si</v>
      </c>
      <c r="K41" s="136" t="str">
        <f>VLOOKUP(E41,VIP!$A$2:$O13425,6,0)</f>
        <v>NO</v>
      </c>
      <c r="L41" s="133" t="s">
        <v>2419</v>
      </c>
      <c r="M41" s="138" t="s">
        <v>2456</v>
      </c>
      <c r="N41" s="138" t="s">
        <v>2463</v>
      </c>
      <c r="O41" s="142" t="s">
        <v>2578</v>
      </c>
      <c r="P41" s="135"/>
      <c r="Q41" s="138" t="s">
        <v>2419</v>
      </c>
    </row>
    <row r="42" spans="1:17" ht="18" x14ac:dyDescent="0.25">
      <c r="A42" s="136" t="str">
        <f>VLOOKUP(E42,'LISTADO ATM'!$A$2:$C$899,3,0)</f>
        <v>DISTRITO NACIONAL</v>
      </c>
      <c r="B42" s="123" t="s">
        <v>2614</v>
      </c>
      <c r="C42" s="137">
        <v>44317.427384259259</v>
      </c>
      <c r="D42" s="137" t="s">
        <v>2459</v>
      </c>
      <c r="E42" s="114">
        <v>443</v>
      </c>
      <c r="F42" s="142" t="str">
        <f>VLOOKUP(E42,VIP!$A$2:$O13014,2,0)</f>
        <v>DRBR443</v>
      </c>
      <c r="G42" s="136" t="str">
        <f>VLOOKUP(E42,'LISTADO ATM'!$A$2:$B$898,2,0)</f>
        <v xml:space="preserve">ATM Edificio San Rafael </v>
      </c>
      <c r="H42" s="136" t="str">
        <f>VLOOKUP(E42,VIP!$A$2:$O17935,7,FALSE)</f>
        <v>Si</v>
      </c>
      <c r="I42" s="136" t="str">
        <f>VLOOKUP(E42,VIP!$A$2:$O9900,8,FALSE)</f>
        <v>Si</v>
      </c>
      <c r="J42" s="136" t="str">
        <f>VLOOKUP(E42,VIP!$A$2:$O9850,8,FALSE)</f>
        <v>Si</v>
      </c>
      <c r="K42" s="136" t="str">
        <f>VLOOKUP(E42,VIP!$A$2:$O13424,6,0)</f>
        <v>NO</v>
      </c>
      <c r="L42" s="133" t="s">
        <v>2450</v>
      </c>
      <c r="M42" s="138" t="s">
        <v>2456</v>
      </c>
      <c r="N42" s="138" t="s">
        <v>2463</v>
      </c>
      <c r="O42" s="142" t="s">
        <v>2464</v>
      </c>
      <c r="P42" s="135"/>
      <c r="Q42" s="138" t="s">
        <v>2450</v>
      </c>
    </row>
    <row r="43" spans="1:17" ht="18" x14ac:dyDescent="0.25">
      <c r="A43" s="136" t="str">
        <f>VLOOKUP(E43,'LISTADO ATM'!$A$2:$C$899,3,0)</f>
        <v>NORTE</v>
      </c>
      <c r="B43" s="123" t="s">
        <v>2613</v>
      </c>
      <c r="C43" s="137">
        <v>44317.433518518519</v>
      </c>
      <c r="D43" s="137" t="s">
        <v>2181</v>
      </c>
      <c r="E43" s="114">
        <v>136</v>
      </c>
      <c r="F43" s="142" t="str">
        <f>VLOOKUP(E43,VIP!$A$2:$O13013,2,0)</f>
        <v>DRBR136</v>
      </c>
      <c r="G43" s="136" t="str">
        <f>VLOOKUP(E43,'LISTADO ATM'!$A$2:$B$898,2,0)</f>
        <v>ATM S/M Xtra (Santiago)</v>
      </c>
      <c r="H43" s="136" t="str">
        <f>VLOOKUP(E43,VIP!$A$2:$O17934,7,FALSE)</f>
        <v>Si</v>
      </c>
      <c r="I43" s="136" t="str">
        <f>VLOOKUP(E43,VIP!$A$2:$O9899,8,FALSE)</f>
        <v>Si</v>
      </c>
      <c r="J43" s="136" t="str">
        <f>VLOOKUP(E43,VIP!$A$2:$O9849,8,FALSE)</f>
        <v>Si</v>
      </c>
      <c r="K43" s="136" t="str">
        <f>VLOOKUP(E43,VIP!$A$2:$O13423,6,0)</f>
        <v>NO</v>
      </c>
      <c r="L43" s="133" t="s">
        <v>2479</v>
      </c>
      <c r="M43" s="138" t="s">
        <v>2456</v>
      </c>
      <c r="N43" s="138" t="s">
        <v>2463</v>
      </c>
      <c r="O43" s="142" t="s">
        <v>2465</v>
      </c>
      <c r="P43" s="135" t="s">
        <v>2621</v>
      </c>
      <c r="Q43" s="138" t="s">
        <v>2479</v>
      </c>
    </row>
    <row r="44" spans="1:17" ht="18" x14ac:dyDescent="0.25">
      <c r="A44" s="136" t="str">
        <f>VLOOKUP(E44,'LISTADO ATM'!$A$2:$C$899,3,0)</f>
        <v>DISTRITO NACIONAL</v>
      </c>
      <c r="B44" s="123" t="s">
        <v>2612</v>
      </c>
      <c r="C44" s="137">
        <v>44317.434791666667</v>
      </c>
      <c r="D44" s="137" t="s">
        <v>2459</v>
      </c>
      <c r="E44" s="114">
        <v>70</v>
      </c>
      <c r="F44" s="142" t="str">
        <f>VLOOKUP(E44,VIP!$A$2:$O13012,2,0)</f>
        <v>DRBR070</v>
      </c>
      <c r="G44" s="136" t="str">
        <f>VLOOKUP(E44,'LISTADO ATM'!$A$2:$B$898,2,0)</f>
        <v xml:space="preserve">ATM Autoservicio Plaza Lama Zona Oriental </v>
      </c>
      <c r="H44" s="136" t="str">
        <f>VLOOKUP(E44,VIP!$A$2:$O17933,7,FALSE)</f>
        <v>Si</v>
      </c>
      <c r="I44" s="136" t="str">
        <f>VLOOKUP(E44,VIP!$A$2:$O9898,8,FALSE)</f>
        <v>Si</v>
      </c>
      <c r="J44" s="136" t="str">
        <f>VLOOKUP(E44,VIP!$A$2:$O9848,8,FALSE)</f>
        <v>Si</v>
      </c>
      <c r="K44" s="136" t="str">
        <f>VLOOKUP(E44,VIP!$A$2:$O13422,6,0)</f>
        <v>NO</v>
      </c>
      <c r="L44" s="133" t="s">
        <v>2619</v>
      </c>
      <c r="M44" s="138" t="s">
        <v>2456</v>
      </c>
      <c r="N44" s="138" t="s">
        <v>2463</v>
      </c>
      <c r="O44" s="142" t="s">
        <v>2464</v>
      </c>
      <c r="P44" s="135"/>
      <c r="Q44" s="138" t="s">
        <v>2619</v>
      </c>
    </row>
    <row r="45" spans="1:17" ht="18" x14ac:dyDescent="0.25">
      <c r="A45" s="136" t="str">
        <f>VLOOKUP(E45,'LISTADO ATM'!$A$2:$C$899,3,0)</f>
        <v>DISTRITO NACIONAL</v>
      </c>
      <c r="B45" s="123" t="s">
        <v>2611</v>
      </c>
      <c r="C45" s="137">
        <v>44317.436203703706</v>
      </c>
      <c r="D45" s="137" t="s">
        <v>2181</v>
      </c>
      <c r="E45" s="114">
        <v>527</v>
      </c>
      <c r="F45" s="142" t="str">
        <f>VLOOKUP(E45,VIP!$A$2:$O13011,2,0)</f>
        <v>DRBR527</v>
      </c>
      <c r="G45" s="136" t="str">
        <f>VLOOKUP(E45,'LISTADO ATM'!$A$2:$B$898,2,0)</f>
        <v>ATM Oficina Zona Oriental II</v>
      </c>
      <c r="H45" s="136" t="str">
        <f>VLOOKUP(E45,VIP!$A$2:$O17932,7,FALSE)</f>
        <v>Si</v>
      </c>
      <c r="I45" s="136" t="str">
        <f>VLOOKUP(E45,VIP!$A$2:$O9897,8,FALSE)</f>
        <v>Si</v>
      </c>
      <c r="J45" s="136" t="str">
        <f>VLOOKUP(E45,VIP!$A$2:$O9847,8,FALSE)</f>
        <v>Si</v>
      </c>
      <c r="K45" s="136" t="str">
        <f>VLOOKUP(E45,VIP!$A$2:$O13421,6,0)</f>
        <v>SI</v>
      </c>
      <c r="L45" s="133" t="s">
        <v>2479</v>
      </c>
      <c r="M45" s="138" t="s">
        <v>2456</v>
      </c>
      <c r="N45" s="138" t="s">
        <v>2463</v>
      </c>
      <c r="O45" s="142" t="s">
        <v>2465</v>
      </c>
      <c r="P45" s="135"/>
      <c r="Q45" s="138" t="s">
        <v>2479</v>
      </c>
    </row>
    <row r="46" spans="1:17" ht="18" x14ac:dyDescent="0.25">
      <c r="A46" s="136" t="str">
        <f>VLOOKUP(E46,'LISTADO ATM'!$A$2:$C$899,3,0)</f>
        <v>NORTE</v>
      </c>
      <c r="B46" s="123" t="s">
        <v>2610</v>
      </c>
      <c r="C46" s="137">
        <v>44317.436643518522</v>
      </c>
      <c r="D46" s="137" t="s">
        <v>2181</v>
      </c>
      <c r="E46" s="114">
        <v>985</v>
      </c>
      <c r="F46" s="142" t="str">
        <f>VLOOKUP(E46,VIP!$A$2:$O13010,2,0)</f>
        <v>DRBR985</v>
      </c>
      <c r="G46" s="136" t="str">
        <f>VLOOKUP(E46,'LISTADO ATM'!$A$2:$B$898,2,0)</f>
        <v xml:space="preserve">ATM Oficina Dajabón II </v>
      </c>
      <c r="H46" s="136" t="str">
        <f>VLOOKUP(E46,VIP!$A$2:$O17931,7,FALSE)</f>
        <v>Si</v>
      </c>
      <c r="I46" s="136" t="str">
        <f>VLOOKUP(E46,VIP!$A$2:$O9896,8,FALSE)</f>
        <v>Si</v>
      </c>
      <c r="J46" s="136" t="str">
        <f>VLOOKUP(E46,VIP!$A$2:$O9846,8,FALSE)</f>
        <v>Si</v>
      </c>
      <c r="K46" s="136" t="str">
        <f>VLOOKUP(E46,VIP!$A$2:$O13420,6,0)</f>
        <v>NO</v>
      </c>
      <c r="L46" s="133" t="s">
        <v>2479</v>
      </c>
      <c r="M46" s="138" t="s">
        <v>2456</v>
      </c>
      <c r="N46" s="138" t="s">
        <v>2463</v>
      </c>
      <c r="O46" s="142" t="s">
        <v>2492</v>
      </c>
      <c r="P46" s="135"/>
      <c r="Q46" s="138" t="s">
        <v>2479</v>
      </c>
    </row>
    <row r="47" spans="1:17" ht="18" x14ac:dyDescent="0.25">
      <c r="A47" s="136" t="str">
        <f>VLOOKUP(E47,'LISTADO ATM'!$A$2:$C$899,3,0)</f>
        <v>NORTE</v>
      </c>
      <c r="B47" s="123" t="s">
        <v>2643</v>
      </c>
      <c r="C47" s="137">
        <v>44317.462951388887</v>
      </c>
      <c r="D47" s="137" t="s">
        <v>2182</v>
      </c>
      <c r="E47" s="114">
        <v>53</v>
      </c>
      <c r="F47" s="142" t="str">
        <f>VLOOKUP(E47,VIP!$A$2:$O13037,2,0)</f>
        <v>DRBR053</v>
      </c>
      <c r="G47" s="136" t="str">
        <f>VLOOKUP(E47,'LISTADO ATM'!$A$2:$B$898,2,0)</f>
        <v xml:space="preserve">ATM Oficina Constanza </v>
      </c>
      <c r="H47" s="136" t="str">
        <f>VLOOKUP(E47,VIP!$A$2:$O17958,7,FALSE)</f>
        <v>Si</v>
      </c>
      <c r="I47" s="136" t="str">
        <f>VLOOKUP(E47,VIP!$A$2:$O9923,8,FALSE)</f>
        <v>Si</v>
      </c>
      <c r="J47" s="136" t="str">
        <f>VLOOKUP(E47,VIP!$A$2:$O9873,8,FALSE)</f>
        <v>Si</v>
      </c>
      <c r="K47" s="136" t="str">
        <f>VLOOKUP(E47,VIP!$A$2:$O13447,6,0)</f>
        <v>NO</v>
      </c>
      <c r="L47" s="133" t="s">
        <v>2220</v>
      </c>
      <c r="M47" s="138" t="s">
        <v>2456</v>
      </c>
      <c r="N47" s="138" t="s">
        <v>2463</v>
      </c>
      <c r="O47" s="142" t="s">
        <v>2492</v>
      </c>
      <c r="P47" s="135"/>
      <c r="Q47" s="138" t="s">
        <v>2220</v>
      </c>
    </row>
    <row r="48" spans="1:17" ht="18" x14ac:dyDescent="0.25">
      <c r="A48" s="136" t="str">
        <f>VLOOKUP(E48,'LISTADO ATM'!$A$2:$C$899,3,0)</f>
        <v>DISTRITO NACIONAL</v>
      </c>
      <c r="B48" s="123" t="s">
        <v>2642</v>
      </c>
      <c r="C48" s="137">
        <v>44317.480428240742</v>
      </c>
      <c r="D48" s="137" t="s">
        <v>2459</v>
      </c>
      <c r="E48" s="114">
        <v>718</v>
      </c>
      <c r="F48" s="142" t="str">
        <f>VLOOKUP(E48,VIP!$A$2:$O13034,2,0)</f>
        <v>DRBR24Y</v>
      </c>
      <c r="G48" s="136" t="str">
        <f>VLOOKUP(E48,'LISTADO ATM'!$A$2:$B$898,2,0)</f>
        <v xml:space="preserve">ATM Feria Ganadera </v>
      </c>
      <c r="H48" s="136" t="str">
        <f>VLOOKUP(E48,VIP!$A$2:$O17955,7,FALSE)</f>
        <v>Si</v>
      </c>
      <c r="I48" s="136" t="str">
        <f>VLOOKUP(E48,VIP!$A$2:$O9920,8,FALSE)</f>
        <v>Si</v>
      </c>
      <c r="J48" s="136" t="str">
        <f>VLOOKUP(E48,VIP!$A$2:$O9870,8,FALSE)</f>
        <v>Si</v>
      </c>
      <c r="K48" s="136" t="str">
        <f>VLOOKUP(E48,VIP!$A$2:$O13444,6,0)</f>
        <v>NO</v>
      </c>
      <c r="L48" s="133" t="s">
        <v>2419</v>
      </c>
      <c r="M48" s="138" t="s">
        <v>2456</v>
      </c>
      <c r="N48" s="138" t="s">
        <v>2463</v>
      </c>
      <c r="O48" s="142" t="s">
        <v>2464</v>
      </c>
      <c r="P48" s="135"/>
      <c r="Q48" s="138" t="s">
        <v>2419</v>
      </c>
    </row>
    <row r="49" spans="1:17" ht="18" x14ac:dyDescent="0.25">
      <c r="A49" s="136" t="str">
        <f>VLOOKUP(E49,'LISTADO ATM'!$A$2:$C$899,3,0)</f>
        <v>DISTRITO NACIONAL</v>
      </c>
      <c r="B49" s="123" t="s">
        <v>2641</v>
      </c>
      <c r="C49" s="137">
        <v>44317.489421296297</v>
      </c>
      <c r="D49" s="137" t="s">
        <v>2459</v>
      </c>
      <c r="E49" s="114">
        <v>979</v>
      </c>
      <c r="F49" s="142" t="str">
        <f>VLOOKUP(E49,VIP!$A$2:$O13033,2,0)</f>
        <v>DRBR979</v>
      </c>
      <c r="G49" s="136" t="str">
        <f>VLOOKUP(E49,'LISTADO ATM'!$A$2:$B$898,2,0)</f>
        <v xml:space="preserve">ATM Oficina Luperón I </v>
      </c>
      <c r="H49" s="136" t="str">
        <f>VLOOKUP(E49,VIP!$A$2:$O17954,7,FALSE)</f>
        <v>Si</v>
      </c>
      <c r="I49" s="136" t="str">
        <f>VLOOKUP(E49,VIP!$A$2:$O9919,8,FALSE)</f>
        <v>Si</v>
      </c>
      <c r="J49" s="136" t="str">
        <f>VLOOKUP(E49,VIP!$A$2:$O9869,8,FALSE)</f>
        <v>Si</v>
      </c>
      <c r="K49" s="136" t="str">
        <f>VLOOKUP(E49,VIP!$A$2:$O13443,6,0)</f>
        <v>NO</v>
      </c>
      <c r="L49" s="133" t="s">
        <v>2419</v>
      </c>
      <c r="M49" s="138" t="s">
        <v>2456</v>
      </c>
      <c r="N49" s="138" t="s">
        <v>2463</v>
      </c>
      <c r="O49" s="142" t="s">
        <v>2464</v>
      </c>
      <c r="P49" s="135"/>
      <c r="Q49" s="138" t="s">
        <v>2419</v>
      </c>
    </row>
    <row r="50" spans="1:17" ht="18" x14ac:dyDescent="0.25">
      <c r="A50" s="136" t="str">
        <f>VLOOKUP(E50,'LISTADO ATM'!$A$2:$C$899,3,0)</f>
        <v>DISTRITO NACIONAL</v>
      </c>
      <c r="B50" s="123" t="s">
        <v>2640</v>
      </c>
      <c r="C50" s="137">
        <v>44317.497187499997</v>
      </c>
      <c r="D50" s="137" t="s">
        <v>2459</v>
      </c>
      <c r="E50" s="114">
        <v>629</v>
      </c>
      <c r="F50" s="142" t="str">
        <f>VLOOKUP(E50,VIP!$A$2:$O13032,2,0)</f>
        <v>DRBR24M</v>
      </c>
      <c r="G50" s="136" t="str">
        <f>VLOOKUP(E50,'LISTADO ATM'!$A$2:$B$898,2,0)</f>
        <v xml:space="preserve">ATM Oficina Americana Independencia I </v>
      </c>
      <c r="H50" s="136" t="str">
        <f>VLOOKUP(E50,VIP!$A$2:$O17953,7,FALSE)</f>
        <v>Si</v>
      </c>
      <c r="I50" s="136" t="str">
        <f>VLOOKUP(E50,VIP!$A$2:$O9918,8,FALSE)</f>
        <v>Si</v>
      </c>
      <c r="J50" s="136" t="str">
        <f>VLOOKUP(E50,VIP!$A$2:$O9868,8,FALSE)</f>
        <v>Si</v>
      </c>
      <c r="K50" s="136" t="str">
        <f>VLOOKUP(E50,VIP!$A$2:$O13442,6,0)</f>
        <v>SI</v>
      </c>
      <c r="L50" s="133" t="s">
        <v>2419</v>
      </c>
      <c r="M50" s="138" t="s">
        <v>2456</v>
      </c>
      <c r="N50" s="138" t="s">
        <v>2463</v>
      </c>
      <c r="O50" s="142" t="s">
        <v>2464</v>
      </c>
      <c r="P50" s="135"/>
      <c r="Q50" s="138" t="s">
        <v>2419</v>
      </c>
    </row>
    <row r="51" spans="1:17" ht="18" x14ac:dyDescent="0.25">
      <c r="A51" s="136" t="str">
        <f>VLOOKUP(E51,'LISTADO ATM'!$A$2:$C$899,3,0)</f>
        <v>DISTRITO NACIONAL</v>
      </c>
      <c r="B51" s="123" t="s">
        <v>2639</v>
      </c>
      <c r="C51" s="137">
        <v>44317.514502314814</v>
      </c>
      <c r="D51" s="137" t="s">
        <v>2181</v>
      </c>
      <c r="E51" s="114">
        <v>812</v>
      </c>
      <c r="F51" s="142" t="str">
        <f>VLOOKUP(E51,VIP!$A$2:$O13029,2,0)</f>
        <v>DRBR812</v>
      </c>
      <c r="G51" s="136" t="str">
        <f>VLOOKUP(E51,'LISTADO ATM'!$A$2:$B$898,2,0)</f>
        <v xml:space="preserve">ATM Canasta del Pueblo </v>
      </c>
      <c r="H51" s="136" t="str">
        <f>VLOOKUP(E51,VIP!$A$2:$O17950,7,FALSE)</f>
        <v>Si</v>
      </c>
      <c r="I51" s="136" t="str">
        <f>VLOOKUP(E51,VIP!$A$2:$O9915,8,FALSE)</f>
        <v>Si</v>
      </c>
      <c r="J51" s="136" t="str">
        <f>VLOOKUP(E51,VIP!$A$2:$O9865,8,FALSE)</f>
        <v>Si</v>
      </c>
      <c r="K51" s="136" t="str">
        <f>VLOOKUP(E51,VIP!$A$2:$O13439,6,0)</f>
        <v>NO</v>
      </c>
      <c r="L51" s="133" t="s">
        <v>2220</v>
      </c>
      <c r="M51" s="138" t="s">
        <v>2456</v>
      </c>
      <c r="N51" s="138" t="s">
        <v>2463</v>
      </c>
      <c r="O51" s="142" t="s">
        <v>2465</v>
      </c>
      <c r="P51" s="135"/>
      <c r="Q51" s="138" t="s">
        <v>2220</v>
      </c>
    </row>
    <row r="52" spans="1:17" ht="18" x14ac:dyDescent="0.25">
      <c r="A52" s="136" t="str">
        <f>VLOOKUP(E52,'LISTADO ATM'!$A$2:$C$899,3,0)</f>
        <v>DISTRITO NACIONAL</v>
      </c>
      <c r="B52" s="123" t="s">
        <v>2638</v>
      </c>
      <c r="C52" s="137">
        <v>44317.515196759261</v>
      </c>
      <c r="D52" s="137" t="s">
        <v>2181</v>
      </c>
      <c r="E52" s="114">
        <v>434</v>
      </c>
      <c r="F52" s="142" t="str">
        <f>VLOOKUP(E52,VIP!$A$2:$O13028,2,0)</f>
        <v>DRBR434</v>
      </c>
      <c r="G52" s="136" t="str">
        <f>VLOOKUP(E52,'LISTADO ATM'!$A$2:$B$898,2,0)</f>
        <v xml:space="preserve">ATM Generadora Hidroeléctrica Dom. (EGEHID) </v>
      </c>
      <c r="H52" s="136" t="str">
        <f>VLOOKUP(E52,VIP!$A$2:$O17949,7,FALSE)</f>
        <v>Si</v>
      </c>
      <c r="I52" s="136" t="str">
        <f>VLOOKUP(E52,VIP!$A$2:$O9914,8,FALSE)</f>
        <v>Si</v>
      </c>
      <c r="J52" s="136" t="str">
        <f>VLOOKUP(E52,VIP!$A$2:$O9864,8,FALSE)</f>
        <v>Si</v>
      </c>
      <c r="K52" s="136" t="str">
        <f>VLOOKUP(E52,VIP!$A$2:$O13438,6,0)</f>
        <v>NO</v>
      </c>
      <c r="L52" s="133" t="s">
        <v>2220</v>
      </c>
      <c r="M52" s="138" t="s">
        <v>2456</v>
      </c>
      <c r="N52" s="138" t="s">
        <v>2463</v>
      </c>
      <c r="O52" s="142" t="s">
        <v>2465</v>
      </c>
      <c r="P52" s="135"/>
      <c r="Q52" s="138" t="s">
        <v>2220</v>
      </c>
    </row>
    <row r="53" spans="1:17" ht="18" x14ac:dyDescent="0.25">
      <c r="A53" s="136" t="str">
        <f>VLOOKUP(E53,'LISTADO ATM'!$A$2:$C$899,3,0)</f>
        <v>DISTRITO NACIONAL</v>
      </c>
      <c r="B53" s="123" t="s">
        <v>2637</v>
      </c>
      <c r="C53" s="137">
        <v>44317.516053240739</v>
      </c>
      <c r="D53" s="137" t="s">
        <v>2181</v>
      </c>
      <c r="E53" s="114">
        <v>118</v>
      </c>
      <c r="F53" s="142" t="str">
        <f>VLOOKUP(E53,VIP!$A$2:$O13027,2,0)</f>
        <v>DRBR118</v>
      </c>
      <c r="G53" s="136" t="str">
        <f>VLOOKUP(E53,'LISTADO ATM'!$A$2:$B$898,2,0)</f>
        <v>ATM Plaza Torino</v>
      </c>
      <c r="H53" s="136" t="str">
        <f>VLOOKUP(E53,VIP!$A$2:$O17948,7,FALSE)</f>
        <v>N/A</v>
      </c>
      <c r="I53" s="136" t="str">
        <f>VLOOKUP(E53,VIP!$A$2:$O9913,8,FALSE)</f>
        <v>N/A</v>
      </c>
      <c r="J53" s="136" t="str">
        <f>VLOOKUP(E53,VIP!$A$2:$O9863,8,FALSE)</f>
        <v>N/A</v>
      </c>
      <c r="K53" s="136" t="str">
        <f>VLOOKUP(E53,VIP!$A$2:$O13437,6,0)</f>
        <v>N/A</v>
      </c>
      <c r="L53" s="133" t="s">
        <v>2246</v>
      </c>
      <c r="M53" s="138" t="s">
        <v>2456</v>
      </c>
      <c r="N53" s="138" t="s">
        <v>2463</v>
      </c>
      <c r="O53" s="142" t="s">
        <v>2465</v>
      </c>
      <c r="P53" s="135"/>
      <c r="Q53" s="138" t="s">
        <v>2246</v>
      </c>
    </row>
    <row r="54" spans="1:17" ht="18" x14ac:dyDescent="0.25">
      <c r="A54" s="136" t="str">
        <f>VLOOKUP(E54,'LISTADO ATM'!$A$2:$C$899,3,0)</f>
        <v>ESTE</v>
      </c>
      <c r="B54" s="123" t="s">
        <v>2636</v>
      </c>
      <c r="C54" s="137">
        <v>44317.517569444448</v>
      </c>
      <c r="D54" s="137" t="s">
        <v>2181</v>
      </c>
      <c r="E54" s="114">
        <v>289</v>
      </c>
      <c r="F54" s="142" t="str">
        <f>VLOOKUP(E54,VIP!$A$2:$O13026,2,0)</f>
        <v>DRBR910</v>
      </c>
      <c r="G54" s="136" t="str">
        <f>VLOOKUP(E54,'LISTADO ATM'!$A$2:$B$898,2,0)</f>
        <v>ATM Oficina Bávaro II</v>
      </c>
      <c r="H54" s="136" t="str">
        <f>VLOOKUP(E54,VIP!$A$2:$O17947,7,FALSE)</f>
        <v>Si</v>
      </c>
      <c r="I54" s="136" t="str">
        <f>VLOOKUP(E54,VIP!$A$2:$O9912,8,FALSE)</f>
        <v>Si</v>
      </c>
      <c r="J54" s="136" t="str">
        <f>VLOOKUP(E54,VIP!$A$2:$O9862,8,FALSE)</f>
        <v>Si</v>
      </c>
      <c r="K54" s="136" t="str">
        <f>VLOOKUP(E54,VIP!$A$2:$O13436,6,0)</f>
        <v>NO</v>
      </c>
      <c r="L54" s="133" t="s">
        <v>2246</v>
      </c>
      <c r="M54" s="138" t="s">
        <v>2456</v>
      </c>
      <c r="N54" s="138" t="s">
        <v>2463</v>
      </c>
      <c r="O54" s="142" t="s">
        <v>2465</v>
      </c>
      <c r="P54" s="135"/>
      <c r="Q54" s="138" t="s">
        <v>2246</v>
      </c>
    </row>
    <row r="55" spans="1:17" ht="18" x14ac:dyDescent="0.25">
      <c r="A55" s="136" t="str">
        <f>VLOOKUP(E55,'LISTADO ATM'!$A$2:$C$899,3,0)</f>
        <v>DISTRITO NACIONAL</v>
      </c>
      <c r="B55" s="123" t="s">
        <v>2635</v>
      </c>
      <c r="C55" s="137">
        <v>44317.518310185187</v>
      </c>
      <c r="D55" s="137" t="s">
        <v>2181</v>
      </c>
      <c r="E55" s="114">
        <v>239</v>
      </c>
      <c r="F55" s="142" t="str">
        <f>VLOOKUP(E55,VIP!$A$2:$O13025,2,0)</f>
        <v>DRBR239</v>
      </c>
      <c r="G55" s="136" t="str">
        <f>VLOOKUP(E55,'LISTADO ATM'!$A$2:$B$898,2,0)</f>
        <v xml:space="preserve">ATM Autobanco Charles de Gaulle </v>
      </c>
      <c r="H55" s="136" t="str">
        <f>VLOOKUP(E55,VIP!$A$2:$O17946,7,FALSE)</f>
        <v>Si</v>
      </c>
      <c r="I55" s="136" t="str">
        <f>VLOOKUP(E55,VIP!$A$2:$O9911,8,FALSE)</f>
        <v>Si</v>
      </c>
      <c r="J55" s="136" t="str">
        <f>VLOOKUP(E55,VIP!$A$2:$O9861,8,FALSE)</f>
        <v>Si</v>
      </c>
      <c r="K55" s="136" t="str">
        <f>VLOOKUP(E55,VIP!$A$2:$O13435,6,0)</f>
        <v>SI</v>
      </c>
      <c r="L55" s="133" t="s">
        <v>2220</v>
      </c>
      <c r="M55" s="138" t="s">
        <v>2456</v>
      </c>
      <c r="N55" s="138" t="s">
        <v>2463</v>
      </c>
      <c r="O55" s="142" t="s">
        <v>2465</v>
      </c>
      <c r="P55" s="135"/>
      <c r="Q55" s="138" t="s">
        <v>2220</v>
      </c>
    </row>
    <row r="56" spans="1:17" ht="18" x14ac:dyDescent="0.25">
      <c r="A56" s="136" t="str">
        <f>VLOOKUP(E56,'LISTADO ATM'!$A$2:$C$899,3,0)</f>
        <v>DISTRITO NACIONAL</v>
      </c>
      <c r="B56" s="123" t="s">
        <v>2634</v>
      </c>
      <c r="C56" s="137">
        <v>44317.519050925926</v>
      </c>
      <c r="D56" s="137" t="s">
        <v>2181</v>
      </c>
      <c r="E56" s="114">
        <v>244</v>
      </c>
      <c r="F56" s="142" t="str">
        <f>VLOOKUP(E56,VIP!$A$2:$O13024,2,0)</f>
        <v>DRBR244</v>
      </c>
      <c r="G56" s="136" t="str">
        <f>VLOOKUP(E56,'LISTADO ATM'!$A$2:$B$898,2,0)</f>
        <v xml:space="preserve">ATM Ministerio de Hacienda (antiguo Finanzas) </v>
      </c>
      <c r="H56" s="136" t="str">
        <f>VLOOKUP(E56,VIP!$A$2:$O17945,7,FALSE)</f>
        <v>Si</v>
      </c>
      <c r="I56" s="136" t="str">
        <f>VLOOKUP(E56,VIP!$A$2:$O9910,8,FALSE)</f>
        <v>Si</v>
      </c>
      <c r="J56" s="136" t="str">
        <f>VLOOKUP(E56,VIP!$A$2:$O9860,8,FALSE)</f>
        <v>Si</v>
      </c>
      <c r="K56" s="136" t="str">
        <f>VLOOKUP(E56,VIP!$A$2:$O13434,6,0)</f>
        <v>NO</v>
      </c>
      <c r="L56" s="133" t="s">
        <v>2220</v>
      </c>
      <c r="M56" s="138" t="s">
        <v>2456</v>
      </c>
      <c r="N56" s="138" t="s">
        <v>2463</v>
      </c>
      <c r="O56" s="142" t="s">
        <v>2465</v>
      </c>
      <c r="P56" s="135"/>
      <c r="Q56" s="138" t="s">
        <v>2220</v>
      </c>
    </row>
    <row r="57" spans="1:17" ht="18" x14ac:dyDescent="0.25">
      <c r="A57" s="136" t="str">
        <f>VLOOKUP(E57,'LISTADO ATM'!$A$2:$C$899,3,0)</f>
        <v>NORTE</v>
      </c>
      <c r="B57" s="123" t="s">
        <v>2633</v>
      </c>
      <c r="C57" s="137">
        <v>44317.524409722224</v>
      </c>
      <c r="D57" s="137" t="s">
        <v>2182</v>
      </c>
      <c r="E57" s="114">
        <v>937</v>
      </c>
      <c r="F57" s="142" t="str">
        <f>VLOOKUP(E57,VIP!$A$2:$O13023,2,0)</f>
        <v>DRBR937</v>
      </c>
      <c r="G57" s="136" t="str">
        <f>VLOOKUP(E57,'LISTADO ATM'!$A$2:$B$898,2,0)</f>
        <v xml:space="preserve">ATM Autobanco Oficina La Vega II </v>
      </c>
      <c r="H57" s="136" t="str">
        <f>VLOOKUP(E57,VIP!$A$2:$O17944,7,FALSE)</f>
        <v>Si</v>
      </c>
      <c r="I57" s="136" t="str">
        <f>VLOOKUP(E57,VIP!$A$2:$O9909,8,FALSE)</f>
        <v>Si</v>
      </c>
      <c r="J57" s="136" t="str">
        <f>VLOOKUP(E57,VIP!$A$2:$O9859,8,FALSE)</f>
        <v>Si</v>
      </c>
      <c r="K57" s="136" t="str">
        <f>VLOOKUP(E57,VIP!$A$2:$O13433,6,0)</f>
        <v>NO</v>
      </c>
      <c r="L57" s="133" t="s">
        <v>2220</v>
      </c>
      <c r="M57" s="138" t="s">
        <v>2456</v>
      </c>
      <c r="N57" s="138" t="s">
        <v>2463</v>
      </c>
      <c r="O57" s="142" t="s">
        <v>2492</v>
      </c>
      <c r="P57" s="135"/>
      <c r="Q57" s="138" t="s">
        <v>2220</v>
      </c>
    </row>
    <row r="58" spans="1:17" ht="18" x14ac:dyDescent="0.25">
      <c r="A58" s="136" t="str">
        <f>VLOOKUP(E58,'LISTADO ATM'!$A$2:$C$899,3,0)</f>
        <v>NORTE</v>
      </c>
      <c r="B58" s="123" t="s">
        <v>2632</v>
      </c>
      <c r="C58" s="137">
        <v>44317.552164351851</v>
      </c>
      <c r="D58" s="137" t="s">
        <v>2577</v>
      </c>
      <c r="E58" s="114">
        <v>654</v>
      </c>
      <c r="F58" s="142" t="str">
        <f>VLOOKUP(E58,VIP!$A$2:$O13022,2,0)</f>
        <v>DRBR654</v>
      </c>
      <c r="G58" s="136" t="str">
        <f>VLOOKUP(E58,'LISTADO ATM'!$A$2:$B$898,2,0)</f>
        <v>ATM Autoservicio S/M Jumbo Puerto Plata</v>
      </c>
      <c r="H58" s="136" t="str">
        <f>VLOOKUP(E58,VIP!$A$2:$O17943,7,FALSE)</f>
        <v>Si</v>
      </c>
      <c r="I58" s="136" t="str">
        <f>VLOOKUP(E58,VIP!$A$2:$O9908,8,FALSE)</f>
        <v>Si</v>
      </c>
      <c r="J58" s="136" t="str">
        <f>VLOOKUP(E58,VIP!$A$2:$O9858,8,FALSE)</f>
        <v>Si</v>
      </c>
      <c r="K58" s="136" t="str">
        <f>VLOOKUP(E58,VIP!$A$2:$O13432,6,0)</f>
        <v>NO</v>
      </c>
      <c r="L58" s="133" t="s">
        <v>2619</v>
      </c>
      <c r="M58" s="138" t="s">
        <v>2456</v>
      </c>
      <c r="N58" s="138" t="s">
        <v>2463</v>
      </c>
      <c r="O58" s="142" t="s">
        <v>2578</v>
      </c>
      <c r="P58" s="135"/>
      <c r="Q58" s="138" t="s">
        <v>2644</v>
      </c>
    </row>
    <row r="59" spans="1:17" ht="18" x14ac:dyDescent="0.25">
      <c r="A59" s="136" t="str">
        <f>VLOOKUP(E59,'LISTADO ATM'!$A$2:$C$899,3,0)</f>
        <v>NORTE</v>
      </c>
      <c r="B59" s="123" t="s">
        <v>2631</v>
      </c>
      <c r="C59" s="137">
        <v>44317.555694444447</v>
      </c>
      <c r="D59" s="137" t="s">
        <v>2182</v>
      </c>
      <c r="E59" s="114">
        <v>853</v>
      </c>
      <c r="F59" s="142" t="str">
        <f>VLOOKUP(E59,VIP!$A$2:$O13021,2,0)</f>
        <v>DRBR853</v>
      </c>
      <c r="G59" s="136" t="str">
        <f>VLOOKUP(E59,'LISTADO ATM'!$A$2:$B$898,2,0)</f>
        <v xml:space="preserve">ATM Inversiones JF Group (Shell Canabacoa) </v>
      </c>
      <c r="H59" s="136" t="str">
        <f>VLOOKUP(E59,VIP!$A$2:$O17942,7,FALSE)</f>
        <v>Si</v>
      </c>
      <c r="I59" s="136" t="str">
        <f>VLOOKUP(E59,VIP!$A$2:$O9907,8,FALSE)</f>
        <v>Si</v>
      </c>
      <c r="J59" s="136" t="str">
        <f>VLOOKUP(E59,VIP!$A$2:$O9857,8,FALSE)</f>
        <v>Si</v>
      </c>
      <c r="K59" s="136" t="str">
        <f>VLOOKUP(E59,VIP!$A$2:$O13431,6,0)</f>
        <v>NO</v>
      </c>
      <c r="L59" s="133" t="s">
        <v>2479</v>
      </c>
      <c r="M59" s="138" t="s">
        <v>2456</v>
      </c>
      <c r="N59" s="138" t="s">
        <v>2463</v>
      </c>
      <c r="O59" s="142" t="s">
        <v>2492</v>
      </c>
      <c r="P59" s="135"/>
      <c r="Q59" s="138" t="s">
        <v>2479</v>
      </c>
    </row>
    <row r="60" spans="1:17" ht="18" x14ac:dyDescent="0.25">
      <c r="A60" s="136" t="str">
        <f>VLOOKUP(E60,'LISTADO ATM'!$A$2:$C$899,3,0)</f>
        <v>DISTRITO NACIONAL</v>
      </c>
      <c r="B60" s="123" t="s">
        <v>2630</v>
      </c>
      <c r="C60" s="137">
        <v>44317.557708333334</v>
      </c>
      <c r="D60" s="137" t="s">
        <v>2181</v>
      </c>
      <c r="E60" s="114">
        <v>845</v>
      </c>
      <c r="F60" s="142" t="str">
        <f>VLOOKUP(E60,VIP!$A$2:$O13020,2,0)</f>
        <v>DRBR845</v>
      </c>
      <c r="G60" s="136" t="str">
        <f>VLOOKUP(E60,'LISTADO ATM'!$A$2:$B$898,2,0)</f>
        <v xml:space="preserve">ATM CERTV (Canal 4) </v>
      </c>
      <c r="H60" s="136" t="str">
        <f>VLOOKUP(E60,VIP!$A$2:$O17941,7,FALSE)</f>
        <v>Si</v>
      </c>
      <c r="I60" s="136" t="str">
        <f>VLOOKUP(E60,VIP!$A$2:$O9906,8,FALSE)</f>
        <v>Si</v>
      </c>
      <c r="J60" s="136" t="str">
        <f>VLOOKUP(E60,VIP!$A$2:$O9856,8,FALSE)</f>
        <v>Si</v>
      </c>
      <c r="K60" s="136" t="str">
        <f>VLOOKUP(E60,VIP!$A$2:$O13430,6,0)</f>
        <v>NO</v>
      </c>
      <c r="L60" s="133" t="s">
        <v>2246</v>
      </c>
      <c r="M60" s="138" t="s">
        <v>2456</v>
      </c>
      <c r="N60" s="138" t="s">
        <v>2463</v>
      </c>
      <c r="O60" s="142" t="s">
        <v>2465</v>
      </c>
      <c r="P60" s="135"/>
      <c r="Q60" s="138" t="s">
        <v>2246</v>
      </c>
    </row>
    <row r="61" spans="1:17" ht="18" x14ac:dyDescent="0.25">
      <c r="A61" s="136" t="str">
        <f>VLOOKUP(E61,'LISTADO ATM'!$A$2:$C$899,3,0)</f>
        <v>ESTE</v>
      </c>
      <c r="B61" s="123" t="s">
        <v>2629</v>
      </c>
      <c r="C61" s="137">
        <v>44317.558564814812</v>
      </c>
      <c r="D61" s="137" t="s">
        <v>2181</v>
      </c>
      <c r="E61" s="114">
        <v>843</v>
      </c>
      <c r="F61" s="142" t="str">
        <f>VLOOKUP(E61,VIP!$A$2:$O13019,2,0)</f>
        <v>DRBR843</v>
      </c>
      <c r="G61" s="136" t="str">
        <f>VLOOKUP(E61,'LISTADO ATM'!$A$2:$B$898,2,0)</f>
        <v xml:space="preserve">ATM Oficina Romana Centro </v>
      </c>
      <c r="H61" s="136" t="str">
        <f>VLOOKUP(E61,VIP!$A$2:$O17940,7,FALSE)</f>
        <v>Si</v>
      </c>
      <c r="I61" s="136" t="str">
        <f>VLOOKUP(E61,VIP!$A$2:$O9905,8,FALSE)</f>
        <v>Si</v>
      </c>
      <c r="J61" s="136" t="str">
        <f>VLOOKUP(E61,VIP!$A$2:$O9855,8,FALSE)</f>
        <v>Si</v>
      </c>
      <c r="K61" s="136" t="str">
        <f>VLOOKUP(E61,VIP!$A$2:$O13429,6,0)</f>
        <v>NO</v>
      </c>
      <c r="L61" s="133" t="s">
        <v>2422</v>
      </c>
      <c r="M61" s="138" t="s">
        <v>2456</v>
      </c>
      <c r="N61" s="138" t="s">
        <v>2463</v>
      </c>
      <c r="O61" s="142" t="s">
        <v>2465</v>
      </c>
      <c r="P61" s="135"/>
      <c r="Q61" s="138" t="s">
        <v>2422</v>
      </c>
    </row>
    <row r="62" spans="1:17" ht="18" x14ac:dyDescent="0.25">
      <c r="A62" s="136" t="str">
        <f>VLOOKUP(E62,'LISTADO ATM'!$A$2:$C$899,3,0)</f>
        <v>ESTE</v>
      </c>
      <c r="B62" s="123" t="s">
        <v>2628</v>
      </c>
      <c r="C62" s="137">
        <v>44317.566168981481</v>
      </c>
      <c r="D62" s="137" t="s">
        <v>2459</v>
      </c>
      <c r="E62" s="114">
        <v>612</v>
      </c>
      <c r="F62" s="142" t="str">
        <f>VLOOKUP(E62,VIP!$A$2:$O13018,2,0)</f>
        <v>DRBR220</v>
      </c>
      <c r="G62" s="136" t="str">
        <f>VLOOKUP(E62,'LISTADO ATM'!$A$2:$B$898,2,0)</f>
        <v xml:space="preserve">ATM Plaza Orense (La Romana) </v>
      </c>
      <c r="H62" s="136" t="str">
        <f>VLOOKUP(E62,VIP!$A$2:$O17939,7,FALSE)</f>
        <v>Si</v>
      </c>
      <c r="I62" s="136" t="str">
        <f>VLOOKUP(E62,VIP!$A$2:$O9904,8,FALSE)</f>
        <v>Si</v>
      </c>
      <c r="J62" s="136" t="str">
        <f>VLOOKUP(E62,VIP!$A$2:$O9854,8,FALSE)</f>
        <v>Si</v>
      </c>
      <c r="K62" s="136" t="str">
        <f>VLOOKUP(E62,VIP!$A$2:$O13428,6,0)</f>
        <v>NO</v>
      </c>
      <c r="L62" s="133" t="s">
        <v>2419</v>
      </c>
      <c r="M62" s="138" t="s">
        <v>2456</v>
      </c>
      <c r="N62" s="138" t="s">
        <v>2463</v>
      </c>
      <c r="O62" s="142" t="s">
        <v>2464</v>
      </c>
      <c r="P62" s="135"/>
      <c r="Q62" s="138" t="s">
        <v>2419</v>
      </c>
    </row>
    <row r="63" spans="1:17" ht="18" x14ac:dyDescent="0.25">
      <c r="A63" s="136" t="str">
        <f>VLOOKUP(E63,'LISTADO ATM'!$A$2:$C$899,3,0)</f>
        <v>ESTE</v>
      </c>
      <c r="B63" s="123" t="s">
        <v>2627</v>
      </c>
      <c r="C63" s="137">
        <v>44317.576145833336</v>
      </c>
      <c r="D63" s="137" t="s">
        <v>2459</v>
      </c>
      <c r="E63" s="114">
        <v>824</v>
      </c>
      <c r="F63" s="142" t="str">
        <f>VLOOKUP(E63,VIP!$A$2:$O13016,2,0)</f>
        <v>DRBR824</v>
      </c>
      <c r="G63" s="136" t="str">
        <f>VLOOKUP(E63,'LISTADO ATM'!$A$2:$B$898,2,0)</f>
        <v xml:space="preserve">ATM Multiplaza (Higuey) </v>
      </c>
      <c r="H63" s="136" t="str">
        <f>VLOOKUP(E63,VIP!$A$2:$O17937,7,FALSE)</f>
        <v>Si</v>
      </c>
      <c r="I63" s="136" t="str">
        <f>VLOOKUP(E63,VIP!$A$2:$O9902,8,FALSE)</f>
        <v>Si</v>
      </c>
      <c r="J63" s="136" t="str">
        <f>VLOOKUP(E63,VIP!$A$2:$O9852,8,FALSE)</f>
        <v>Si</v>
      </c>
      <c r="K63" s="136" t="str">
        <f>VLOOKUP(E63,VIP!$A$2:$O13426,6,0)</f>
        <v>NO</v>
      </c>
      <c r="L63" s="133" t="s">
        <v>2419</v>
      </c>
      <c r="M63" s="138" t="s">
        <v>2456</v>
      </c>
      <c r="N63" s="138" t="s">
        <v>2463</v>
      </c>
      <c r="O63" s="142" t="s">
        <v>2464</v>
      </c>
      <c r="P63" s="135"/>
      <c r="Q63" s="138" t="s">
        <v>2419</v>
      </c>
    </row>
    <row r="64" spans="1:17" ht="18" x14ac:dyDescent="0.25">
      <c r="A64" s="136" t="str">
        <f>VLOOKUP(E64,'LISTADO ATM'!$A$2:$C$899,3,0)</f>
        <v>DISTRITO NACIONAL</v>
      </c>
      <c r="B64" s="123" t="s">
        <v>2626</v>
      </c>
      <c r="C64" s="137">
        <v>44317.605185185188</v>
      </c>
      <c r="D64" s="137" t="s">
        <v>2181</v>
      </c>
      <c r="E64" s="114">
        <v>267</v>
      </c>
      <c r="F64" s="142" t="str">
        <f>VLOOKUP(E64,VIP!$A$2:$O13015,2,0)</f>
        <v>DRBR267</v>
      </c>
      <c r="G64" s="136" t="str">
        <f>VLOOKUP(E64,'LISTADO ATM'!$A$2:$B$898,2,0)</f>
        <v xml:space="preserve">ATM Centro de Caja México </v>
      </c>
      <c r="H64" s="136" t="str">
        <f>VLOOKUP(E64,VIP!$A$2:$O17936,7,FALSE)</f>
        <v>Si</v>
      </c>
      <c r="I64" s="136" t="str">
        <f>VLOOKUP(E64,VIP!$A$2:$O9901,8,FALSE)</f>
        <v>Si</v>
      </c>
      <c r="J64" s="136" t="str">
        <f>VLOOKUP(E64,VIP!$A$2:$O9851,8,FALSE)</f>
        <v>Si</v>
      </c>
      <c r="K64" s="136" t="str">
        <f>VLOOKUP(E64,VIP!$A$2:$O13425,6,0)</f>
        <v>NO</v>
      </c>
      <c r="L64" s="133" t="s">
        <v>2220</v>
      </c>
      <c r="M64" s="138" t="s">
        <v>2456</v>
      </c>
      <c r="N64" s="138" t="s">
        <v>2463</v>
      </c>
      <c r="O64" s="142" t="s">
        <v>2465</v>
      </c>
      <c r="P64" s="135"/>
      <c r="Q64" s="138" t="s">
        <v>2220</v>
      </c>
    </row>
    <row r="65" spans="1:17" ht="18" x14ac:dyDescent="0.25">
      <c r="A65" s="136" t="str">
        <f>VLOOKUP(E65,'LISTADO ATM'!$A$2:$C$899,3,0)</f>
        <v>DISTRITO NACIONAL</v>
      </c>
      <c r="B65" s="123" t="s">
        <v>2625</v>
      </c>
      <c r="C65" s="137">
        <v>44317.608483796299</v>
      </c>
      <c r="D65" s="137" t="s">
        <v>2181</v>
      </c>
      <c r="E65" s="114">
        <v>823</v>
      </c>
      <c r="F65" s="142" t="str">
        <f>VLOOKUP(E65,VIP!$A$2:$O13014,2,0)</f>
        <v>DRBR823</v>
      </c>
      <c r="G65" s="136" t="str">
        <f>VLOOKUP(E65,'LISTADO ATM'!$A$2:$B$898,2,0)</f>
        <v xml:space="preserve">ATM UNP El Carril (Haina) </v>
      </c>
      <c r="H65" s="136" t="str">
        <f>VLOOKUP(E65,VIP!$A$2:$O17935,7,FALSE)</f>
        <v>Si</v>
      </c>
      <c r="I65" s="136" t="str">
        <f>VLOOKUP(E65,VIP!$A$2:$O9900,8,FALSE)</f>
        <v>Si</v>
      </c>
      <c r="J65" s="136" t="str">
        <f>VLOOKUP(E65,VIP!$A$2:$O9850,8,FALSE)</f>
        <v>Si</v>
      </c>
      <c r="K65" s="136" t="str">
        <f>VLOOKUP(E65,VIP!$A$2:$O13424,6,0)</f>
        <v>NO</v>
      </c>
      <c r="L65" s="133" t="s">
        <v>2479</v>
      </c>
      <c r="M65" s="138" t="s">
        <v>2456</v>
      </c>
      <c r="N65" s="138" t="s">
        <v>2463</v>
      </c>
      <c r="O65" s="142" t="s">
        <v>2465</v>
      </c>
      <c r="P65" s="135"/>
      <c r="Q65" s="138" t="s">
        <v>2479</v>
      </c>
    </row>
    <row r="66" spans="1:17" ht="18" x14ac:dyDescent="0.25">
      <c r="A66" s="136" t="str">
        <f>VLOOKUP(E66,'LISTADO ATM'!$A$2:$C$899,3,0)</f>
        <v>DISTRITO NACIONAL</v>
      </c>
      <c r="B66" s="123" t="s">
        <v>2624</v>
      </c>
      <c r="C66" s="137">
        <v>44317.609525462962</v>
      </c>
      <c r="D66" s="137" t="s">
        <v>2181</v>
      </c>
      <c r="E66" s="114">
        <v>446</v>
      </c>
      <c r="F66" s="142" t="str">
        <f>VLOOKUP(E66,VIP!$A$2:$O13013,2,0)</f>
        <v>DRBR446</v>
      </c>
      <c r="G66" s="136" t="str">
        <f>VLOOKUP(E66,'LISTADO ATM'!$A$2:$B$898,2,0)</f>
        <v>ATM Hipodromo V Centenario</v>
      </c>
      <c r="H66" s="136" t="str">
        <f>VLOOKUP(E66,VIP!$A$2:$O17934,7,FALSE)</f>
        <v>Si</v>
      </c>
      <c r="I66" s="136" t="str">
        <f>VLOOKUP(E66,VIP!$A$2:$O9899,8,FALSE)</f>
        <v>Si</v>
      </c>
      <c r="J66" s="136" t="str">
        <f>VLOOKUP(E66,VIP!$A$2:$O9849,8,FALSE)</f>
        <v>Si</v>
      </c>
      <c r="K66" s="136" t="str">
        <f>VLOOKUP(E66,VIP!$A$2:$O13423,6,0)</f>
        <v>NO</v>
      </c>
      <c r="L66" s="133" t="s">
        <v>2220</v>
      </c>
      <c r="M66" s="138" t="s">
        <v>2456</v>
      </c>
      <c r="N66" s="138" t="s">
        <v>2463</v>
      </c>
      <c r="O66" s="142" t="s">
        <v>2465</v>
      </c>
      <c r="P66" s="135"/>
      <c r="Q66" s="138" t="s">
        <v>2220</v>
      </c>
    </row>
    <row r="67" spans="1:17" ht="18" x14ac:dyDescent="0.25">
      <c r="A67" s="136" t="str">
        <f>VLOOKUP(E67,'LISTADO ATM'!$A$2:$C$899,3,0)</f>
        <v>NORTE</v>
      </c>
      <c r="B67" s="123" t="s">
        <v>2623</v>
      </c>
      <c r="C67" s="137">
        <v>44317.610555555555</v>
      </c>
      <c r="D67" s="137" t="s">
        <v>2182</v>
      </c>
      <c r="E67" s="114">
        <v>857</v>
      </c>
      <c r="F67" s="142" t="str">
        <f>VLOOKUP(E67,VIP!$A$2:$O13011,2,0)</f>
        <v>DRBR857</v>
      </c>
      <c r="G67" s="136" t="str">
        <f>VLOOKUP(E67,'LISTADO ATM'!$A$2:$B$898,2,0)</f>
        <v xml:space="preserve">ATM Oficina Los Alamos </v>
      </c>
      <c r="H67" s="136" t="str">
        <f>VLOOKUP(E67,VIP!$A$2:$O17932,7,FALSE)</f>
        <v>Si</v>
      </c>
      <c r="I67" s="136" t="str">
        <f>VLOOKUP(E67,VIP!$A$2:$O9897,8,FALSE)</f>
        <v>Si</v>
      </c>
      <c r="J67" s="136" t="str">
        <f>VLOOKUP(E67,VIP!$A$2:$O9847,8,FALSE)</f>
        <v>Si</v>
      </c>
      <c r="K67" s="136" t="str">
        <f>VLOOKUP(E67,VIP!$A$2:$O13421,6,0)</f>
        <v>NO</v>
      </c>
      <c r="L67" s="133" t="s">
        <v>2220</v>
      </c>
      <c r="M67" s="138" t="s">
        <v>2456</v>
      </c>
      <c r="N67" s="138" t="s">
        <v>2463</v>
      </c>
      <c r="O67" s="142" t="s">
        <v>2492</v>
      </c>
      <c r="P67" s="135"/>
      <c r="Q67" s="138" t="s">
        <v>2220</v>
      </c>
    </row>
    <row r="68" spans="1:17" ht="18" x14ac:dyDescent="0.25">
      <c r="A68" s="136" t="str">
        <f>VLOOKUP(E68,'LISTADO ATM'!$A$2:$C$899,3,0)</f>
        <v>SUR</v>
      </c>
      <c r="B68" s="123" t="s">
        <v>2622</v>
      </c>
      <c r="C68" s="137">
        <v>44317.611319444448</v>
      </c>
      <c r="D68" s="137" t="s">
        <v>2181</v>
      </c>
      <c r="E68" s="114">
        <v>103</v>
      </c>
      <c r="F68" s="142" t="str">
        <f>VLOOKUP(E68,VIP!$A$2:$O13010,2,0)</f>
        <v>DRBR103</v>
      </c>
      <c r="G68" s="136" t="str">
        <f>VLOOKUP(E68,'LISTADO ATM'!$A$2:$B$898,2,0)</f>
        <v xml:space="preserve">ATM Oficina Las Matas de Farfán </v>
      </c>
      <c r="H68" s="136" t="str">
        <f>VLOOKUP(E68,VIP!$A$2:$O17931,7,FALSE)</f>
        <v>Si</v>
      </c>
      <c r="I68" s="136" t="str">
        <f>VLOOKUP(E68,VIP!$A$2:$O9896,8,FALSE)</f>
        <v>Si</v>
      </c>
      <c r="J68" s="136" t="str">
        <f>VLOOKUP(E68,VIP!$A$2:$O9846,8,FALSE)</f>
        <v>Si</v>
      </c>
      <c r="K68" s="136" t="str">
        <f>VLOOKUP(E68,VIP!$A$2:$O13420,6,0)</f>
        <v>NO</v>
      </c>
      <c r="L68" s="133" t="s">
        <v>2246</v>
      </c>
      <c r="M68" s="138" t="s">
        <v>2456</v>
      </c>
      <c r="N68" s="138" t="s">
        <v>2463</v>
      </c>
      <c r="O68" s="142" t="s">
        <v>2465</v>
      </c>
      <c r="P68" s="135"/>
      <c r="Q68" s="138" t="s">
        <v>2220</v>
      </c>
    </row>
    <row r="69" spans="1:17" ht="18" x14ac:dyDescent="0.25">
      <c r="A69" s="136" t="str">
        <f>VLOOKUP(E69,'LISTADO ATM'!$A$2:$C$899,3,0)</f>
        <v>NORTE</v>
      </c>
      <c r="B69" s="123" t="s">
        <v>2666</v>
      </c>
      <c r="C69" s="137">
        <v>44317.61246527778</v>
      </c>
      <c r="D69" s="137" t="s">
        <v>2483</v>
      </c>
      <c r="E69" s="114">
        <v>937</v>
      </c>
      <c r="F69" s="142" t="str">
        <f>VLOOKUP(E69,VIP!$A$2:$O13034,2,0)</f>
        <v>DRBR937</v>
      </c>
      <c r="G69" s="136" t="str">
        <f>VLOOKUP(E69,'LISTADO ATM'!$A$2:$B$898,2,0)</f>
        <v xml:space="preserve">ATM Autobanco Oficina La Vega II </v>
      </c>
      <c r="H69" s="136" t="str">
        <f>VLOOKUP(E69,VIP!$A$2:$O17955,7,FALSE)</f>
        <v>Si</v>
      </c>
      <c r="I69" s="136" t="str">
        <f>VLOOKUP(E69,VIP!$A$2:$O9920,8,FALSE)</f>
        <v>Si</v>
      </c>
      <c r="J69" s="136" t="str">
        <f>VLOOKUP(E69,VIP!$A$2:$O9870,8,FALSE)</f>
        <v>Si</v>
      </c>
      <c r="K69" s="136" t="str">
        <f>VLOOKUP(E69,VIP!$A$2:$O13444,6,0)</f>
        <v>NO</v>
      </c>
      <c r="L69" s="133" t="s">
        <v>2514</v>
      </c>
      <c r="M69" s="138" t="s">
        <v>2456</v>
      </c>
      <c r="N69" s="138" t="s">
        <v>2463</v>
      </c>
      <c r="O69" s="142" t="s">
        <v>2484</v>
      </c>
      <c r="P69" s="135"/>
      <c r="Q69" s="138" t="s">
        <v>2514</v>
      </c>
    </row>
    <row r="70" spans="1:17" ht="18" x14ac:dyDescent="0.25">
      <c r="A70" s="136" t="str">
        <f>VLOOKUP(E70,'LISTADO ATM'!$A$2:$C$899,3,0)</f>
        <v>DISTRITO NACIONAL</v>
      </c>
      <c r="B70" s="123" t="s">
        <v>2664</v>
      </c>
      <c r="C70" s="137">
        <v>44317.671990740739</v>
      </c>
      <c r="D70" s="137" t="s">
        <v>2181</v>
      </c>
      <c r="E70" s="114">
        <v>473</v>
      </c>
      <c r="F70" s="142" t="str">
        <f>VLOOKUP(E70,VIP!$A$2:$O13033,2,0)</f>
        <v>DRBR473</v>
      </c>
      <c r="G70" s="136" t="str">
        <f>VLOOKUP(E70,'LISTADO ATM'!$A$2:$B$898,2,0)</f>
        <v xml:space="preserve">ATM Oficina Carrefour II </v>
      </c>
      <c r="H70" s="136" t="str">
        <f>VLOOKUP(E70,VIP!$A$2:$O17954,7,FALSE)</f>
        <v>Si</v>
      </c>
      <c r="I70" s="136" t="str">
        <f>VLOOKUP(E70,VIP!$A$2:$O9919,8,FALSE)</f>
        <v>Si</v>
      </c>
      <c r="J70" s="136" t="str">
        <f>VLOOKUP(E70,VIP!$A$2:$O9869,8,FALSE)</f>
        <v>Si</v>
      </c>
      <c r="K70" s="136" t="str">
        <f>VLOOKUP(E70,VIP!$A$2:$O13443,6,0)</f>
        <v>NO</v>
      </c>
      <c r="L70" s="133" t="s">
        <v>2220</v>
      </c>
      <c r="M70" s="138" t="s">
        <v>2456</v>
      </c>
      <c r="N70" s="138" t="s">
        <v>2463</v>
      </c>
      <c r="O70" s="142" t="s">
        <v>2465</v>
      </c>
      <c r="P70" s="135"/>
      <c r="Q70" s="138" t="s">
        <v>2220</v>
      </c>
    </row>
    <row r="71" spans="1:17" ht="18" x14ac:dyDescent="0.25">
      <c r="A71" s="136" t="str">
        <f>VLOOKUP(E71,'LISTADO ATM'!$A$2:$C$899,3,0)</f>
        <v>SUR</v>
      </c>
      <c r="B71" s="123" t="s">
        <v>2663</v>
      </c>
      <c r="C71" s="137">
        <v>44317.689884259256</v>
      </c>
      <c r="D71" s="137" t="s">
        <v>2459</v>
      </c>
      <c r="E71" s="114">
        <v>44</v>
      </c>
      <c r="F71" s="142" t="str">
        <f>VLOOKUP(E71,VIP!$A$2:$O13032,2,0)</f>
        <v>DRBR044</v>
      </c>
      <c r="G71" s="136" t="str">
        <f>VLOOKUP(E71,'LISTADO ATM'!$A$2:$B$898,2,0)</f>
        <v xml:space="preserve">ATM Oficina Pedernales </v>
      </c>
      <c r="H71" s="136" t="str">
        <f>VLOOKUP(E71,VIP!$A$2:$O17953,7,FALSE)</f>
        <v>Si</v>
      </c>
      <c r="I71" s="136" t="str">
        <f>VLOOKUP(E71,VIP!$A$2:$O9918,8,FALSE)</f>
        <v>Si</v>
      </c>
      <c r="J71" s="136" t="str">
        <f>VLOOKUP(E71,VIP!$A$2:$O9868,8,FALSE)</f>
        <v>Si</v>
      </c>
      <c r="K71" s="136" t="str">
        <f>VLOOKUP(E71,VIP!$A$2:$O13442,6,0)</f>
        <v>SI</v>
      </c>
      <c r="L71" s="133" t="s">
        <v>2419</v>
      </c>
      <c r="M71" s="138" t="s">
        <v>2456</v>
      </c>
      <c r="N71" s="138" t="s">
        <v>2463</v>
      </c>
      <c r="O71" s="142" t="s">
        <v>2464</v>
      </c>
      <c r="P71" s="135"/>
      <c r="Q71" s="138" t="s">
        <v>2419</v>
      </c>
    </row>
    <row r="72" spans="1:17" ht="18" x14ac:dyDescent="0.25">
      <c r="A72" s="136" t="str">
        <f>VLOOKUP(E72,'LISTADO ATM'!$A$2:$C$899,3,0)</f>
        <v>NORTE</v>
      </c>
      <c r="B72" s="123" t="s">
        <v>2662</v>
      </c>
      <c r="C72" s="137">
        <v>44317.696168981478</v>
      </c>
      <c r="D72" s="137" t="s">
        <v>2483</v>
      </c>
      <c r="E72" s="114">
        <v>119</v>
      </c>
      <c r="F72" s="142" t="str">
        <f>VLOOKUP(E72,VIP!$A$2:$O13031,2,0)</f>
        <v>DRBR119</v>
      </c>
      <c r="G72" s="136" t="str">
        <f>VLOOKUP(E72,'LISTADO ATM'!$A$2:$B$898,2,0)</f>
        <v>ATM Oficina La Barranquita</v>
      </c>
      <c r="H72" s="136" t="str">
        <f>VLOOKUP(E72,VIP!$A$2:$O17952,7,FALSE)</f>
        <v>N/A</v>
      </c>
      <c r="I72" s="136" t="str">
        <f>VLOOKUP(E72,VIP!$A$2:$O9917,8,FALSE)</f>
        <v>N/A</v>
      </c>
      <c r="J72" s="136" t="str">
        <f>VLOOKUP(E72,VIP!$A$2:$O9867,8,FALSE)</f>
        <v>N/A</v>
      </c>
      <c r="K72" s="136" t="str">
        <f>VLOOKUP(E72,VIP!$A$2:$O13441,6,0)</f>
        <v>N/A</v>
      </c>
      <c r="L72" s="133" t="s">
        <v>2450</v>
      </c>
      <c r="M72" s="138" t="s">
        <v>2456</v>
      </c>
      <c r="N72" s="138" t="s">
        <v>2463</v>
      </c>
      <c r="O72" s="142" t="s">
        <v>2484</v>
      </c>
      <c r="P72" s="135"/>
      <c r="Q72" s="138" t="s">
        <v>2450</v>
      </c>
    </row>
    <row r="73" spans="1:17" ht="18" x14ac:dyDescent="0.25">
      <c r="A73" s="136" t="str">
        <f>VLOOKUP(E73,'LISTADO ATM'!$A$2:$C$899,3,0)</f>
        <v>DISTRITO NACIONAL</v>
      </c>
      <c r="B73" s="123" t="s">
        <v>2661</v>
      </c>
      <c r="C73" s="137">
        <v>44317.700995370367</v>
      </c>
      <c r="D73" s="137" t="s">
        <v>2483</v>
      </c>
      <c r="E73" s="114">
        <v>234</v>
      </c>
      <c r="F73" s="142" t="str">
        <f>VLOOKUP(E73,VIP!$A$2:$O13030,2,0)</f>
        <v>DRBR234</v>
      </c>
      <c r="G73" s="136" t="str">
        <f>VLOOKUP(E73,'LISTADO ATM'!$A$2:$B$898,2,0)</f>
        <v xml:space="preserve">ATM Oficina Boca Chica I </v>
      </c>
      <c r="H73" s="136" t="str">
        <f>VLOOKUP(E73,VIP!$A$2:$O17951,7,FALSE)</f>
        <v>Si</v>
      </c>
      <c r="I73" s="136" t="str">
        <f>VLOOKUP(E73,VIP!$A$2:$O9916,8,FALSE)</f>
        <v>Si</v>
      </c>
      <c r="J73" s="136" t="str">
        <f>VLOOKUP(E73,VIP!$A$2:$O9866,8,FALSE)</f>
        <v>Si</v>
      </c>
      <c r="K73" s="136" t="str">
        <f>VLOOKUP(E73,VIP!$A$2:$O13440,6,0)</f>
        <v>NO</v>
      </c>
      <c r="L73" s="133" t="s">
        <v>2419</v>
      </c>
      <c r="M73" s="138" t="s">
        <v>2456</v>
      </c>
      <c r="N73" s="138" t="s">
        <v>2463</v>
      </c>
      <c r="O73" s="142" t="s">
        <v>2484</v>
      </c>
      <c r="P73" s="135"/>
      <c r="Q73" s="138" t="s">
        <v>2419</v>
      </c>
    </row>
    <row r="74" spans="1:17" ht="18" x14ac:dyDescent="0.25">
      <c r="A74" s="136" t="str">
        <f>VLOOKUP(E74,'LISTADO ATM'!$A$2:$C$899,3,0)</f>
        <v>DISTRITO NACIONAL</v>
      </c>
      <c r="B74" s="123" t="s">
        <v>2660</v>
      </c>
      <c r="C74" s="137">
        <v>44317.704108796293</v>
      </c>
      <c r="D74" s="137" t="s">
        <v>2459</v>
      </c>
      <c r="E74" s="114">
        <v>267</v>
      </c>
      <c r="F74" s="142" t="str">
        <f>VLOOKUP(E74,VIP!$A$2:$O13029,2,0)</f>
        <v>DRBR267</v>
      </c>
      <c r="G74" s="136" t="str">
        <f>VLOOKUP(E74,'LISTADO ATM'!$A$2:$B$898,2,0)</f>
        <v xml:space="preserve">ATM Centro de Caja México </v>
      </c>
      <c r="H74" s="136" t="str">
        <f>VLOOKUP(E74,VIP!$A$2:$O17950,7,FALSE)</f>
        <v>Si</v>
      </c>
      <c r="I74" s="136" t="str">
        <f>VLOOKUP(E74,VIP!$A$2:$O9915,8,FALSE)</f>
        <v>Si</v>
      </c>
      <c r="J74" s="136" t="str">
        <f>VLOOKUP(E74,VIP!$A$2:$O9865,8,FALSE)</f>
        <v>Si</v>
      </c>
      <c r="K74" s="136" t="str">
        <f>VLOOKUP(E74,VIP!$A$2:$O13439,6,0)</f>
        <v>NO</v>
      </c>
      <c r="L74" s="133" t="s">
        <v>2419</v>
      </c>
      <c r="M74" s="138" t="s">
        <v>2456</v>
      </c>
      <c r="N74" s="138" t="s">
        <v>2463</v>
      </c>
      <c r="O74" s="142" t="s">
        <v>2464</v>
      </c>
      <c r="P74" s="135"/>
      <c r="Q74" s="138" t="s">
        <v>2419</v>
      </c>
    </row>
    <row r="75" spans="1:17" ht="18" x14ac:dyDescent="0.25">
      <c r="A75" s="136" t="str">
        <f>VLOOKUP(E75,'LISTADO ATM'!$A$2:$C$899,3,0)</f>
        <v>NORTE</v>
      </c>
      <c r="B75" s="123" t="s">
        <v>2659</v>
      </c>
      <c r="C75" s="137">
        <v>44317.705717592595</v>
      </c>
      <c r="D75" s="137" t="s">
        <v>2577</v>
      </c>
      <c r="E75" s="114">
        <v>276</v>
      </c>
      <c r="F75" s="142" t="str">
        <f>VLOOKUP(E75,VIP!$A$2:$O13028,2,0)</f>
        <v>DRBR276</v>
      </c>
      <c r="G75" s="136" t="str">
        <f>VLOOKUP(E75,'LISTADO ATM'!$A$2:$B$898,2,0)</f>
        <v xml:space="preserve">ATM UNP Las Guáranas (San Francisco) </v>
      </c>
      <c r="H75" s="136" t="str">
        <f>VLOOKUP(E75,VIP!$A$2:$O17949,7,FALSE)</f>
        <v>Si</v>
      </c>
      <c r="I75" s="136" t="str">
        <f>VLOOKUP(E75,VIP!$A$2:$O9914,8,FALSE)</f>
        <v>Si</v>
      </c>
      <c r="J75" s="136" t="str">
        <f>VLOOKUP(E75,VIP!$A$2:$O9864,8,FALSE)</f>
        <v>Si</v>
      </c>
      <c r="K75" s="136" t="str">
        <f>VLOOKUP(E75,VIP!$A$2:$O13438,6,0)</f>
        <v>NO</v>
      </c>
      <c r="L75" s="133" t="s">
        <v>2450</v>
      </c>
      <c r="M75" s="138" t="s">
        <v>2456</v>
      </c>
      <c r="N75" s="138" t="s">
        <v>2463</v>
      </c>
      <c r="O75" s="142" t="s">
        <v>2578</v>
      </c>
      <c r="P75" s="135"/>
      <c r="Q75" s="138" t="s">
        <v>2450</v>
      </c>
    </row>
    <row r="76" spans="1:17" ht="18" x14ac:dyDescent="0.25">
      <c r="A76" s="136" t="str">
        <f>VLOOKUP(E76,'LISTADO ATM'!$A$2:$C$899,3,0)</f>
        <v>NORTE</v>
      </c>
      <c r="B76" s="123" t="s">
        <v>2658</v>
      </c>
      <c r="C76" s="137">
        <v>44317.707592592589</v>
      </c>
      <c r="D76" s="137" t="s">
        <v>2577</v>
      </c>
      <c r="E76" s="114">
        <v>315</v>
      </c>
      <c r="F76" s="142" t="str">
        <f>VLOOKUP(E76,VIP!$A$2:$O13027,2,0)</f>
        <v>DRBR315</v>
      </c>
      <c r="G76" s="136" t="str">
        <f>VLOOKUP(E76,'LISTADO ATM'!$A$2:$B$898,2,0)</f>
        <v xml:space="preserve">ATM Oficina Estrella Sadalá </v>
      </c>
      <c r="H76" s="136" t="str">
        <f>VLOOKUP(E76,VIP!$A$2:$O17948,7,FALSE)</f>
        <v>Si</v>
      </c>
      <c r="I76" s="136" t="str">
        <f>VLOOKUP(E76,VIP!$A$2:$O9913,8,FALSE)</f>
        <v>Si</v>
      </c>
      <c r="J76" s="136" t="str">
        <f>VLOOKUP(E76,VIP!$A$2:$O9863,8,FALSE)</f>
        <v>Si</v>
      </c>
      <c r="K76" s="136" t="str">
        <f>VLOOKUP(E76,VIP!$A$2:$O13437,6,0)</f>
        <v>NO</v>
      </c>
      <c r="L76" s="133" t="s">
        <v>2450</v>
      </c>
      <c r="M76" s="138" t="s">
        <v>2456</v>
      </c>
      <c r="N76" s="138" t="s">
        <v>2463</v>
      </c>
      <c r="O76" s="142" t="s">
        <v>2578</v>
      </c>
      <c r="P76" s="135"/>
      <c r="Q76" s="138" t="s">
        <v>2450</v>
      </c>
    </row>
    <row r="77" spans="1:17" ht="18" x14ac:dyDescent="0.25">
      <c r="A77" s="136" t="str">
        <f>VLOOKUP(E77,'LISTADO ATM'!$A$2:$C$899,3,0)</f>
        <v>NORTE</v>
      </c>
      <c r="B77" s="123" t="s">
        <v>2657</v>
      </c>
      <c r="C77" s="137">
        <v>44317.717685185184</v>
      </c>
      <c r="D77" s="137" t="s">
        <v>2182</v>
      </c>
      <c r="E77" s="114">
        <v>862</v>
      </c>
      <c r="F77" s="142" t="str">
        <f>VLOOKUP(E77,VIP!$A$2:$O13026,2,0)</f>
        <v>DRBR862</v>
      </c>
      <c r="G77" s="136" t="str">
        <f>VLOOKUP(E77,'LISTADO ATM'!$A$2:$B$898,2,0)</f>
        <v xml:space="preserve">ATM S/M Doble A (Sabaneta) </v>
      </c>
      <c r="H77" s="136" t="str">
        <f>VLOOKUP(E77,VIP!$A$2:$O17947,7,FALSE)</f>
        <v>Si</v>
      </c>
      <c r="I77" s="136" t="str">
        <f>VLOOKUP(E77,VIP!$A$2:$O9912,8,FALSE)</f>
        <v>Si</v>
      </c>
      <c r="J77" s="136" t="str">
        <f>VLOOKUP(E77,VIP!$A$2:$O9862,8,FALSE)</f>
        <v>Si</v>
      </c>
      <c r="K77" s="136" t="str">
        <f>VLOOKUP(E77,VIP!$A$2:$O13436,6,0)</f>
        <v>NO</v>
      </c>
      <c r="L77" s="133" t="s">
        <v>2479</v>
      </c>
      <c r="M77" s="138" t="s">
        <v>2456</v>
      </c>
      <c r="N77" s="138" t="s">
        <v>2463</v>
      </c>
      <c r="O77" s="142" t="s">
        <v>2492</v>
      </c>
      <c r="P77" s="135"/>
      <c r="Q77" s="138" t="s">
        <v>2479</v>
      </c>
    </row>
    <row r="78" spans="1:17" ht="18" x14ac:dyDescent="0.25">
      <c r="A78" s="136" t="str">
        <f>VLOOKUP(E78,'LISTADO ATM'!$A$2:$C$899,3,0)</f>
        <v>ESTE</v>
      </c>
      <c r="B78" s="123" t="s">
        <v>2656</v>
      </c>
      <c r="C78" s="137">
        <v>44317.731099537035</v>
      </c>
      <c r="D78" s="137" t="s">
        <v>2459</v>
      </c>
      <c r="E78" s="114">
        <v>385</v>
      </c>
      <c r="F78" s="142" t="str">
        <f>VLOOKUP(E78,VIP!$A$2:$O13025,2,0)</f>
        <v>DRBR385</v>
      </c>
      <c r="G78" s="136" t="str">
        <f>VLOOKUP(E78,'LISTADO ATM'!$A$2:$B$898,2,0)</f>
        <v xml:space="preserve">ATM Plaza Verón I </v>
      </c>
      <c r="H78" s="136" t="str">
        <f>VLOOKUP(E78,VIP!$A$2:$O17946,7,FALSE)</f>
        <v>Si</v>
      </c>
      <c r="I78" s="136" t="str">
        <f>VLOOKUP(E78,VIP!$A$2:$O9911,8,FALSE)</f>
        <v>Si</v>
      </c>
      <c r="J78" s="136" t="str">
        <f>VLOOKUP(E78,VIP!$A$2:$O9861,8,FALSE)</f>
        <v>Si</v>
      </c>
      <c r="K78" s="136" t="str">
        <f>VLOOKUP(E78,VIP!$A$2:$O13435,6,0)</f>
        <v>NO</v>
      </c>
      <c r="L78" s="133" t="s">
        <v>2450</v>
      </c>
      <c r="M78" s="138" t="s">
        <v>2456</v>
      </c>
      <c r="N78" s="138" t="s">
        <v>2463</v>
      </c>
      <c r="O78" s="142" t="s">
        <v>2464</v>
      </c>
      <c r="P78" s="135"/>
      <c r="Q78" s="138" t="s">
        <v>2450</v>
      </c>
    </row>
    <row r="79" spans="1:17" ht="18" x14ac:dyDescent="0.25">
      <c r="A79" s="136" t="str">
        <f>VLOOKUP(E79,'LISTADO ATM'!$A$2:$C$899,3,0)</f>
        <v>ESTE</v>
      </c>
      <c r="B79" s="123" t="s">
        <v>2655</v>
      </c>
      <c r="C79" s="137">
        <v>44317.733124999999</v>
      </c>
      <c r="D79" s="137" t="s">
        <v>2459</v>
      </c>
      <c r="E79" s="114">
        <v>386</v>
      </c>
      <c r="F79" s="142" t="str">
        <f>VLOOKUP(E79,VIP!$A$2:$O13024,2,0)</f>
        <v>DRBR386</v>
      </c>
      <c r="G79" s="136" t="str">
        <f>VLOOKUP(E79,'LISTADO ATM'!$A$2:$B$898,2,0)</f>
        <v xml:space="preserve">ATM Plaza Verón II </v>
      </c>
      <c r="H79" s="136" t="str">
        <f>VLOOKUP(E79,VIP!$A$2:$O17945,7,FALSE)</f>
        <v>Si</v>
      </c>
      <c r="I79" s="136" t="str">
        <f>VLOOKUP(E79,VIP!$A$2:$O9910,8,FALSE)</f>
        <v>Si</v>
      </c>
      <c r="J79" s="136" t="str">
        <f>VLOOKUP(E79,VIP!$A$2:$O9860,8,FALSE)</f>
        <v>Si</v>
      </c>
      <c r="K79" s="136" t="str">
        <f>VLOOKUP(E79,VIP!$A$2:$O13434,6,0)</f>
        <v>NO</v>
      </c>
      <c r="L79" s="133" t="s">
        <v>2419</v>
      </c>
      <c r="M79" s="138" t="s">
        <v>2456</v>
      </c>
      <c r="N79" s="138" t="s">
        <v>2463</v>
      </c>
      <c r="O79" s="142" t="s">
        <v>2464</v>
      </c>
      <c r="P79" s="135"/>
      <c r="Q79" s="138" t="s">
        <v>2419</v>
      </c>
    </row>
    <row r="80" spans="1:17" ht="18" x14ac:dyDescent="0.25">
      <c r="A80" s="136" t="str">
        <f>VLOOKUP(E80,'LISTADO ATM'!$A$2:$C$899,3,0)</f>
        <v>ESTE</v>
      </c>
      <c r="B80" s="123" t="s">
        <v>2654</v>
      </c>
      <c r="C80" s="137">
        <v>44317.733483796299</v>
      </c>
      <c r="D80" s="137" t="s">
        <v>2459</v>
      </c>
      <c r="E80" s="114">
        <v>630</v>
      </c>
      <c r="F80" s="142" t="str">
        <f>VLOOKUP(E80,VIP!$A$2:$O13023,2,0)</f>
        <v>DRBR112</v>
      </c>
      <c r="G80" s="136" t="str">
        <f>VLOOKUP(E80,'LISTADO ATM'!$A$2:$B$898,2,0)</f>
        <v xml:space="preserve">ATM Oficina Plaza Zaglul (SPM) </v>
      </c>
      <c r="H80" s="136" t="str">
        <f>VLOOKUP(E80,VIP!$A$2:$O17944,7,FALSE)</f>
        <v>Si</v>
      </c>
      <c r="I80" s="136" t="str">
        <f>VLOOKUP(E80,VIP!$A$2:$O9909,8,FALSE)</f>
        <v>Si</v>
      </c>
      <c r="J80" s="136" t="str">
        <f>VLOOKUP(E80,VIP!$A$2:$O9859,8,FALSE)</f>
        <v>Si</v>
      </c>
      <c r="K80" s="136" t="str">
        <f>VLOOKUP(E80,VIP!$A$2:$O13433,6,0)</f>
        <v>NO</v>
      </c>
      <c r="L80" s="133" t="s">
        <v>2419</v>
      </c>
      <c r="M80" s="138" t="s">
        <v>2456</v>
      </c>
      <c r="N80" s="138" t="s">
        <v>2463</v>
      </c>
      <c r="O80" s="142" t="s">
        <v>2464</v>
      </c>
      <c r="P80" s="135"/>
      <c r="Q80" s="138" t="s">
        <v>2419</v>
      </c>
    </row>
    <row r="81" spans="1:17" ht="18" x14ac:dyDescent="0.25">
      <c r="A81" s="136" t="str">
        <f>VLOOKUP(E81,'LISTADO ATM'!$A$2:$C$899,3,0)</f>
        <v>DISTRITO NACIONAL</v>
      </c>
      <c r="B81" s="123" t="s">
        <v>2653</v>
      </c>
      <c r="C81" s="137">
        <v>44317.735023148147</v>
      </c>
      <c r="D81" s="137" t="s">
        <v>2483</v>
      </c>
      <c r="E81" s="114">
        <v>390</v>
      </c>
      <c r="F81" s="142" t="str">
        <f>VLOOKUP(E81,VIP!$A$2:$O13022,2,0)</f>
        <v>DRBR390</v>
      </c>
      <c r="G81" s="136" t="str">
        <f>VLOOKUP(E81,'LISTADO ATM'!$A$2:$B$898,2,0)</f>
        <v xml:space="preserve">ATM Oficina Boca Chica II </v>
      </c>
      <c r="H81" s="136" t="str">
        <f>VLOOKUP(E81,VIP!$A$2:$O17943,7,FALSE)</f>
        <v>Si</v>
      </c>
      <c r="I81" s="136" t="str">
        <f>VLOOKUP(E81,VIP!$A$2:$O9908,8,FALSE)</f>
        <v>Si</v>
      </c>
      <c r="J81" s="136" t="str">
        <f>VLOOKUP(E81,VIP!$A$2:$O9858,8,FALSE)</f>
        <v>Si</v>
      </c>
      <c r="K81" s="136" t="str">
        <f>VLOOKUP(E81,VIP!$A$2:$O13432,6,0)</f>
        <v>NO</v>
      </c>
      <c r="L81" s="133" t="s">
        <v>2419</v>
      </c>
      <c r="M81" s="138" t="s">
        <v>2456</v>
      </c>
      <c r="N81" s="138" t="s">
        <v>2463</v>
      </c>
      <c r="O81" s="142" t="s">
        <v>2484</v>
      </c>
      <c r="P81" s="135"/>
      <c r="Q81" s="138" t="s">
        <v>2419</v>
      </c>
    </row>
    <row r="82" spans="1:17" ht="18" x14ac:dyDescent="0.25">
      <c r="A82" s="136" t="str">
        <f>VLOOKUP(E82,'LISTADO ATM'!$A$2:$C$899,3,0)</f>
        <v>NORTE</v>
      </c>
      <c r="B82" s="123" t="s">
        <v>2652</v>
      </c>
      <c r="C82" s="137">
        <v>44317.737812500003</v>
      </c>
      <c r="D82" s="137" t="s">
        <v>2483</v>
      </c>
      <c r="E82" s="114">
        <v>396</v>
      </c>
      <c r="F82" s="142" t="str">
        <f>VLOOKUP(E82,VIP!$A$2:$O13021,2,0)</f>
        <v>DRBR396</v>
      </c>
      <c r="G82" s="136" t="str">
        <f>VLOOKUP(E82,'LISTADO ATM'!$A$2:$B$898,2,0)</f>
        <v xml:space="preserve">ATM Oficina Plaza Ulloa (La Fuente) </v>
      </c>
      <c r="H82" s="136" t="str">
        <f>VLOOKUP(E82,VIP!$A$2:$O17942,7,FALSE)</f>
        <v>Si</v>
      </c>
      <c r="I82" s="136" t="str">
        <f>VLOOKUP(E82,VIP!$A$2:$O9907,8,FALSE)</f>
        <v>Si</v>
      </c>
      <c r="J82" s="136" t="str">
        <f>VLOOKUP(E82,VIP!$A$2:$O9857,8,FALSE)</f>
        <v>Si</v>
      </c>
      <c r="K82" s="136" t="str">
        <f>VLOOKUP(E82,VIP!$A$2:$O13431,6,0)</f>
        <v>NO</v>
      </c>
      <c r="L82" s="133" t="s">
        <v>2419</v>
      </c>
      <c r="M82" s="138" t="s">
        <v>2456</v>
      </c>
      <c r="N82" s="138" t="s">
        <v>2463</v>
      </c>
      <c r="O82" s="142" t="s">
        <v>2484</v>
      </c>
      <c r="P82" s="135"/>
      <c r="Q82" s="138" t="s">
        <v>2419</v>
      </c>
    </row>
    <row r="83" spans="1:17" ht="18" x14ac:dyDescent="0.25">
      <c r="A83" s="136" t="str">
        <f>VLOOKUP(E83,'LISTADO ATM'!$A$2:$C$899,3,0)</f>
        <v>DISTRITO NACIONAL</v>
      </c>
      <c r="B83" s="123" t="s">
        <v>2651</v>
      </c>
      <c r="C83" s="137">
        <v>44317.74046296296</v>
      </c>
      <c r="D83" s="137" t="s">
        <v>2181</v>
      </c>
      <c r="E83" s="114">
        <v>939</v>
      </c>
      <c r="F83" s="142" t="str">
        <f>VLOOKUP(E83,VIP!$A$2:$O13020,2,0)</f>
        <v>DRBR939</v>
      </c>
      <c r="G83" s="136" t="str">
        <f>VLOOKUP(E83,'LISTADO ATM'!$A$2:$B$898,2,0)</f>
        <v xml:space="preserve">ATM Estación Texaco Máximo Gómez </v>
      </c>
      <c r="H83" s="136" t="str">
        <f>VLOOKUP(E83,VIP!$A$2:$O17941,7,FALSE)</f>
        <v>Si</v>
      </c>
      <c r="I83" s="136" t="str">
        <f>VLOOKUP(E83,VIP!$A$2:$O9906,8,FALSE)</f>
        <v>Si</v>
      </c>
      <c r="J83" s="136" t="str">
        <f>VLOOKUP(E83,VIP!$A$2:$O9856,8,FALSE)</f>
        <v>Si</v>
      </c>
      <c r="K83" s="136" t="str">
        <f>VLOOKUP(E83,VIP!$A$2:$O13430,6,0)</f>
        <v>NO</v>
      </c>
      <c r="L83" s="133" t="s">
        <v>2479</v>
      </c>
      <c r="M83" s="138" t="s">
        <v>2456</v>
      </c>
      <c r="N83" s="138" t="s">
        <v>2463</v>
      </c>
      <c r="O83" s="142" t="s">
        <v>2465</v>
      </c>
      <c r="P83" s="135"/>
      <c r="Q83" s="138" t="s">
        <v>2479</v>
      </c>
    </row>
    <row r="84" spans="1:17" ht="18" x14ac:dyDescent="0.25">
      <c r="A84" s="136" t="str">
        <f>VLOOKUP(E84,'LISTADO ATM'!$A$2:$C$899,3,0)</f>
        <v>DISTRITO NACIONAL</v>
      </c>
      <c r="B84" s="123" t="s">
        <v>2650</v>
      </c>
      <c r="C84" s="137">
        <v>44317.740578703706</v>
      </c>
      <c r="D84" s="137" t="s">
        <v>2459</v>
      </c>
      <c r="E84" s="114">
        <v>406</v>
      </c>
      <c r="F84" s="142" t="str">
        <f>VLOOKUP(E84,VIP!$A$2:$O13019,2,0)</f>
        <v>DRBR406</v>
      </c>
      <c r="G84" s="136" t="str">
        <f>VLOOKUP(E84,'LISTADO ATM'!$A$2:$B$898,2,0)</f>
        <v xml:space="preserve">ATM UNP Plaza Lama Máximo Gómez </v>
      </c>
      <c r="H84" s="136" t="str">
        <f>VLOOKUP(E84,VIP!$A$2:$O17940,7,FALSE)</f>
        <v>Si</v>
      </c>
      <c r="I84" s="136" t="str">
        <f>VLOOKUP(E84,VIP!$A$2:$O9905,8,FALSE)</f>
        <v>Si</v>
      </c>
      <c r="J84" s="136" t="str">
        <f>VLOOKUP(E84,VIP!$A$2:$O9855,8,FALSE)</f>
        <v>Si</v>
      </c>
      <c r="K84" s="136" t="str">
        <f>VLOOKUP(E84,VIP!$A$2:$O13429,6,0)</f>
        <v>SI</v>
      </c>
      <c r="L84" s="133" t="s">
        <v>2419</v>
      </c>
      <c r="M84" s="138" t="s">
        <v>2456</v>
      </c>
      <c r="N84" s="138" t="s">
        <v>2463</v>
      </c>
      <c r="O84" s="142" t="s">
        <v>2464</v>
      </c>
      <c r="P84" s="135"/>
      <c r="Q84" s="138" t="s">
        <v>2419</v>
      </c>
    </row>
    <row r="85" spans="1:17" ht="18" x14ac:dyDescent="0.25">
      <c r="A85" s="136" t="str">
        <f>VLOOKUP(E85,'LISTADO ATM'!$A$2:$C$899,3,0)</f>
        <v>DISTRITO NACIONAL</v>
      </c>
      <c r="B85" s="123" t="s">
        <v>2649</v>
      </c>
      <c r="C85" s="137">
        <v>44317.742071759261</v>
      </c>
      <c r="D85" s="137" t="s">
        <v>2181</v>
      </c>
      <c r="E85" s="114">
        <v>183</v>
      </c>
      <c r="F85" s="142" t="str">
        <f>VLOOKUP(E85,VIP!$A$2:$O13018,2,0)</f>
        <v>DRBR183</v>
      </c>
      <c r="G85" s="136" t="str">
        <f>VLOOKUP(E85,'LISTADO ATM'!$A$2:$B$898,2,0)</f>
        <v>ATM Estación Nativa Km. 22 Aut. Duarte.</v>
      </c>
      <c r="H85" s="136" t="str">
        <f>VLOOKUP(E85,VIP!$A$2:$O17939,7,FALSE)</f>
        <v>N/A</v>
      </c>
      <c r="I85" s="136" t="str">
        <f>VLOOKUP(E85,VIP!$A$2:$O9904,8,FALSE)</f>
        <v>N/A</v>
      </c>
      <c r="J85" s="136" t="str">
        <f>VLOOKUP(E85,VIP!$A$2:$O9854,8,FALSE)</f>
        <v>N/A</v>
      </c>
      <c r="K85" s="136" t="str">
        <f>VLOOKUP(E85,VIP!$A$2:$O13428,6,0)</f>
        <v>N/A</v>
      </c>
      <c r="L85" s="133" t="s">
        <v>2479</v>
      </c>
      <c r="M85" s="138" t="s">
        <v>2456</v>
      </c>
      <c r="N85" s="138" t="s">
        <v>2463</v>
      </c>
      <c r="O85" s="142" t="s">
        <v>2465</v>
      </c>
      <c r="P85" s="135"/>
      <c r="Q85" s="138" t="s">
        <v>2479</v>
      </c>
    </row>
    <row r="86" spans="1:17" ht="18" x14ac:dyDescent="0.25">
      <c r="A86" s="136" t="str">
        <f>VLOOKUP(E86,'LISTADO ATM'!$A$2:$C$899,3,0)</f>
        <v>ESTE</v>
      </c>
      <c r="B86" s="123" t="s">
        <v>2648</v>
      </c>
      <c r="C86" s="137">
        <v>44317.744687500002</v>
      </c>
      <c r="D86" s="137" t="s">
        <v>2181</v>
      </c>
      <c r="E86" s="114">
        <v>104</v>
      </c>
      <c r="F86" s="142" t="str">
        <f>VLOOKUP(E86,VIP!$A$2:$O13017,2,0)</f>
        <v>DRBR104</v>
      </c>
      <c r="G86" s="136" t="str">
        <f>VLOOKUP(E86,'LISTADO ATM'!$A$2:$B$898,2,0)</f>
        <v xml:space="preserve">ATM Jumbo Higuey </v>
      </c>
      <c r="H86" s="136" t="str">
        <f>VLOOKUP(E86,VIP!$A$2:$O17938,7,FALSE)</f>
        <v>Si</v>
      </c>
      <c r="I86" s="136" t="str">
        <f>VLOOKUP(E86,VIP!$A$2:$O9903,8,FALSE)</f>
        <v>Si</v>
      </c>
      <c r="J86" s="136" t="str">
        <f>VLOOKUP(E86,VIP!$A$2:$O9853,8,FALSE)</f>
        <v>Si</v>
      </c>
      <c r="K86" s="136" t="str">
        <f>VLOOKUP(E86,VIP!$A$2:$O13427,6,0)</f>
        <v>NO</v>
      </c>
      <c r="L86" s="133" t="s">
        <v>2220</v>
      </c>
      <c r="M86" s="138" t="s">
        <v>2456</v>
      </c>
      <c r="N86" s="138" t="s">
        <v>2463</v>
      </c>
      <c r="O86" s="142" t="s">
        <v>2465</v>
      </c>
      <c r="P86" s="135"/>
      <c r="Q86" s="138" t="s">
        <v>2220</v>
      </c>
    </row>
    <row r="87" spans="1:17" ht="18" x14ac:dyDescent="0.25">
      <c r="A87" s="136" t="str">
        <f>VLOOKUP(E87,'LISTADO ATM'!$A$2:$C$899,3,0)</f>
        <v>ESTE</v>
      </c>
      <c r="B87" s="123" t="s">
        <v>2647</v>
      </c>
      <c r="C87" s="137">
        <v>44317.745266203703</v>
      </c>
      <c r="D87" s="137" t="s">
        <v>2459</v>
      </c>
      <c r="E87" s="114">
        <v>480</v>
      </c>
      <c r="F87" s="142" t="str">
        <f>VLOOKUP(E87,VIP!$A$2:$O13016,2,0)</f>
        <v>DRBR480</v>
      </c>
      <c r="G87" s="136" t="str">
        <f>VLOOKUP(E87,'LISTADO ATM'!$A$2:$B$898,2,0)</f>
        <v>ATM UNP Farmaconal Higuey</v>
      </c>
      <c r="H87" s="136" t="str">
        <f>VLOOKUP(E87,VIP!$A$2:$O17937,7,FALSE)</f>
        <v>N/A</v>
      </c>
      <c r="I87" s="136" t="str">
        <f>VLOOKUP(E87,VIP!$A$2:$O9902,8,FALSE)</f>
        <v>N/A</v>
      </c>
      <c r="J87" s="136" t="str">
        <f>VLOOKUP(E87,VIP!$A$2:$O9852,8,FALSE)</f>
        <v>N/A</v>
      </c>
      <c r="K87" s="136" t="str">
        <f>VLOOKUP(E87,VIP!$A$2:$O13426,6,0)</f>
        <v>N/A</v>
      </c>
      <c r="L87" s="133" t="s">
        <v>2419</v>
      </c>
      <c r="M87" s="138" t="s">
        <v>2456</v>
      </c>
      <c r="N87" s="138" t="s">
        <v>2463</v>
      </c>
      <c r="O87" s="142" t="s">
        <v>2464</v>
      </c>
      <c r="P87" s="135"/>
      <c r="Q87" s="138" t="s">
        <v>2419</v>
      </c>
    </row>
    <row r="88" spans="1:17" ht="18" x14ac:dyDescent="0.25">
      <c r="A88" s="136" t="str">
        <f>VLOOKUP(E88,'LISTADO ATM'!$A$2:$C$899,3,0)</f>
        <v>DISTRITO NACIONAL</v>
      </c>
      <c r="B88" s="123" t="s">
        <v>2646</v>
      </c>
      <c r="C88" s="137">
        <v>44317.748263888891</v>
      </c>
      <c r="D88" s="137" t="s">
        <v>2459</v>
      </c>
      <c r="E88" s="114">
        <v>507</v>
      </c>
      <c r="F88" s="142" t="str">
        <f>VLOOKUP(E88,VIP!$A$2:$O13015,2,0)</f>
        <v>DRBR507</v>
      </c>
      <c r="G88" s="136" t="str">
        <f>VLOOKUP(E88,'LISTADO ATM'!$A$2:$B$898,2,0)</f>
        <v>ATM Estación Sigma Boca Chica</v>
      </c>
      <c r="H88" s="136" t="str">
        <f>VLOOKUP(E88,VIP!$A$2:$O17936,7,FALSE)</f>
        <v>Si</v>
      </c>
      <c r="I88" s="136" t="str">
        <f>VLOOKUP(E88,VIP!$A$2:$O9901,8,FALSE)</f>
        <v>Si</v>
      </c>
      <c r="J88" s="136" t="str">
        <f>VLOOKUP(E88,VIP!$A$2:$O9851,8,FALSE)</f>
        <v>Si</v>
      </c>
      <c r="K88" s="136" t="str">
        <f>VLOOKUP(E88,VIP!$A$2:$O13425,6,0)</f>
        <v>NO</v>
      </c>
      <c r="L88" s="133" t="s">
        <v>2419</v>
      </c>
      <c r="M88" s="138" t="s">
        <v>2456</v>
      </c>
      <c r="N88" s="138" t="s">
        <v>2463</v>
      </c>
      <c r="O88" s="142" t="s">
        <v>2464</v>
      </c>
      <c r="P88" s="135"/>
      <c r="Q88" s="138" t="s">
        <v>2419</v>
      </c>
    </row>
    <row r="89" spans="1:17" ht="18" x14ac:dyDescent="0.25">
      <c r="A89" s="136" t="str">
        <f>VLOOKUP(E89,'LISTADO ATM'!$A$2:$C$899,3,0)</f>
        <v>DISTRITO NACIONAL</v>
      </c>
      <c r="B89" s="123" t="s">
        <v>2689</v>
      </c>
      <c r="C89" s="137">
        <v>44317.758449074077</v>
      </c>
      <c r="D89" s="137" t="s">
        <v>2459</v>
      </c>
      <c r="E89" s="114">
        <v>87</v>
      </c>
      <c r="F89" s="143" t="str">
        <f>VLOOKUP(E89,VIP!$A$2:$O13040,2,0)</f>
        <v>DRBR087</v>
      </c>
      <c r="G89" s="136" t="str">
        <f>VLOOKUP(E89,'LISTADO ATM'!$A$2:$B$898,2,0)</f>
        <v xml:space="preserve">ATM Autoservicio Sarasota </v>
      </c>
      <c r="H89" s="136" t="str">
        <f>VLOOKUP(E89,VIP!$A$2:$O17961,7,FALSE)</f>
        <v>Si</v>
      </c>
      <c r="I89" s="136" t="str">
        <f>VLOOKUP(E89,VIP!$A$2:$O9926,8,FALSE)</f>
        <v>Si</v>
      </c>
      <c r="J89" s="136" t="str">
        <f>VLOOKUP(E89,VIP!$A$2:$O9876,8,FALSE)</f>
        <v>Si</v>
      </c>
      <c r="K89" s="136" t="str">
        <f>VLOOKUP(E89,VIP!$A$2:$O13450,6,0)</f>
        <v>NO</v>
      </c>
      <c r="L89" s="133" t="s">
        <v>2514</v>
      </c>
      <c r="M89" s="138" t="s">
        <v>2456</v>
      </c>
      <c r="N89" s="138" t="s">
        <v>2463</v>
      </c>
      <c r="O89" s="143" t="s">
        <v>2464</v>
      </c>
      <c r="P89" s="135"/>
      <c r="Q89" s="138" t="s">
        <v>2514</v>
      </c>
    </row>
    <row r="90" spans="1:17" ht="18" x14ac:dyDescent="0.25">
      <c r="A90" s="136" t="str">
        <f>VLOOKUP(E90,'LISTADO ATM'!$A$2:$C$899,3,0)</f>
        <v>SUR</v>
      </c>
      <c r="B90" s="123" t="s">
        <v>2688</v>
      </c>
      <c r="C90" s="137">
        <v>44317.768599537034</v>
      </c>
      <c r="D90" s="137" t="s">
        <v>2459</v>
      </c>
      <c r="E90" s="114">
        <v>592</v>
      </c>
      <c r="F90" s="143" t="str">
        <f>VLOOKUP(E90,VIP!$A$2:$O13039,2,0)</f>
        <v>DRBR081</v>
      </c>
      <c r="G90" s="136" t="str">
        <f>VLOOKUP(E90,'LISTADO ATM'!$A$2:$B$898,2,0)</f>
        <v xml:space="preserve">ATM Centro de Caja San Cristóbal I </v>
      </c>
      <c r="H90" s="136" t="str">
        <f>VLOOKUP(E90,VIP!$A$2:$O17960,7,FALSE)</f>
        <v>Si</v>
      </c>
      <c r="I90" s="136" t="str">
        <f>VLOOKUP(E90,VIP!$A$2:$O9925,8,FALSE)</f>
        <v>Si</v>
      </c>
      <c r="J90" s="136" t="str">
        <f>VLOOKUP(E90,VIP!$A$2:$O9875,8,FALSE)</f>
        <v>Si</v>
      </c>
      <c r="K90" s="136" t="str">
        <f>VLOOKUP(E90,VIP!$A$2:$O13449,6,0)</f>
        <v>SI</v>
      </c>
      <c r="L90" s="133" t="s">
        <v>2691</v>
      </c>
      <c r="M90" s="138" t="s">
        <v>2456</v>
      </c>
      <c r="N90" s="138" t="s">
        <v>2463</v>
      </c>
      <c r="O90" s="143" t="s">
        <v>2464</v>
      </c>
      <c r="P90" s="135"/>
      <c r="Q90" s="138" t="s">
        <v>2690</v>
      </c>
    </row>
    <row r="91" spans="1:17" ht="18" x14ac:dyDescent="0.25">
      <c r="A91" s="136" t="str">
        <f>VLOOKUP(E91,'LISTADO ATM'!$A$2:$C$899,3,0)</f>
        <v>ESTE</v>
      </c>
      <c r="B91" s="123" t="s">
        <v>2687</v>
      </c>
      <c r="C91" s="137">
        <v>44317.770821759259</v>
      </c>
      <c r="D91" s="137" t="s">
        <v>2459</v>
      </c>
      <c r="E91" s="114">
        <v>609</v>
      </c>
      <c r="F91" s="143" t="str">
        <f>VLOOKUP(E91,VIP!$A$2:$O13038,2,0)</f>
        <v>DRBR120</v>
      </c>
      <c r="G91" s="136" t="str">
        <f>VLOOKUP(E91,'LISTADO ATM'!$A$2:$B$898,2,0)</f>
        <v xml:space="preserve">ATM S/M Jumbo (San Pedro) </v>
      </c>
      <c r="H91" s="136" t="str">
        <f>VLOOKUP(E91,VIP!$A$2:$O17959,7,FALSE)</f>
        <v>Si</v>
      </c>
      <c r="I91" s="136" t="str">
        <f>VLOOKUP(E91,VIP!$A$2:$O9924,8,FALSE)</f>
        <v>Si</v>
      </c>
      <c r="J91" s="136" t="str">
        <f>VLOOKUP(E91,VIP!$A$2:$O9874,8,FALSE)</f>
        <v>Si</v>
      </c>
      <c r="K91" s="136" t="str">
        <f>VLOOKUP(E91,VIP!$A$2:$O13448,6,0)</f>
        <v>NO</v>
      </c>
      <c r="L91" s="133" t="s">
        <v>2419</v>
      </c>
      <c r="M91" s="138" t="s">
        <v>2456</v>
      </c>
      <c r="N91" s="138" t="s">
        <v>2463</v>
      </c>
      <c r="O91" s="143" t="s">
        <v>2464</v>
      </c>
      <c r="P91" s="135"/>
      <c r="Q91" s="138" t="s">
        <v>2419</v>
      </c>
    </row>
    <row r="92" spans="1:17" ht="18" x14ac:dyDescent="0.25">
      <c r="A92" s="136" t="str">
        <f>VLOOKUP(E92,'LISTADO ATM'!$A$2:$C$899,3,0)</f>
        <v>ESTE</v>
      </c>
      <c r="B92" s="123" t="s">
        <v>2686</v>
      </c>
      <c r="C92" s="137">
        <v>44317.773831018516</v>
      </c>
      <c r="D92" s="137" t="s">
        <v>2459</v>
      </c>
      <c r="E92" s="114">
        <v>631</v>
      </c>
      <c r="F92" s="143" t="str">
        <f>VLOOKUP(E92,VIP!$A$2:$O13037,2,0)</f>
        <v>DRBR417</v>
      </c>
      <c r="G92" s="136" t="str">
        <f>VLOOKUP(E92,'LISTADO ATM'!$A$2:$B$898,2,0)</f>
        <v xml:space="preserve">ATM ASOCODEQUI (San Pedro) </v>
      </c>
      <c r="H92" s="136" t="str">
        <f>VLOOKUP(E92,VIP!$A$2:$O17958,7,FALSE)</f>
        <v>Si</v>
      </c>
      <c r="I92" s="136" t="str">
        <f>VLOOKUP(E92,VIP!$A$2:$O9923,8,FALSE)</f>
        <v>Si</v>
      </c>
      <c r="J92" s="136" t="str">
        <f>VLOOKUP(E92,VIP!$A$2:$O9873,8,FALSE)</f>
        <v>Si</v>
      </c>
      <c r="K92" s="136" t="str">
        <f>VLOOKUP(E92,VIP!$A$2:$O13447,6,0)</f>
        <v>NO</v>
      </c>
      <c r="L92" s="133" t="s">
        <v>2419</v>
      </c>
      <c r="M92" s="138" t="s">
        <v>2456</v>
      </c>
      <c r="N92" s="138" t="s">
        <v>2463</v>
      </c>
      <c r="O92" s="143" t="s">
        <v>2464</v>
      </c>
      <c r="P92" s="135"/>
      <c r="Q92" s="138" t="s">
        <v>2419</v>
      </c>
    </row>
    <row r="93" spans="1:17" ht="18" x14ac:dyDescent="0.25">
      <c r="A93" s="136" t="str">
        <f>VLOOKUP(E93,'LISTADO ATM'!$A$2:$C$899,3,0)</f>
        <v>SUR</v>
      </c>
      <c r="B93" s="123" t="s">
        <v>2685</v>
      </c>
      <c r="C93" s="137">
        <v>44317.782581018517</v>
      </c>
      <c r="D93" s="137" t="s">
        <v>2483</v>
      </c>
      <c r="E93" s="114">
        <v>699</v>
      </c>
      <c r="F93" s="143" t="str">
        <f>VLOOKUP(E93,VIP!$A$2:$O13036,2,0)</f>
        <v>DRBR699</v>
      </c>
      <c r="G93" s="136" t="str">
        <f>VLOOKUP(E93,'LISTADO ATM'!$A$2:$B$898,2,0)</f>
        <v>ATM S/M Bravo Bani</v>
      </c>
      <c r="H93" s="136" t="str">
        <f>VLOOKUP(E93,VIP!$A$2:$O17957,7,FALSE)</f>
        <v>NO</v>
      </c>
      <c r="I93" s="136" t="str">
        <f>VLOOKUP(E93,VIP!$A$2:$O9922,8,FALSE)</f>
        <v>SI</v>
      </c>
      <c r="J93" s="136" t="str">
        <f>VLOOKUP(E93,VIP!$A$2:$O9872,8,FALSE)</f>
        <v>SI</v>
      </c>
      <c r="K93" s="136" t="str">
        <f>VLOOKUP(E93,VIP!$A$2:$O13446,6,0)</f>
        <v>NO</v>
      </c>
      <c r="L93" s="133" t="s">
        <v>2450</v>
      </c>
      <c r="M93" s="138" t="s">
        <v>2456</v>
      </c>
      <c r="N93" s="138" t="s">
        <v>2463</v>
      </c>
      <c r="O93" s="143" t="s">
        <v>2484</v>
      </c>
      <c r="P93" s="135"/>
      <c r="Q93" s="138" t="s">
        <v>2450</v>
      </c>
    </row>
    <row r="94" spans="1:17" ht="18" x14ac:dyDescent="0.25">
      <c r="A94" s="136" t="str">
        <f>VLOOKUP(E94,'LISTADO ATM'!$A$2:$C$899,3,0)</f>
        <v>DISTRITO NACIONAL</v>
      </c>
      <c r="B94" s="123" t="s">
        <v>2684</v>
      </c>
      <c r="C94" s="137">
        <v>44317.789479166669</v>
      </c>
      <c r="D94" s="137" t="s">
        <v>2483</v>
      </c>
      <c r="E94" s="114">
        <v>715</v>
      </c>
      <c r="F94" s="143" t="str">
        <f>VLOOKUP(E94,VIP!$A$2:$O13035,2,0)</f>
        <v>DRBR992</v>
      </c>
      <c r="G94" s="136" t="str">
        <f>VLOOKUP(E94,'LISTADO ATM'!$A$2:$B$898,2,0)</f>
        <v xml:space="preserve">ATM Oficina 27 de Febrero (Lobby) </v>
      </c>
      <c r="H94" s="136" t="str">
        <f>VLOOKUP(E94,VIP!$A$2:$O17956,7,FALSE)</f>
        <v>Si</v>
      </c>
      <c r="I94" s="136" t="str">
        <f>VLOOKUP(E94,VIP!$A$2:$O9921,8,FALSE)</f>
        <v>Si</v>
      </c>
      <c r="J94" s="136" t="str">
        <f>VLOOKUP(E94,VIP!$A$2:$O9871,8,FALSE)</f>
        <v>Si</v>
      </c>
      <c r="K94" s="136" t="str">
        <f>VLOOKUP(E94,VIP!$A$2:$O13445,6,0)</f>
        <v>NO</v>
      </c>
      <c r="L94" s="133" t="s">
        <v>2419</v>
      </c>
      <c r="M94" s="138" t="s">
        <v>2456</v>
      </c>
      <c r="N94" s="138" t="s">
        <v>2463</v>
      </c>
      <c r="O94" s="143" t="s">
        <v>2484</v>
      </c>
      <c r="P94" s="135"/>
      <c r="Q94" s="138" t="s">
        <v>2419</v>
      </c>
    </row>
    <row r="95" spans="1:17" ht="18" x14ac:dyDescent="0.25">
      <c r="A95" s="136" t="str">
        <f>VLOOKUP(E95,'LISTADO ATM'!$A$2:$C$899,3,0)</f>
        <v>DISTRITO NACIONAL</v>
      </c>
      <c r="B95" s="123" t="s">
        <v>2683</v>
      </c>
      <c r="C95" s="137">
        <v>44317.791342592594</v>
      </c>
      <c r="D95" s="137" t="s">
        <v>2459</v>
      </c>
      <c r="E95" s="114">
        <v>717</v>
      </c>
      <c r="F95" s="143" t="str">
        <f>VLOOKUP(E95,VIP!$A$2:$O13034,2,0)</f>
        <v>DRBR24K</v>
      </c>
      <c r="G95" s="136" t="str">
        <f>VLOOKUP(E95,'LISTADO ATM'!$A$2:$B$898,2,0)</f>
        <v xml:space="preserve">ATM Oficina Los Alcarrizos </v>
      </c>
      <c r="H95" s="136" t="str">
        <f>VLOOKUP(E95,VIP!$A$2:$O17955,7,FALSE)</f>
        <v>Si</v>
      </c>
      <c r="I95" s="136" t="str">
        <f>VLOOKUP(E95,VIP!$A$2:$O9920,8,FALSE)</f>
        <v>Si</v>
      </c>
      <c r="J95" s="136" t="str">
        <f>VLOOKUP(E95,VIP!$A$2:$O9870,8,FALSE)</f>
        <v>Si</v>
      </c>
      <c r="K95" s="136" t="str">
        <f>VLOOKUP(E95,VIP!$A$2:$O13444,6,0)</f>
        <v>SI</v>
      </c>
      <c r="L95" s="133" t="s">
        <v>2419</v>
      </c>
      <c r="M95" s="138" t="s">
        <v>2456</v>
      </c>
      <c r="N95" s="138" t="s">
        <v>2463</v>
      </c>
      <c r="O95" s="143" t="s">
        <v>2464</v>
      </c>
      <c r="P95" s="135"/>
      <c r="Q95" s="138" t="s">
        <v>2419</v>
      </c>
    </row>
    <row r="96" spans="1:17" ht="18" x14ac:dyDescent="0.25">
      <c r="A96" s="136" t="str">
        <f>VLOOKUP(E96,'LISTADO ATM'!$A$2:$C$899,3,0)</f>
        <v>DISTRITO NACIONAL</v>
      </c>
      <c r="B96" s="123" t="s">
        <v>2682</v>
      </c>
      <c r="C96" s="137">
        <v>44317.798773148148</v>
      </c>
      <c r="D96" s="137" t="s">
        <v>2483</v>
      </c>
      <c r="E96" s="114">
        <v>755</v>
      </c>
      <c r="F96" s="143" t="str">
        <f>VLOOKUP(E96,VIP!$A$2:$O13033,2,0)</f>
        <v>DRBR755</v>
      </c>
      <c r="G96" s="136" t="str">
        <f>VLOOKUP(E96,'LISTADO ATM'!$A$2:$B$898,2,0)</f>
        <v xml:space="preserve">ATM Oficina Galería del Este (Plaza) </v>
      </c>
      <c r="H96" s="136" t="str">
        <f>VLOOKUP(E96,VIP!$A$2:$O17954,7,FALSE)</f>
        <v>Si</v>
      </c>
      <c r="I96" s="136" t="str">
        <f>VLOOKUP(E96,VIP!$A$2:$O9919,8,FALSE)</f>
        <v>Si</v>
      </c>
      <c r="J96" s="136" t="str">
        <f>VLOOKUP(E96,VIP!$A$2:$O9869,8,FALSE)</f>
        <v>Si</v>
      </c>
      <c r="K96" s="136" t="str">
        <f>VLOOKUP(E96,VIP!$A$2:$O13443,6,0)</f>
        <v>NO</v>
      </c>
      <c r="L96" s="133" t="s">
        <v>2419</v>
      </c>
      <c r="M96" s="138" t="s">
        <v>2456</v>
      </c>
      <c r="N96" s="138" t="s">
        <v>2463</v>
      </c>
      <c r="O96" s="143" t="s">
        <v>2484</v>
      </c>
      <c r="P96" s="135"/>
      <c r="Q96" s="138" t="s">
        <v>2419</v>
      </c>
    </row>
    <row r="97" spans="1:17" ht="18" x14ac:dyDescent="0.25">
      <c r="A97" s="136" t="str">
        <f>VLOOKUP(E97,'LISTADO ATM'!$A$2:$C$899,3,0)</f>
        <v>SUR</v>
      </c>
      <c r="B97" s="123" t="s">
        <v>2681</v>
      </c>
      <c r="C97" s="137">
        <v>44317.800567129627</v>
      </c>
      <c r="D97" s="137" t="s">
        <v>2483</v>
      </c>
      <c r="E97" s="114">
        <v>765</v>
      </c>
      <c r="F97" s="143" t="str">
        <f>VLOOKUP(E97,VIP!$A$2:$O13032,2,0)</f>
        <v>DRBR191</v>
      </c>
      <c r="G97" s="136" t="str">
        <f>VLOOKUP(E97,'LISTADO ATM'!$A$2:$B$898,2,0)</f>
        <v xml:space="preserve">ATM Oficina Azua I </v>
      </c>
      <c r="H97" s="136" t="str">
        <f>VLOOKUP(E97,VIP!$A$2:$O17953,7,FALSE)</f>
        <v>Si</v>
      </c>
      <c r="I97" s="136" t="str">
        <f>VLOOKUP(E97,VIP!$A$2:$O9918,8,FALSE)</f>
        <v>Si</v>
      </c>
      <c r="J97" s="136" t="str">
        <f>VLOOKUP(E97,VIP!$A$2:$O9868,8,FALSE)</f>
        <v>Si</v>
      </c>
      <c r="K97" s="136" t="str">
        <f>VLOOKUP(E97,VIP!$A$2:$O13442,6,0)</f>
        <v>NO</v>
      </c>
      <c r="L97" s="133" t="s">
        <v>2450</v>
      </c>
      <c r="M97" s="138" t="s">
        <v>2456</v>
      </c>
      <c r="N97" s="138" t="s">
        <v>2463</v>
      </c>
      <c r="O97" s="143" t="s">
        <v>2484</v>
      </c>
      <c r="P97" s="135"/>
      <c r="Q97" s="138" t="s">
        <v>2450</v>
      </c>
    </row>
    <row r="98" spans="1:17" ht="18" x14ac:dyDescent="0.25">
      <c r="A98" s="136" t="str">
        <f>VLOOKUP(E98,'LISTADO ATM'!$A$2:$C$899,3,0)</f>
        <v>SUR</v>
      </c>
      <c r="B98" s="123" t="s">
        <v>2680</v>
      </c>
      <c r="C98" s="137">
        <v>44317.802337962959</v>
      </c>
      <c r="D98" s="137" t="s">
        <v>2483</v>
      </c>
      <c r="E98" s="114">
        <v>767</v>
      </c>
      <c r="F98" s="143" t="str">
        <f>VLOOKUP(E98,VIP!$A$2:$O13031,2,0)</f>
        <v>DRBR059</v>
      </c>
      <c r="G98" s="136" t="str">
        <f>VLOOKUP(E98,'LISTADO ATM'!$A$2:$B$898,2,0)</f>
        <v xml:space="preserve">ATM S/M Diverso (Azua) </v>
      </c>
      <c r="H98" s="136" t="str">
        <f>VLOOKUP(E98,VIP!$A$2:$O17952,7,FALSE)</f>
        <v>Si</v>
      </c>
      <c r="I98" s="136" t="str">
        <f>VLOOKUP(E98,VIP!$A$2:$O9917,8,FALSE)</f>
        <v>No</v>
      </c>
      <c r="J98" s="136" t="str">
        <f>VLOOKUP(E98,VIP!$A$2:$O9867,8,FALSE)</f>
        <v>No</v>
      </c>
      <c r="K98" s="136" t="str">
        <f>VLOOKUP(E98,VIP!$A$2:$O13441,6,0)</f>
        <v>NO</v>
      </c>
      <c r="L98" s="133" t="s">
        <v>2419</v>
      </c>
      <c r="M98" s="138" t="s">
        <v>2456</v>
      </c>
      <c r="N98" s="138" t="s">
        <v>2463</v>
      </c>
      <c r="O98" s="143" t="s">
        <v>2484</v>
      </c>
      <c r="P98" s="135"/>
      <c r="Q98" s="138" t="s">
        <v>2419</v>
      </c>
    </row>
    <row r="99" spans="1:17" ht="18" x14ac:dyDescent="0.25">
      <c r="A99" s="136" t="str">
        <f>VLOOKUP(E99,'LISTADO ATM'!$A$2:$C$899,3,0)</f>
        <v>DISTRITO NACIONAL</v>
      </c>
      <c r="B99" s="123" t="s">
        <v>2679</v>
      </c>
      <c r="C99" s="137">
        <v>44317.804942129631</v>
      </c>
      <c r="D99" s="137" t="s">
        <v>2459</v>
      </c>
      <c r="E99" s="114">
        <v>769</v>
      </c>
      <c r="F99" s="143" t="str">
        <f>VLOOKUP(E99,VIP!$A$2:$O13030,2,0)</f>
        <v>DRBR769</v>
      </c>
      <c r="G99" s="136" t="str">
        <f>VLOOKUP(E99,'LISTADO ATM'!$A$2:$B$898,2,0)</f>
        <v>ATM UNP Pablo Mella Morales</v>
      </c>
      <c r="H99" s="136" t="str">
        <f>VLOOKUP(E99,VIP!$A$2:$O17951,7,FALSE)</f>
        <v>Si</v>
      </c>
      <c r="I99" s="136" t="str">
        <f>VLOOKUP(E99,VIP!$A$2:$O9916,8,FALSE)</f>
        <v>Si</v>
      </c>
      <c r="J99" s="136" t="str">
        <f>VLOOKUP(E99,VIP!$A$2:$O9866,8,FALSE)</f>
        <v>Si</v>
      </c>
      <c r="K99" s="136" t="str">
        <f>VLOOKUP(E99,VIP!$A$2:$O13440,6,0)</f>
        <v>NO</v>
      </c>
      <c r="L99" s="133" t="s">
        <v>2419</v>
      </c>
      <c r="M99" s="138" t="s">
        <v>2456</v>
      </c>
      <c r="N99" s="138" t="s">
        <v>2463</v>
      </c>
      <c r="O99" s="143" t="s">
        <v>2464</v>
      </c>
      <c r="P99" s="135"/>
      <c r="Q99" s="138" t="s">
        <v>2419</v>
      </c>
    </row>
    <row r="100" spans="1:17" ht="18" x14ac:dyDescent="0.25">
      <c r="A100" s="136" t="str">
        <f>VLOOKUP(E100,'LISTADO ATM'!$A$2:$C$899,3,0)</f>
        <v>NORTE</v>
      </c>
      <c r="B100" s="123" t="s">
        <v>2678</v>
      </c>
      <c r="C100" s="137">
        <v>44317.84238425926</v>
      </c>
      <c r="D100" s="137" t="s">
        <v>2182</v>
      </c>
      <c r="E100" s="114">
        <v>62</v>
      </c>
      <c r="F100" s="143" t="str">
        <f>VLOOKUP(E100,VIP!$A$2:$O13029,2,0)</f>
        <v>DRBR062</v>
      </c>
      <c r="G100" s="136" t="str">
        <f>VLOOKUP(E100,'LISTADO ATM'!$A$2:$B$898,2,0)</f>
        <v xml:space="preserve">ATM Oficina Dajabón </v>
      </c>
      <c r="H100" s="136" t="str">
        <f>VLOOKUP(E100,VIP!$A$2:$O17950,7,FALSE)</f>
        <v>Si</v>
      </c>
      <c r="I100" s="136" t="str">
        <f>VLOOKUP(E100,VIP!$A$2:$O9915,8,FALSE)</f>
        <v>Si</v>
      </c>
      <c r="J100" s="136" t="str">
        <f>VLOOKUP(E100,VIP!$A$2:$O9865,8,FALSE)</f>
        <v>Si</v>
      </c>
      <c r="K100" s="136" t="str">
        <f>VLOOKUP(E100,VIP!$A$2:$O13439,6,0)</f>
        <v>SI</v>
      </c>
      <c r="L100" s="133" t="s">
        <v>2220</v>
      </c>
      <c r="M100" s="138" t="s">
        <v>2456</v>
      </c>
      <c r="N100" s="138" t="s">
        <v>2463</v>
      </c>
      <c r="O100" s="143" t="s">
        <v>2492</v>
      </c>
      <c r="P100" s="135"/>
      <c r="Q100" s="138" t="s">
        <v>2220</v>
      </c>
    </row>
    <row r="101" spans="1:17" ht="18" x14ac:dyDescent="0.25">
      <c r="A101" s="136" t="str">
        <f>VLOOKUP(E101,'LISTADO ATM'!$A$2:$C$899,3,0)</f>
        <v>DISTRITO NACIONAL</v>
      </c>
      <c r="B101" s="123" t="s">
        <v>2677</v>
      </c>
      <c r="C101" s="137">
        <v>44317.846064814818</v>
      </c>
      <c r="D101" s="137" t="s">
        <v>2181</v>
      </c>
      <c r="E101" s="114">
        <v>34</v>
      </c>
      <c r="F101" s="143" t="str">
        <f>VLOOKUP(E101,VIP!$A$2:$O13028,2,0)</f>
        <v>DRBR034</v>
      </c>
      <c r="G101" s="136" t="str">
        <f>VLOOKUP(E101,'LISTADO ATM'!$A$2:$B$898,2,0)</f>
        <v xml:space="preserve">ATM Plaza de la Salud </v>
      </c>
      <c r="H101" s="136" t="str">
        <f>VLOOKUP(E101,VIP!$A$2:$O17949,7,FALSE)</f>
        <v>Si</v>
      </c>
      <c r="I101" s="136" t="str">
        <f>VLOOKUP(E101,VIP!$A$2:$O9914,8,FALSE)</f>
        <v>Si</v>
      </c>
      <c r="J101" s="136" t="str">
        <f>VLOOKUP(E101,VIP!$A$2:$O9864,8,FALSE)</f>
        <v>Si</v>
      </c>
      <c r="K101" s="136" t="str">
        <f>VLOOKUP(E101,VIP!$A$2:$O13438,6,0)</f>
        <v>NO</v>
      </c>
      <c r="L101" s="133" t="s">
        <v>2220</v>
      </c>
      <c r="M101" s="138" t="s">
        <v>2456</v>
      </c>
      <c r="N101" s="138" t="s">
        <v>2463</v>
      </c>
      <c r="O101" s="143" t="s">
        <v>2465</v>
      </c>
      <c r="P101" s="135"/>
      <c r="Q101" s="138" t="s">
        <v>2220</v>
      </c>
    </row>
    <row r="102" spans="1:17" ht="18" x14ac:dyDescent="0.25">
      <c r="A102" s="136" t="str">
        <f>VLOOKUP(E102,'LISTADO ATM'!$A$2:$C$899,3,0)</f>
        <v>SUR</v>
      </c>
      <c r="B102" s="123" t="s">
        <v>2676</v>
      </c>
      <c r="C102" s="137">
        <v>44317.848090277781</v>
      </c>
      <c r="D102" s="137" t="s">
        <v>2181</v>
      </c>
      <c r="E102" s="114">
        <v>134</v>
      </c>
      <c r="F102" s="143" t="str">
        <f>VLOOKUP(E102,VIP!$A$2:$O13026,2,0)</f>
        <v>DRBR134</v>
      </c>
      <c r="G102" s="136" t="str">
        <f>VLOOKUP(E102,'LISTADO ATM'!$A$2:$B$898,2,0)</f>
        <v xml:space="preserve">ATM Oficina San José de Ocoa </v>
      </c>
      <c r="H102" s="136" t="str">
        <f>VLOOKUP(E102,VIP!$A$2:$O17947,7,FALSE)</f>
        <v>Si</v>
      </c>
      <c r="I102" s="136" t="str">
        <f>VLOOKUP(E102,VIP!$A$2:$O9912,8,FALSE)</f>
        <v>Si</v>
      </c>
      <c r="J102" s="136" t="str">
        <f>VLOOKUP(E102,VIP!$A$2:$O9862,8,FALSE)</f>
        <v>Si</v>
      </c>
      <c r="K102" s="136" t="str">
        <f>VLOOKUP(E102,VIP!$A$2:$O13436,6,0)</f>
        <v>SI</v>
      </c>
      <c r="L102" s="133" t="s">
        <v>2220</v>
      </c>
      <c r="M102" s="138" t="s">
        <v>2456</v>
      </c>
      <c r="N102" s="138" t="s">
        <v>2463</v>
      </c>
      <c r="O102" s="143" t="s">
        <v>2465</v>
      </c>
      <c r="P102" s="135"/>
      <c r="Q102" s="138" t="s">
        <v>2220</v>
      </c>
    </row>
    <row r="103" spans="1:17" ht="18" x14ac:dyDescent="0.25">
      <c r="A103" s="136" t="str">
        <f>VLOOKUP(E103,'LISTADO ATM'!$A$2:$C$899,3,0)</f>
        <v>NORTE</v>
      </c>
      <c r="B103" s="123" t="s">
        <v>2675</v>
      </c>
      <c r="C103" s="137">
        <v>44317.848773148151</v>
      </c>
      <c r="D103" s="137" t="s">
        <v>2182</v>
      </c>
      <c r="E103" s="114">
        <v>257</v>
      </c>
      <c r="F103" s="143" t="str">
        <f>VLOOKUP(E103,VIP!$A$2:$O13025,2,0)</f>
        <v>DRBR257</v>
      </c>
      <c r="G103" s="136" t="str">
        <f>VLOOKUP(E103,'LISTADO ATM'!$A$2:$B$898,2,0)</f>
        <v xml:space="preserve">ATM S/M Pola (Santiago) </v>
      </c>
      <c r="H103" s="136" t="str">
        <f>VLOOKUP(E103,VIP!$A$2:$O17946,7,FALSE)</f>
        <v>Si</v>
      </c>
      <c r="I103" s="136" t="str">
        <f>VLOOKUP(E103,VIP!$A$2:$O9911,8,FALSE)</f>
        <v>Si</v>
      </c>
      <c r="J103" s="136" t="str">
        <f>VLOOKUP(E103,VIP!$A$2:$O9861,8,FALSE)</f>
        <v>Si</v>
      </c>
      <c r="K103" s="136" t="str">
        <f>VLOOKUP(E103,VIP!$A$2:$O13435,6,0)</f>
        <v>NO</v>
      </c>
      <c r="L103" s="133" t="s">
        <v>2220</v>
      </c>
      <c r="M103" s="138" t="s">
        <v>2456</v>
      </c>
      <c r="N103" s="138" t="s">
        <v>2463</v>
      </c>
      <c r="O103" s="143" t="s">
        <v>2492</v>
      </c>
      <c r="P103" s="135"/>
      <c r="Q103" s="138" t="s">
        <v>2220</v>
      </c>
    </row>
    <row r="104" spans="1:17" ht="18" x14ac:dyDescent="0.25">
      <c r="A104" s="136" t="str">
        <f>VLOOKUP(E104,'LISTADO ATM'!$A$2:$C$899,3,0)</f>
        <v>DISTRITO NACIONAL</v>
      </c>
      <c r="B104" s="123" t="s">
        <v>2674</v>
      </c>
      <c r="C104" s="137">
        <v>44317.849305555559</v>
      </c>
      <c r="D104" s="137" t="s">
        <v>2181</v>
      </c>
      <c r="E104" s="114">
        <v>517</v>
      </c>
      <c r="F104" s="143" t="str">
        <f>VLOOKUP(E104,VIP!$A$2:$O13024,2,0)</f>
        <v>DRBR517</v>
      </c>
      <c r="G104" s="136" t="str">
        <f>VLOOKUP(E104,'LISTADO ATM'!$A$2:$B$898,2,0)</f>
        <v xml:space="preserve">ATM Autobanco Oficina Sans Soucí </v>
      </c>
      <c r="H104" s="136" t="str">
        <f>VLOOKUP(E104,VIP!$A$2:$O17945,7,FALSE)</f>
        <v>Si</v>
      </c>
      <c r="I104" s="136" t="str">
        <f>VLOOKUP(E104,VIP!$A$2:$O9910,8,FALSE)</f>
        <v>Si</v>
      </c>
      <c r="J104" s="136" t="str">
        <f>VLOOKUP(E104,VIP!$A$2:$O9860,8,FALSE)</f>
        <v>Si</v>
      </c>
      <c r="K104" s="136" t="str">
        <f>VLOOKUP(E104,VIP!$A$2:$O13434,6,0)</f>
        <v>SI</v>
      </c>
      <c r="L104" s="133" t="s">
        <v>2220</v>
      </c>
      <c r="M104" s="138" t="s">
        <v>2456</v>
      </c>
      <c r="N104" s="138" t="s">
        <v>2463</v>
      </c>
      <c r="O104" s="143" t="s">
        <v>2465</v>
      </c>
      <c r="P104" s="135"/>
      <c r="Q104" s="138" t="s">
        <v>2220</v>
      </c>
    </row>
    <row r="105" spans="1:17" ht="18" x14ac:dyDescent="0.25">
      <c r="A105" s="136" t="str">
        <f>VLOOKUP(E105,'LISTADO ATM'!$A$2:$C$899,3,0)</f>
        <v>ESTE</v>
      </c>
      <c r="B105" s="123" t="s">
        <v>2673</v>
      </c>
      <c r="C105" s="137">
        <v>44317.849444444444</v>
      </c>
      <c r="D105" s="137" t="s">
        <v>2459</v>
      </c>
      <c r="E105" s="114">
        <v>844</v>
      </c>
      <c r="F105" s="143" t="str">
        <f>VLOOKUP(E105,VIP!$A$2:$O13023,2,0)</f>
        <v>DRBR844</v>
      </c>
      <c r="G105" s="136" t="str">
        <f>VLOOKUP(E105,'LISTADO ATM'!$A$2:$B$898,2,0)</f>
        <v xml:space="preserve">ATM San Juan Shopping Center (Bávaro) </v>
      </c>
      <c r="H105" s="136" t="str">
        <f>VLOOKUP(E105,VIP!$A$2:$O17944,7,FALSE)</f>
        <v>Si</v>
      </c>
      <c r="I105" s="136" t="str">
        <f>VLOOKUP(E105,VIP!$A$2:$O9909,8,FALSE)</f>
        <v>Si</v>
      </c>
      <c r="J105" s="136" t="str">
        <f>VLOOKUP(E105,VIP!$A$2:$O9859,8,FALSE)</f>
        <v>Si</v>
      </c>
      <c r="K105" s="136" t="str">
        <f>VLOOKUP(E105,VIP!$A$2:$O13433,6,0)</f>
        <v>NO</v>
      </c>
      <c r="L105" s="133" t="s">
        <v>2450</v>
      </c>
      <c r="M105" s="138" t="s">
        <v>2456</v>
      </c>
      <c r="N105" s="138" t="s">
        <v>2463</v>
      </c>
      <c r="O105" s="143" t="s">
        <v>2464</v>
      </c>
      <c r="P105" s="135"/>
      <c r="Q105" s="138" t="s">
        <v>2450</v>
      </c>
    </row>
    <row r="106" spans="1:17" ht="18" x14ac:dyDescent="0.25">
      <c r="A106" s="136" t="str">
        <f>VLOOKUP(E106,'LISTADO ATM'!$A$2:$C$899,3,0)</f>
        <v>NORTE</v>
      </c>
      <c r="B106" s="123" t="s">
        <v>2672</v>
      </c>
      <c r="C106" s="137">
        <v>44317.849918981483</v>
      </c>
      <c r="D106" s="137" t="s">
        <v>2182</v>
      </c>
      <c r="E106" s="114">
        <v>518</v>
      </c>
      <c r="F106" s="143" t="str">
        <f>VLOOKUP(E106,VIP!$A$2:$O13022,2,0)</f>
        <v>DRBR518</v>
      </c>
      <c r="G106" s="136" t="str">
        <f>VLOOKUP(E106,'LISTADO ATM'!$A$2:$B$898,2,0)</f>
        <v xml:space="preserve">ATM Autobanco Los Alamos </v>
      </c>
      <c r="H106" s="136" t="str">
        <f>VLOOKUP(E106,VIP!$A$2:$O17943,7,FALSE)</f>
        <v>Si</v>
      </c>
      <c r="I106" s="136" t="str">
        <f>VLOOKUP(E106,VIP!$A$2:$O9908,8,FALSE)</f>
        <v>Si</v>
      </c>
      <c r="J106" s="136" t="str">
        <f>VLOOKUP(E106,VIP!$A$2:$O9858,8,FALSE)</f>
        <v>Si</v>
      </c>
      <c r="K106" s="136" t="str">
        <f>VLOOKUP(E106,VIP!$A$2:$O13432,6,0)</f>
        <v>NO</v>
      </c>
      <c r="L106" s="133" t="s">
        <v>2220</v>
      </c>
      <c r="M106" s="138" t="s">
        <v>2456</v>
      </c>
      <c r="N106" s="138" t="s">
        <v>2463</v>
      </c>
      <c r="O106" s="143" t="s">
        <v>2492</v>
      </c>
      <c r="P106" s="135"/>
      <c r="Q106" s="138" t="s">
        <v>2220</v>
      </c>
    </row>
    <row r="107" spans="1:17" ht="18" x14ac:dyDescent="0.25">
      <c r="A107" s="136" t="str">
        <f>VLOOKUP(E107,'LISTADO ATM'!$A$2:$C$899,3,0)</f>
        <v>SUR</v>
      </c>
      <c r="B107" s="123" t="s">
        <v>2671</v>
      </c>
      <c r="C107" s="137">
        <v>44317.857569444444</v>
      </c>
      <c r="D107" s="137" t="s">
        <v>2483</v>
      </c>
      <c r="E107" s="114">
        <v>881</v>
      </c>
      <c r="F107" s="143" t="str">
        <f>VLOOKUP(E107,VIP!$A$2:$O13021,2,0)</f>
        <v>DRBR881</v>
      </c>
      <c r="G107" s="136" t="str">
        <f>VLOOKUP(E107,'LISTADO ATM'!$A$2:$B$898,2,0)</f>
        <v xml:space="preserve">ATM UNP Yaguate (San Cristóbal) </v>
      </c>
      <c r="H107" s="136" t="str">
        <f>VLOOKUP(E107,VIP!$A$2:$O17942,7,FALSE)</f>
        <v>Si</v>
      </c>
      <c r="I107" s="136" t="str">
        <f>VLOOKUP(E107,VIP!$A$2:$O9907,8,FALSE)</f>
        <v>Si</v>
      </c>
      <c r="J107" s="136" t="str">
        <f>VLOOKUP(E107,VIP!$A$2:$O9857,8,FALSE)</f>
        <v>Si</v>
      </c>
      <c r="K107" s="136" t="str">
        <f>VLOOKUP(E107,VIP!$A$2:$O13431,6,0)</f>
        <v>NO</v>
      </c>
      <c r="L107" s="133" t="s">
        <v>2419</v>
      </c>
      <c r="M107" s="138" t="s">
        <v>2456</v>
      </c>
      <c r="N107" s="138" t="s">
        <v>2463</v>
      </c>
      <c r="O107" s="143" t="s">
        <v>2484</v>
      </c>
      <c r="P107" s="135"/>
      <c r="Q107" s="138" t="s">
        <v>2419</v>
      </c>
    </row>
    <row r="108" spans="1:17" ht="18" x14ac:dyDescent="0.25">
      <c r="A108" s="136" t="str">
        <f>VLOOKUP(E108,'LISTADO ATM'!$A$2:$C$899,3,0)</f>
        <v>NORTE</v>
      </c>
      <c r="B108" s="123" t="s">
        <v>2670</v>
      </c>
      <c r="C108" s="137">
        <v>44317.864942129629</v>
      </c>
      <c r="D108" s="137" t="s">
        <v>2483</v>
      </c>
      <c r="E108" s="114">
        <v>965</v>
      </c>
      <c r="F108" s="143" t="str">
        <f>VLOOKUP(E108,VIP!$A$2:$O13020,2,0)</f>
        <v>DRBR965</v>
      </c>
      <c r="G108" s="136" t="str">
        <f>VLOOKUP(E108,'LISTADO ATM'!$A$2:$B$898,2,0)</f>
        <v xml:space="preserve">ATM S/M La Fuente FUN (Santiago) </v>
      </c>
      <c r="H108" s="136" t="str">
        <f>VLOOKUP(E108,VIP!$A$2:$O17941,7,FALSE)</f>
        <v>Si</v>
      </c>
      <c r="I108" s="136" t="str">
        <f>VLOOKUP(E108,VIP!$A$2:$O9906,8,FALSE)</f>
        <v>Si</v>
      </c>
      <c r="J108" s="136" t="str">
        <f>VLOOKUP(E108,VIP!$A$2:$O9856,8,FALSE)</f>
        <v>Si</v>
      </c>
      <c r="K108" s="136" t="str">
        <f>VLOOKUP(E108,VIP!$A$2:$O13430,6,0)</f>
        <v>NO</v>
      </c>
      <c r="L108" s="133" t="s">
        <v>2419</v>
      </c>
      <c r="M108" s="138" t="s">
        <v>2456</v>
      </c>
      <c r="N108" s="138" t="s">
        <v>2463</v>
      </c>
      <c r="O108" s="143" t="s">
        <v>2484</v>
      </c>
      <c r="P108" s="135"/>
      <c r="Q108" s="138" t="s">
        <v>2419</v>
      </c>
    </row>
    <row r="109" spans="1:17" ht="18" x14ac:dyDescent="0.25">
      <c r="A109" s="136" t="str">
        <f>VLOOKUP(E109,'LISTADO ATM'!$A$2:$C$899,3,0)</f>
        <v>SUR</v>
      </c>
      <c r="B109" s="123" t="s">
        <v>2669</v>
      </c>
      <c r="C109" s="137">
        <v>44317.875381944446</v>
      </c>
      <c r="D109" s="137" t="s">
        <v>2459</v>
      </c>
      <c r="E109" s="114">
        <v>48</v>
      </c>
      <c r="F109" s="143" t="str">
        <f>VLOOKUP(E109,VIP!$A$2:$O13019,2,0)</f>
        <v>DRBR048</v>
      </c>
      <c r="G109" s="136" t="str">
        <f>VLOOKUP(E109,'LISTADO ATM'!$A$2:$B$898,2,0)</f>
        <v xml:space="preserve">ATM Autoservicio Neiba I </v>
      </c>
      <c r="H109" s="136" t="str">
        <f>VLOOKUP(E109,VIP!$A$2:$O17940,7,FALSE)</f>
        <v>Si</v>
      </c>
      <c r="I109" s="136" t="str">
        <f>VLOOKUP(E109,VIP!$A$2:$O9905,8,FALSE)</f>
        <v>Si</v>
      </c>
      <c r="J109" s="136" t="str">
        <f>VLOOKUP(E109,VIP!$A$2:$O9855,8,FALSE)</f>
        <v>Si</v>
      </c>
      <c r="K109" s="136" t="str">
        <f>VLOOKUP(E109,VIP!$A$2:$O13429,6,0)</f>
        <v>SI</v>
      </c>
      <c r="L109" s="133" t="s">
        <v>2419</v>
      </c>
      <c r="M109" s="138" t="s">
        <v>2456</v>
      </c>
      <c r="N109" s="138" t="s">
        <v>2463</v>
      </c>
      <c r="O109" s="143" t="s">
        <v>2464</v>
      </c>
      <c r="P109" s="135"/>
      <c r="Q109" s="138" t="s">
        <v>2419</v>
      </c>
    </row>
    <row r="110" spans="1:17" ht="18" x14ac:dyDescent="0.25">
      <c r="A110" s="136" t="str">
        <f>VLOOKUP(E110,'LISTADO ATM'!$A$2:$C$899,3,0)</f>
        <v>DISTRITO NACIONAL</v>
      </c>
      <c r="B110" s="123" t="s">
        <v>2668</v>
      </c>
      <c r="C110" s="137">
        <v>44317.879699074074</v>
      </c>
      <c r="D110" s="137" t="s">
        <v>2181</v>
      </c>
      <c r="E110" s="114">
        <v>20</v>
      </c>
      <c r="F110" s="143" t="str">
        <f>VLOOKUP(E110,VIP!$A$2:$O13018,2,0)</f>
        <v>DRBR049</v>
      </c>
      <c r="G110" s="136" t="str">
        <f>VLOOKUP(E110,'LISTADO ATM'!$A$2:$B$898,2,0)</f>
        <v>ATM S/M Aprezio Las Palmas</v>
      </c>
      <c r="H110" s="136" t="str">
        <f>VLOOKUP(E110,VIP!$A$2:$O17939,7,FALSE)</f>
        <v>Si</v>
      </c>
      <c r="I110" s="136" t="str">
        <f>VLOOKUP(E110,VIP!$A$2:$O9904,8,FALSE)</f>
        <v>Si</v>
      </c>
      <c r="J110" s="136" t="str">
        <f>VLOOKUP(E110,VIP!$A$2:$O9854,8,FALSE)</f>
        <v>Si</v>
      </c>
      <c r="K110" s="136" t="str">
        <f>VLOOKUP(E110,VIP!$A$2:$O13428,6,0)</f>
        <v>NO</v>
      </c>
      <c r="L110" s="133" t="s">
        <v>2479</v>
      </c>
      <c r="M110" s="138" t="s">
        <v>2456</v>
      </c>
      <c r="N110" s="138" t="s">
        <v>2463</v>
      </c>
      <c r="O110" s="143" t="s">
        <v>2465</v>
      </c>
      <c r="P110" s="135"/>
      <c r="Q110" s="138" t="s">
        <v>2479</v>
      </c>
    </row>
    <row r="111" spans="1:17" ht="18" x14ac:dyDescent="0.25">
      <c r="A111" s="136" t="str">
        <f>VLOOKUP(E111,'LISTADO ATM'!$A$2:$C$899,3,0)</f>
        <v>SUR</v>
      </c>
      <c r="B111" s="123" t="s">
        <v>2667</v>
      </c>
      <c r="C111" s="137">
        <v>44317.880023148151</v>
      </c>
      <c r="D111" s="137" t="s">
        <v>2483</v>
      </c>
      <c r="E111" s="114">
        <v>50</v>
      </c>
      <c r="F111" s="143" t="str">
        <f>VLOOKUP(E111,VIP!$A$2:$O13017,2,0)</f>
        <v>DRBR050</v>
      </c>
      <c r="G111" s="136" t="str">
        <f>VLOOKUP(E111,'LISTADO ATM'!$A$2:$B$898,2,0)</f>
        <v xml:space="preserve">ATM Oficina Padre Las Casas (Azua) </v>
      </c>
      <c r="H111" s="136" t="str">
        <f>VLOOKUP(E111,VIP!$A$2:$O17938,7,FALSE)</f>
        <v>Si</v>
      </c>
      <c r="I111" s="136" t="str">
        <f>VLOOKUP(E111,VIP!$A$2:$O9903,8,FALSE)</f>
        <v>Si</v>
      </c>
      <c r="J111" s="136" t="str">
        <f>VLOOKUP(E111,VIP!$A$2:$O9853,8,FALSE)</f>
        <v>Si</v>
      </c>
      <c r="K111" s="136" t="str">
        <f>VLOOKUP(E111,VIP!$A$2:$O13427,6,0)</f>
        <v>NO</v>
      </c>
      <c r="L111" s="133" t="s">
        <v>2419</v>
      </c>
      <c r="M111" s="138" t="s">
        <v>2456</v>
      </c>
      <c r="N111" s="138" t="s">
        <v>2463</v>
      </c>
      <c r="O111" s="143" t="s">
        <v>2484</v>
      </c>
      <c r="P111" s="135"/>
      <c r="Q111" s="138" t="s">
        <v>2419</v>
      </c>
    </row>
    <row r="112" spans="1:17" ht="18" x14ac:dyDescent="0.25">
      <c r="A112" s="136" t="str">
        <f>VLOOKUP(E112,'LISTADO ATM'!$A$2:$C$899,3,0)</f>
        <v>NORTE</v>
      </c>
      <c r="B112" s="123">
        <v>3335871999</v>
      </c>
      <c r="C112" s="137">
        <v>44317.88071759259</v>
      </c>
      <c r="D112" s="137" t="s">
        <v>2182</v>
      </c>
      <c r="E112" s="114">
        <v>895</v>
      </c>
      <c r="F112" s="143" t="str">
        <f>VLOOKUP(E112,VIP!$A$2:$O13016,2,0)</f>
        <v>DRBR895</v>
      </c>
      <c r="G112" s="136" t="str">
        <f>VLOOKUP(E112,'LISTADO ATM'!$A$2:$B$898,2,0)</f>
        <v xml:space="preserve">ATM S/M Bravo (Santiago) </v>
      </c>
      <c r="H112" s="136" t="str">
        <f>VLOOKUP(E112,VIP!$A$2:$O17937,7,FALSE)</f>
        <v>Si</v>
      </c>
      <c r="I112" s="136" t="str">
        <f>VLOOKUP(E112,VIP!$A$2:$O9902,8,FALSE)</f>
        <v>No</v>
      </c>
      <c r="J112" s="136" t="str">
        <f>VLOOKUP(E112,VIP!$A$2:$O9852,8,FALSE)</f>
        <v>No</v>
      </c>
      <c r="K112" s="136" t="str">
        <f>VLOOKUP(E112,VIP!$A$2:$O13426,6,0)</f>
        <v>NO</v>
      </c>
      <c r="L112" s="133" t="s">
        <v>2479</v>
      </c>
      <c r="M112" s="138" t="s">
        <v>2456</v>
      </c>
      <c r="N112" s="138" t="s">
        <v>2463</v>
      </c>
      <c r="O112" s="143" t="s">
        <v>2492</v>
      </c>
      <c r="P112" s="135"/>
      <c r="Q112" s="138" t="s">
        <v>2479</v>
      </c>
    </row>
    <row r="113" spans="1:17" ht="18" x14ac:dyDescent="0.25">
      <c r="A113" s="136" t="str">
        <f>VLOOKUP(E113,'LISTADO ATM'!$A$2:$C$899,3,0)</f>
        <v>DISTRITO NACIONAL</v>
      </c>
      <c r="B113" s="123" t="s">
        <v>2707</v>
      </c>
      <c r="C113" s="137">
        <v>44317.897430555553</v>
      </c>
      <c r="D113" s="137" t="s">
        <v>2181</v>
      </c>
      <c r="E113" s="114">
        <v>420</v>
      </c>
      <c r="F113" s="148" t="str">
        <f>VLOOKUP(E113,VIP!$A$2:$O13032,2,0)</f>
        <v>DRBR420</v>
      </c>
      <c r="G113" s="136" t="str">
        <f>VLOOKUP(E113,'LISTADO ATM'!$A$2:$B$898,2,0)</f>
        <v xml:space="preserve">ATM DGII Av. Lincoln </v>
      </c>
      <c r="H113" s="136" t="str">
        <f>VLOOKUP(E113,VIP!$A$2:$O17953,7,FALSE)</f>
        <v>Si</v>
      </c>
      <c r="I113" s="136" t="str">
        <f>VLOOKUP(E113,VIP!$A$2:$O9918,8,FALSE)</f>
        <v>Si</v>
      </c>
      <c r="J113" s="136" t="str">
        <f>VLOOKUP(E113,VIP!$A$2:$O9868,8,FALSE)</f>
        <v>Si</v>
      </c>
      <c r="K113" s="136" t="str">
        <f>VLOOKUP(E113,VIP!$A$2:$O13442,6,0)</f>
        <v>NO</v>
      </c>
      <c r="L113" s="133" t="s">
        <v>2479</v>
      </c>
      <c r="M113" s="138" t="s">
        <v>2456</v>
      </c>
      <c r="N113" s="138" t="s">
        <v>2463</v>
      </c>
      <c r="O113" s="148" t="s">
        <v>2465</v>
      </c>
      <c r="P113" s="135"/>
      <c r="Q113" s="138" t="s">
        <v>2479</v>
      </c>
    </row>
    <row r="114" spans="1:17" ht="18" x14ac:dyDescent="0.25">
      <c r="A114" s="136" t="str">
        <f>VLOOKUP(E114,'LISTADO ATM'!$A$2:$C$899,3,0)</f>
        <v>DISTRITO NACIONAL</v>
      </c>
      <c r="B114" s="123" t="s">
        <v>2706</v>
      </c>
      <c r="C114" s="137">
        <v>44317.920173611114</v>
      </c>
      <c r="D114" s="137" t="s">
        <v>2459</v>
      </c>
      <c r="E114" s="114">
        <v>96</v>
      </c>
      <c r="F114" s="148" t="str">
        <f>VLOOKUP(E114,VIP!$A$2:$O13031,2,0)</f>
        <v>DRBR096</v>
      </c>
      <c r="G114" s="136" t="str">
        <f>VLOOKUP(E114,'LISTADO ATM'!$A$2:$B$898,2,0)</f>
        <v>ATM S/M Caribe Av. Charles de Gaulle</v>
      </c>
      <c r="H114" s="136" t="str">
        <f>VLOOKUP(E114,VIP!$A$2:$O17952,7,FALSE)</f>
        <v>Si</v>
      </c>
      <c r="I114" s="136" t="str">
        <f>VLOOKUP(E114,VIP!$A$2:$O9917,8,FALSE)</f>
        <v>No</v>
      </c>
      <c r="J114" s="136" t="str">
        <f>VLOOKUP(E114,VIP!$A$2:$O9867,8,FALSE)</f>
        <v>No</v>
      </c>
      <c r="K114" s="136" t="str">
        <f>VLOOKUP(E114,VIP!$A$2:$O13441,6,0)</f>
        <v>NO</v>
      </c>
      <c r="L114" s="133" t="s">
        <v>2419</v>
      </c>
      <c r="M114" s="138" t="s">
        <v>2456</v>
      </c>
      <c r="N114" s="138" t="s">
        <v>2463</v>
      </c>
      <c r="O114" s="148" t="s">
        <v>2464</v>
      </c>
      <c r="P114" s="135"/>
      <c r="Q114" s="138" t="s">
        <v>2419</v>
      </c>
    </row>
    <row r="115" spans="1:17" ht="18" x14ac:dyDescent="0.25">
      <c r="A115" s="136" t="str">
        <f>VLOOKUP(E115,'LISTADO ATM'!$A$2:$C$899,3,0)</f>
        <v>SUR</v>
      </c>
      <c r="B115" s="123" t="s">
        <v>2705</v>
      </c>
      <c r="C115" s="137">
        <v>44317.923333333332</v>
      </c>
      <c r="D115" s="137" t="s">
        <v>2459</v>
      </c>
      <c r="E115" s="114">
        <v>182</v>
      </c>
      <c r="F115" s="148" t="str">
        <f>VLOOKUP(E115,VIP!$A$2:$O13030,2,0)</f>
        <v>DRBR182</v>
      </c>
      <c r="G115" s="136" t="str">
        <f>VLOOKUP(E115,'LISTADO ATM'!$A$2:$B$898,2,0)</f>
        <v xml:space="preserve">ATM Barahona Comb </v>
      </c>
      <c r="H115" s="136" t="str">
        <f>VLOOKUP(E115,VIP!$A$2:$O17951,7,FALSE)</f>
        <v>Si</v>
      </c>
      <c r="I115" s="136" t="str">
        <f>VLOOKUP(E115,VIP!$A$2:$O9916,8,FALSE)</f>
        <v>Si</v>
      </c>
      <c r="J115" s="136" t="str">
        <f>VLOOKUP(E115,VIP!$A$2:$O9866,8,FALSE)</f>
        <v>Si</v>
      </c>
      <c r="K115" s="136" t="str">
        <f>VLOOKUP(E115,VIP!$A$2:$O13440,6,0)</f>
        <v>NO</v>
      </c>
      <c r="L115" s="133" t="s">
        <v>2419</v>
      </c>
      <c r="M115" s="138" t="s">
        <v>2456</v>
      </c>
      <c r="N115" s="138" t="s">
        <v>2463</v>
      </c>
      <c r="O115" s="148" t="s">
        <v>2464</v>
      </c>
      <c r="P115" s="135"/>
      <c r="Q115" s="138" t="s">
        <v>2419</v>
      </c>
    </row>
    <row r="116" spans="1:17" ht="18" x14ac:dyDescent="0.25">
      <c r="A116" s="136" t="str">
        <f>VLOOKUP(E116,'LISTADO ATM'!$A$2:$C$899,3,0)</f>
        <v>NORTE</v>
      </c>
      <c r="B116" s="123" t="s">
        <v>2704</v>
      </c>
      <c r="C116" s="137">
        <v>44317.924872685187</v>
      </c>
      <c r="D116" s="137" t="s">
        <v>2483</v>
      </c>
      <c r="E116" s="114">
        <v>256</v>
      </c>
      <c r="F116" s="148" t="str">
        <f>VLOOKUP(E116,VIP!$A$2:$O13029,2,0)</f>
        <v>DRBR256</v>
      </c>
      <c r="G116" s="136" t="str">
        <f>VLOOKUP(E116,'LISTADO ATM'!$A$2:$B$898,2,0)</f>
        <v xml:space="preserve">ATM Oficina Licey Al Medio </v>
      </c>
      <c r="H116" s="136" t="str">
        <f>VLOOKUP(E116,VIP!$A$2:$O17950,7,FALSE)</f>
        <v>Si</v>
      </c>
      <c r="I116" s="136" t="str">
        <f>VLOOKUP(E116,VIP!$A$2:$O9915,8,FALSE)</f>
        <v>Si</v>
      </c>
      <c r="J116" s="136" t="str">
        <f>VLOOKUP(E116,VIP!$A$2:$O9865,8,FALSE)</f>
        <v>Si</v>
      </c>
      <c r="K116" s="136" t="str">
        <f>VLOOKUP(E116,VIP!$A$2:$O13439,6,0)</f>
        <v>NO</v>
      </c>
      <c r="L116" s="133" t="s">
        <v>2419</v>
      </c>
      <c r="M116" s="138" t="s">
        <v>2456</v>
      </c>
      <c r="N116" s="138" t="s">
        <v>2463</v>
      </c>
      <c r="O116" s="148" t="s">
        <v>2484</v>
      </c>
      <c r="P116" s="135"/>
      <c r="Q116" s="138" t="s">
        <v>2419</v>
      </c>
    </row>
    <row r="117" spans="1:17" ht="18" x14ac:dyDescent="0.25">
      <c r="A117" s="136" t="str">
        <f>VLOOKUP(E117,'LISTADO ATM'!$A$2:$C$899,3,0)</f>
        <v>ESTE</v>
      </c>
      <c r="B117" s="123" t="s">
        <v>2703</v>
      </c>
      <c r="C117" s="137">
        <v>44317.926608796297</v>
      </c>
      <c r="D117" s="137" t="s">
        <v>2459</v>
      </c>
      <c r="E117" s="114">
        <v>330</v>
      </c>
      <c r="F117" s="148" t="str">
        <f>VLOOKUP(E117,VIP!$A$2:$O13028,2,0)</f>
        <v>DRBR330</v>
      </c>
      <c r="G117" s="136" t="str">
        <f>VLOOKUP(E117,'LISTADO ATM'!$A$2:$B$898,2,0)</f>
        <v xml:space="preserve">ATM Oficina Boulevard (Higuey) </v>
      </c>
      <c r="H117" s="136" t="str">
        <f>VLOOKUP(E117,VIP!$A$2:$O17949,7,FALSE)</f>
        <v>Si</v>
      </c>
      <c r="I117" s="136" t="str">
        <f>VLOOKUP(E117,VIP!$A$2:$O9914,8,FALSE)</f>
        <v>Si</v>
      </c>
      <c r="J117" s="136" t="str">
        <f>VLOOKUP(E117,VIP!$A$2:$O9864,8,FALSE)</f>
        <v>Si</v>
      </c>
      <c r="K117" s="136" t="str">
        <f>VLOOKUP(E117,VIP!$A$2:$O13438,6,0)</f>
        <v>SI</v>
      </c>
      <c r="L117" s="133" t="s">
        <v>2419</v>
      </c>
      <c r="M117" s="138" t="s">
        <v>2456</v>
      </c>
      <c r="N117" s="138" t="s">
        <v>2463</v>
      </c>
      <c r="O117" s="148" t="s">
        <v>2464</v>
      </c>
      <c r="P117" s="135"/>
      <c r="Q117" s="138" t="s">
        <v>2419</v>
      </c>
    </row>
    <row r="118" spans="1:17" ht="18" x14ac:dyDescent="0.25">
      <c r="A118" s="136" t="e">
        <f>VLOOKUP(E118,'LISTADO ATM'!$A$2:$C$899,3,0)</f>
        <v>#N/A</v>
      </c>
      <c r="B118" s="123" t="s">
        <v>2702</v>
      </c>
      <c r="C118" s="137">
        <v>44317.930486111109</v>
      </c>
      <c r="D118" s="137" t="s">
        <v>2459</v>
      </c>
      <c r="E118" s="114">
        <v>375</v>
      </c>
      <c r="F118" s="148" t="str">
        <f>VLOOKUP(E118,VIP!$A$2:$O13027,2,0)</f>
        <v>DRBR375</v>
      </c>
      <c r="G118" s="136" t="e">
        <f>VLOOKUP(E118,'LISTADO ATM'!$A$2:$B$898,2,0)</f>
        <v>#N/A</v>
      </c>
      <c r="H118" s="136" t="str">
        <f>VLOOKUP(E118,VIP!$A$2:$O17948,7,FALSE)</f>
        <v>N/A</v>
      </c>
      <c r="I118" s="136" t="str">
        <f>VLOOKUP(E118,VIP!$A$2:$O9913,8,FALSE)</f>
        <v>N/A</v>
      </c>
      <c r="J118" s="136" t="str">
        <f>VLOOKUP(E118,VIP!$A$2:$O9863,8,FALSE)</f>
        <v>N/A</v>
      </c>
      <c r="K118" s="136" t="str">
        <f>VLOOKUP(E118,VIP!$A$2:$O13437,6,0)</f>
        <v>N/A</v>
      </c>
      <c r="L118" s="133" t="s">
        <v>2419</v>
      </c>
      <c r="M118" s="138" t="s">
        <v>2456</v>
      </c>
      <c r="N118" s="138" t="s">
        <v>2463</v>
      </c>
      <c r="O118" s="148" t="s">
        <v>2464</v>
      </c>
      <c r="P118" s="135"/>
      <c r="Q118" s="138" t="s">
        <v>2419</v>
      </c>
    </row>
    <row r="119" spans="1:17" ht="18" x14ac:dyDescent="0.25">
      <c r="A119" s="136" t="str">
        <f>VLOOKUP(E119,'LISTADO ATM'!$A$2:$C$899,3,0)</f>
        <v>DISTRITO NACIONAL</v>
      </c>
      <c r="B119" s="123" t="s">
        <v>2701</v>
      </c>
      <c r="C119" s="137">
        <v>44317.935115740744</v>
      </c>
      <c r="D119" s="137" t="s">
        <v>2459</v>
      </c>
      <c r="E119" s="114">
        <v>696</v>
      </c>
      <c r="F119" s="148" t="str">
        <f>VLOOKUP(E119,VIP!$A$2:$O13026,2,0)</f>
        <v>DRBR696</v>
      </c>
      <c r="G119" s="136" t="str">
        <f>VLOOKUP(E119,'LISTADO ATM'!$A$2:$B$898,2,0)</f>
        <v>ATM Olé Jacobo Majluta</v>
      </c>
      <c r="H119" s="136" t="str">
        <f>VLOOKUP(E119,VIP!$A$2:$O17947,7,FALSE)</f>
        <v>Si</v>
      </c>
      <c r="I119" s="136" t="str">
        <f>VLOOKUP(E119,VIP!$A$2:$O9912,8,FALSE)</f>
        <v>Si</v>
      </c>
      <c r="J119" s="136" t="str">
        <f>VLOOKUP(E119,VIP!$A$2:$O9862,8,FALSE)</f>
        <v>Si</v>
      </c>
      <c r="K119" s="136" t="str">
        <f>VLOOKUP(E119,VIP!$A$2:$O13436,6,0)</f>
        <v>NO</v>
      </c>
      <c r="L119" s="133" t="s">
        <v>2419</v>
      </c>
      <c r="M119" s="138" t="s">
        <v>2456</v>
      </c>
      <c r="N119" s="138" t="s">
        <v>2463</v>
      </c>
      <c r="O119" s="148" t="s">
        <v>2464</v>
      </c>
      <c r="P119" s="135"/>
      <c r="Q119" s="138" t="s">
        <v>2419</v>
      </c>
    </row>
    <row r="120" spans="1:17" ht="18" x14ac:dyDescent="0.25">
      <c r="A120" s="136" t="str">
        <f>VLOOKUP(E120,'LISTADO ATM'!$A$2:$C$899,3,0)</f>
        <v>DISTRITO NACIONAL</v>
      </c>
      <c r="B120" s="123" t="s">
        <v>2700</v>
      </c>
      <c r="C120" s="137">
        <v>44317.936585648145</v>
      </c>
      <c r="D120" s="137" t="s">
        <v>2459</v>
      </c>
      <c r="E120" s="114">
        <v>713</v>
      </c>
      <c r="F120" s="148" t="str">
        <f>VLOOKUP(E120,VIP!$A$2:$O13025,2,0)</f>
        <v>DRBR016</v>
      </c>
      <c r="G120" s="136" t="str">
        <f>VLOOKUP(E120,'LISTADO ATM'!$A$2:$B$898,2,0)</f>
        <v xml:space="preserve">ATM Oficina Las Américas </v>
      </c>
      <c r="H120" s="136" t="str">
        <f>VLOOKUP(E120,VIP!$A$2:$O17946,7,FALSE)</f>
        <v>Si</v>
      </c>
      <c r="I120" s="136" t="str">
        <f>VLOOKUP(E120,VIP!$A$2:$O9911,8,FALSE)</f>
        <v>Si</v>
      </c>
      <c r="J120" s="136" t="str">
        <f>VLOOKUP(E120,VIP!$A$2:$O9861,8,FALSE)</f>
        <v>Si</v>
      </c>
      <c r="K120" s="136" t="str">
        <f>VLOOKUP(E120,VIP!$A$2:$O13435,6,0)</f>
        <v>NO</v>
      </c>
      <c r="L120" s="133" t="s">
        <v>2708</v>
      </c>
      <c r="M120" s="138" t="s">
        <v>2456</v>
      </c>
      <c r="N120" s="138" t="s">
        <v>2463</v>
      </c>
      <c r="O120" s="148" t="s">
        <v>2464</v>
      </c>
      <c r="P120" s="135"/>
      <c r="Q120" s="138" t="s">
        <v>2708</v>
      </c>
    </row>
    <row r="121" spans="1:17" ht="18" x14ac:dyDescent="0.25">
      <c r="A121" s="136" t="str">
        <f>VLOOKUP(E121,'LISTADO ATM'!$A$2:$C$899,3,0)</f>
        <v>NORTE</v>
      </c>
      <c r="B121" s="123" t="s">
        <v>2699</v>
      </c>
      <c r="C121" s="137">
        <v>44317.950138888889</v>
      </c>
      <c r="D121" s="137" t="s">
        <v>2182</v>
      </c>
      <c r="E121" s="114">
        <v>4</v>
      </c>
      <c r="F121" s="148" t="str">
        <f>VLOOKUP(E121,VIP!$A$2:$O13024,2,0)</f>
        <v>DRBR004</v>
      </c>
      <c r="G121" s="136" t="str">
        <f>VLOOKUP(E121,'LISTADO ATM'!$A$2:$B$898,2,0)</f>
        <v>ATM Avenida Rivas</v>
      </c>
      <c r="H121" s="136" t="str">
        <f>VLOOKUP(E121,VIP!$A$2:$O17945,7,FALSE)</f>
        <v>Si</v>
      </c>
      <c r="I121" s="136" t="str">
        <f>VLOOKUP(E121,VIP!$A$2:$O9910,8,FALSE)</f>
        <v>Si</v>
      </c>
      <c r="J121" s="136" t="str">
        <f>VLOOKUP(E121,VIP!$A$2:$O9860,8,FALSE)</f>
        <v>Si</v>
      </c>
      <c r="K121" s="136" t="str">
        <f>VLOOKUP(E121,VIP!$A$2:$O13434,6,0)</f>
        <v>NO</v>
      </c>
      <c r="L121" s="133" t="s">
        <v>2220</v>
      </c>
      <c r="M121" s="138" t="s">
        <v>2456</v>
      </c>
      <c r="N121" s="138" t="s">
        <v>2463</v>
      </c>
      <c r="O121" s="148" t="s">
        <v>2492</v>
      </c>
      <c r="P121" s="135"/>
      <c r="Q121" s="138" t="s">
        <v>2220</v>
      </c>
    </row>
    <row r="122" spans="1:17" ht="18" x14ac:dyDescent="0.25">
      <c r="A122" s="136" t="str">
        <f>VLOOKUP(E122,'LISTADO ATM'!$A$2:$C$899,3,0)</f>
        <v>SUR</v>
      </c>
      <c r="B122" s="123" t="s">
        <v>2698</v>
      </c>
      <c r="C122" s="137">
        <v>44317.950474537036</v>
      </c>
      <c r="D122" s="137" t="s">
        <v>2181</v>
      </c>
      <c r="E122" s="114">
        <v>301</v>
      </c>
      <c r="F122" s="148" t="str">
        <f>VLOOKUP(E122,VIP!$A$2:$O13023,2,0)</f>
        <v>DRBR301</v>
      </c>
      <c r="G122" s="136" t="str">
        <f>VLOOKUP(E122,'LISTADO ATM'!$A$2:$B$898,2,0)</f>
        <v xml:space="preserve">ATM UNP Alfa y Omega (Barahona) </v>
      </c>
      <c r="H122" s="136" t="str">
        <f>VLOOKUP(E122,VIP!$A$2:$O17944,7,FALSE)</f>
        <v>Si</v>
      </c>
      <c r="I122" s="136" t="str">
        <f>VLOOKUP(E122,VIP!$A$2:$O9909,8,FALSE)</f>
        <v>Si</v>
      </c>
      <c r="J122" s="136" t="str">
        <f>VLOOKUP(E122,VIP!$A$2:$O9859,8,FALSE)</f>
        <v>Si</v>
      </c>
      <c r="K122" s="136" t="str">
        <f>VLOOKUP(E122,VIP!$A$2:$O13433,6,0)</f>
        <v>NO</v>
      </c>
      <c r="L122" s="133" t="s">
        <v>2220</v>
      </c>
      <c r="M122" s="138" t="s">
        <v>2456</v>
      </c>
      <c r="N122" s="138" t="s">
        <v>2463</v>
      </c>
      <c r="O122" s="148" t="s">
        <v>2465</v>
      </c>
      <c r="P122" s="135"/>
      <c r="Q122" s="138" t="s">
        <v>2220</v>
      </c>
    </row>
    <row r="123" spans="1:17" ht="18" x14ac:dyDescent="0.25">
      <c r="A123" s="136" t="str">
        <f>VLOOKUP(E123,'LISTADO ATM'!$A$2:$C$899,3,0)</f>
        <v>ESTE</v>
      </c>
      <c r="B123" s="123" t="s">
        <v>2697</v>
      </c>
      <c r="C123" s="137">
        <v>44317.974270833336</v>
      </c>
      <c r="D123" s="137" t="s">
        <v>2181</v>
      </c>
      <c r="E123" s="114">
        <v>742</v>
      </c>
      <c r="F123" s="148" t="str">
        <f>VLOOKUP(E123,VIP!$A$2:$O13022,2,0)</f>
        <v>DRBR990</v>
      </c>
      <c r="G123" s="136" t="str">
        <f>VLOOKUP(E123,'LISTADO ATM'!$A$2:$B$898,2,0)</f>
        <v xml:space="preserve">ATM Oficina Plaza del Rey (La Romana) </v>
      </c>
      <c r="H123" s="136" t="str">
        <f>VLOOKUP(E123,VIP!$A$2:$O17943,7,FALSE)</f>
        <v>Si</v>
      </c>
      <c r="I123" s="136" t="str">
        <f>VLOOKUP(E123,VIP!$A$2:$O9908,8,FALSE)</f>
        <v>Si</v>
      </c>
      <c r="J123" s="136" t="str">
        <f>VLOOKUP(E123,VIP!$A$2:$O9858,8,FALSE)</f>
        <v>Si</v>
      </c>
      <c r="K123" s="136" t="str">
        <f>VLOOKUP(E123,VIP!$A$2:$O13432,6,0)</f>
        <v>NO</v>
      </c>
      <c r="L123" s="133" t="s">
        <v>2220</v>
      </c>
      <c r="M123" s="138" t="s">
        <v>2456</v>
      </c>
      <c r="N123" s="138" t="s">
        <v>2463</v>
      </c>
      <c r="O123" s="148" t="s">
        <v>2465</v>
      </c>
      <c r="P123" s="135"/>
      <c r="Q123" s="138" t="s">
        <v>2220</v>
      </c>
    </row>
    <row r="124" spans="1:17" ht="18" x14ac:dyDescent="0.25">
      <c r="A124" s="136" t="str">
        <f>VLOOKUP(E124,'LISTADO ATM'!$A$2:$C$899,3,0)</f>
        <v>NORTE</v>
      </c>
      <c r="B124" s="123" t="s">
        <v>2696</v>
      </c>
      <c r="C124" s="137">
        <v>44317.974745370368</v>
      </c>
      <c r="D124" s="137" t="s">
        <v>2182</v>
      </c>
      <c r="E124" s="114">
        <v>370</v>
      </c>
      <c r="F124" s="148" t="str">
        <f>VLOOKUP(E124,VIP!$A$2:$O13021,2,0)</f>
        <v>DRBR370</v>
      </c>
      <c r="G124" s="136" t="str">
        <f>VLOOKUP(E124,'LISTADO ATM'!$A$2:$B$898,2,0)</f>
        <v>ATM Oficina Cruce de Imbert II (puerto Plata)</v>
      </c>
      <c r="H124" s="136" t="str">
        <f>VLOOKUP(E124,VIP!$A$2:$O17942,7,FALSE)</f>
        <v>N/A</v>
      </c>
      <c r="I124" s="136" t="str">
        <f>VLOOKUP(E124,VIP!$A$2:$O9907,8,FALSE)</f>
        <v>N/A</v>
      </c>
      <c r="J124" s="136" t="str">
        <f>VLOOKUP(E124,VIP!$A$2:$O9857,8,FALSE)</f>
        <v>N/A</v>
      </c>
      <c r="K124" s="136" t="str">
        <f>VLOOKUP(E124,VIP!$A$2:$O13431,6,0)</f>
        <v>N/A</v>
      </c>
      <c r="L124" s="133" t="s">
        <v>2479</v>
      </c>
      <c r="M124" s="138" t="s">
        <v>2456</v>
      </c>
      <c r="N124" s="138" t="s">
        <v>2463</v>
      </c>
      <c r="O124" s="148" t="s">
        <v>2492</v>
      </c>
      <c r="P124" s="135"/>
      <c r="Q124" s="138" t="s">
        <v>2479</v>
      </c>
    </row>
    <row r="125" spans="1:17" ht="18" x14ac:dyDescent="0.25">
      <c r="A125" s="136" t="str">
        <f>VLOOKUP(E125,'LISTADO ATM'!$A$2:$C$899,3,0)</f>
        <v>DISTRITO NACIONAL</v>
      </c>
      <c r="B125" s="123" t="s">
        <v>2695</v>
      </c>
      <c r="C125" s="137">
        <v>44317.975486111114</v>
      </c>
      <c r="D125" s="137" t="s">
        <v>2181</v>
      </c>
      <c r="E125" s="114">
        <v>967</v>
      </c>
      <c r="F125" s="148" t="str">
        <f>VLOOKUP(E125,VIP!$A$2:$O13020,2,0)</f>
        <v>DRBR967</v>
      </c>
      <c r="G125" s="136" t="str">
        <f>VLOOKUP(E125,'LISTADO ATM'!$A$2:$B$898,2,0)</f>
        <v xml:space="preserve">ATM UNP Hiper Olé Autopista Duarte </v>
      </c>
      <c r="H125" s="136" t="str">
        <f>VLOOKUP(E125,VIP!$A$2:$O17941,7,FALSE)</f>
        <v>Si</v>
      </c>
      <c r="I125" s="136" t="str">
        <f>VLOOKUP(E125,VIP!$A$2:$O9906,8,FALSE)</f>
        <v>Si</v>
      </c>
      <c r="J125" s="136" t="str">
        <f>VLOOKUP(E125,VIP!$A$2:$O9856,8,FALSE)</f>
        <v>Si</v>
      </c>
      <c r="K125" s="136" t="str">
        <f>VLOOKUP(E125,VIP!$A$2:$O13430,6,0)</f>
        <v>NO</v>
      </c>
      <c r="L125" s="133" t="s">
        <v>2479</v>
      </c>
      <c r="M125" s="138" t="s">
        <v>2456</v>
      </c>
      <c r="N125" s="138" t="s">
        <v>2463</v>
      </c>
      <c r="O125" s="148" t="s">
        <v>2465</v>
      </c>
      <c r="P125" s="135"/>
      <c r="Q125" s="138" t="s">
        <v>2479</v>
      </c>
    </row>
    <row r="126" spans="1:17" ht="18" x14ac:dyDescent="0.25">
      <c r="A126" s="136" t="str">
        <f>VLOOKUP(E126,'LISTADO ATM'!$A$2:$C$899,3,0)</f>
        <v>NORTE</v>
      </c>
      <c r="B126" s="123" t="s">
        <v>2694</v>
      </c>
      <c r="C126" s="137">
        <v>44317.97587962963</v>
      </c>
      <c r="D126" s="137" t="s">
        <v>2182</v>
      </c>
      <c r="E126" s="114">
        <v>747</v>
      </c>
      <c r="F126" s="148" t="str">
        <f>VLOOKUP(E126,VIP!$A$2:$O13019,2,0)</f>
        <v>DRBR200</v>
      </c>
      <c r="G126" s="136" t="str">
        <f>VLOOKUP(E126,'LISTADO ATM'!$A$2:$B$898,2,0)</f>
        <v xml:space="preserve">ATM Club BR (Santiago) </v>
      </c>
      <c r="H126" s="136" t="str">
        <f>VLOOKUP(E126,VIP!$A$2:$O17940,7,FALSE)</f>
        <v>Si</v>
      </c>
      <c r="I126" s="136" t="str">
        <f>VLOOKUP(E126,VIP!$A$2:$O9905,8,FALSE)</f>
        <v>Si</v>
      </c>
      <c r="J126" s="136" t="str">
        <f>VLOOKUP(E126,VIP!$A$2:$O9855,8,FALSE)</f>
        <v>Si</v>
      </c>
      <c r="K126" s="136" t="str">
        <f>VLOOKUP(E126,VIP!$A$2:$O13429,6,0)</f>
        <v>SI</v>
      </c>
      <c r="L126" s="133" t="s">
        <v>2246</v>
      </c>
      <c r="M126" s="138" t="s">
        <v>2456</v>
      </c>
      <c r="N126" s="138" t="s">
        <v>2463</v>
      </c>
      <c r="O126" s="148" t="s">
        <v>2609</v>
      </c>
      <c r="P126" s="135"/>
      <c r="Q126" s="138" t="s">
        <v>2246</v>
      </c>
    </row>
    <row r="127" spans="1:17" ht="18" x14ac:dyDescent="0.25">
      <c r="A127" s="136" t="str">
        <f>VLOOKUP(E127,'LISTADO ATM'!$A$2:$C$899,3,0)</f>
        <v>DISTRITO NACIONAL</v>
      </c>
      <c r="B127" s="123" t="s">
        <v>2693</v>
      </c>
      <c r="C127" s="137">
        <v>44317.977106481485</v>
      </c>
      <c r="D127" s="137" t="s">
        <v>2181</v>
      </c>
      <c r="E127" s="114">
        <v>622</v>
      </c>
      <c r="F127" s="148" t="str">
        <f>VLOOKUP(E127,VIP!$A$2:$O13018,2,0)</f>
        <v>DRBR622</v>
      </c>
      <c r="G127" s="136" t="str">
        <f>VLOOKUP(E127,'LISTADO ATM'!$A$2:$B$898,2,0)</f>
        <v xml:space="preserve">ATM Ayuntamiento D.N. </v>
      </c>
      <c r="H127" s="136" t="str">
        <f>VLOOKUP(E127,VIP!$A$2:$O17939,7,FALSE)</f>
        <v>Si</v>
      </c>
      <c r="I127" s="136" t="str">
        <f>VLOOKUP(E127,VIP!$A$2:$O9904,8,FALSE)</f>
        <v>Si</v>
      </c>
      <c r="J127" s="136" t="str">
        <f>VLOOKUP(E127,VIP!$A$2:$O9854,8,FALSE)</f>
        <v>Si</v>
      </c>
      <c r="K127" s="136" t="str">
        <f>VLOOKUP(E127,VIP!$A$2:$O13428,6,0)</f>
        <v>NO</v>
      </c>
      <c r="L127" s="133" t="s">
        <v>2246</v>
      </c>
      <c r="M127" s="138" t="s">
        <v>2456</v>
      </c>
      <c r="N127" s="138" t="s">
        <v>2463</v>
      </c>
      <c r="O127" s="148" t="s">
        <v>2465</v>
      </c>
      <c r="P127" s="135"/>
      <c r="Q127" s="138" t="s">
        <v>2246</v>
      </c>
    </row>
    <row r="128" spans="1:17" ht="18" x14ac:dyDescent="0.25">
      <c r="A128" s="136" t="str">
        <f>VLOOKUP(E128,'LISTADO ATM'!$A$2:$C$899,3,0)</f>
        <v>DISTRITO NACIONAL</v>
      </c>
      <c r="B128" s="123" t="s">
        <v>2692</v>
      </c>
      <c r="C128" s="137">
        <v>44317.977893518517</v>
      </c>
      <c r="D128" s="137" t="s">
        <v>2181</v>
      </c>
      <c r="E128" s="114">
        <v>443</v>
      </c>
      <c r="F128" s="148" t="str">
        <f>VLOOKUP(E128,VIP!$A$2:$O13017,2,0)</f>
        <v>DRBR443</v>
      </c>
      <c r="G128" s="136" t="str">
        <f>VLOOKUP(E128,'LISTADO ATM'!$A$2:$B$898,2,0)</f>
        <v xml:space="preserve">ATM Edificio San Rafael </v>
      </c>
      <c r="H128" s="136" t="str">
        <f>VLOOKUP(E128,VIP!$A$2:$O17938,7,FALSE)</f>
        <v>Si</v>
      </c>
      <c r="I128" s="136" t="str">
        <f>VLOOKUP(E128,VIP!$A$2:$O9903,8,FALSE)</f>
        <v>Si</v>
      </c>
      <c r="J128" s="136" t="str">
        <f>VLOOKUP(E128,VIP!$A$2:$O9853,8,FALSE)</f>
        <v>Si</v>
      </c>
      <c r="K128" s="136" t="str">
        <f>VLOOKUP(E128,VIP!$A$2:$O13427,6,0)</f>
        <v>NO</v>
      </c>
      <c r="L128" s="133" t="s">
        <v>2246</v>
      </c>
      <c r="M128" s="138" t="s">
        <v>2456</v>
      </c>
      <c r="N128" s="138" t="s">
        <v>2463</v>
      </c>
      <c r="O128" s="148" t="s">
        <v>2465</v>
      </c>
      <c r="P128" s="135"/>
      <c r="Q128" s="138" t="s">
        <v>2246</v>
      </c>
    </row>
    <row r="129" spans="1:17" s="96" customFormat="1" ht="18" x14ac:dyDescent="0.25">
      <c r="A129" s="136" t="str">
        <f>VLOOKUP(E129,'LISTADO ATM'!$A$2:$C$899,3,0)</f>
        <v>ESTE</v>
      </c>
      <c r="B129" s="123" t="s">
        <v>2710</v>
      </c>
      <c r="C129" s="137">
        <v>44318.18340277778</v>
      </c>
      <c r="D129" s="137" t="s">
        <v>2181</v>
      </c>
      <c r="E129" s="114">
        <v>822</v>
      </c>
      <c r="F129" s="149" t="str">
        <f>VLOOKUP(E129,VIP!$A$2:$O12884,2,0)</f>
        <v>DRBR822</v>
      </c>
      <c r="G129" s="136" t="str">
        <f>VLOOKUP(E129,'LISTADO ATM'!$A$2:$B$898,2,0)</f>
        <v xml:space="preserve">ATM INDUSPALMA </v>
      </c>
      <c r="H129" s="136" t="str">
        <f>VLOOKUP(E129,VIP!$A$2:$O17805,7,FALSE)</f>
        <v>Si</v>
      </c>
      <c r="I129" s="136" t="str">
        <f>VLOOKUP(E129,VIP!$A$2:$O9770,8,FALSE)</f>
        <v>Si</v>
      </c>
      <c r="J129" s="136" t="str">
        <f>VLOOKUP(E129,VIP!$A$2:$O9720,8,FALSE)</f>
        <v>Si</v>
      </c>
      <c r="K129" s="136" t="str">
        <f>VLOOKUP(E129,VIP!$A$2:$O13294,6,0)</f>
        <v>NO</v>
      </c>
      <c r="L129" s="133" t="s">
        <v>2246</v>
      </c>
      <c r="M129" s="138" t="s">
        <v>2456</v>
      </c>
      <c r="N129" s="138" t="s">
        <v>2463</v>
      </c>
      <c r="O129" s="149" t="s">
        <v>2465</v>
      </c>
      <c r="P129" s="135"/>
      <c r="Q129" s="138" t="s">
        <v>2246</v>
      </c>
    </row>
    <row r="130" spans="1:17" s="96" customFormat="1" ht="18" x14ac:dyDescent="0.25">
      <c r="A130" s="136" t="str">
        <f>VLOOKUP(E130,'LISTADO ATM'!$A$2:$C$899,3,0)</f>
        <v>DISTRITO NACIONAL</v>
      </c>
      <c r="B130" s="123" t="s">
        <v>2715</v>
      </c>
      <c r="C130" s="137">
        <v>44318.303888888891</v>
      </c>
      <c r="D130" s="137" t="s">
        <v>2459</v>
      </c>
      <c r="E130" s="114">
        <v>931</v>
      </c>
      <c r="F130" s="150" t="str">
        <f>VLOOKUP(E130,VIP!$A$2:$O12889,2,0)</f>
        <v>DRBR24N</v>
      </c>
      <c r="G130" s="136" t="str">
        <f>VLOOKUP(E130,'LISTADO ATM'!$A$2:$B$898,2,0)</f>
        <v xml:space="preserve">ATM Autobanco Luperón I </v>
      </c>
      <c r="H130" s="136" t="str">
        <f>VLOOKUP(E130,VIP!$A$2:$O17810,7,FALSE)</f>
        <v>Si</v>
      </c>
      <c r="I130" s="136" t="str">
        <f>VLOOKUP(E130,VIP!$A$2:$O9775,8,FALSE)</f>
        <v>Si</v>
      </c>
      <c r="J130" s="136" t="str">
        <f>VLOOKUP(E130,VIP!$A$2:$O9725,8,FALSE)</f>
        <v>Si</v>
      </c>
      <c r="K130" s="136" t="str">
        <f>VLOOKUP(E130,VIP!$A$2:$O13299,6,0)</f>
        <v>NO</v>
      </c>
      <c r="L130" s="133" t="s">
        <v>2419</v>
      </c>
      <c r="M130" s="138" t="s">
        <v>2456</v>
      </c>
      <c r="N130" s="138" t="s">
        <v>2463</v>
      </c>
      <c r="O130" s="150" t="s">
        <v>2464</v>
      </c>
      <c r="P130" s="135"/>
      <c r="Q130" s="138" t="s">
        <v>2419</v>
      </c>
    </row>
    <row r="131" spans="1:17" s="96" customFormat="1" ht="18" x14ac:dyDescent="0.25">
      <c r="A131" s="136" t="str">
        <f>VLOOKUP(E131,'LISTADO ATM'!$A$2:$C$899,3,0)</f>
        <v>DISTRITO NACIONAL</v>
      </c>
      <c r="B131" s="123" t="s">
        <v>2714</v>
      </c>
      <c r="C131" s="137">
        <v>44318.304305555554</v>
      </c>
      <c r="D131" s="137" t="s">
        <v>2181</v>
      </c>
      <c r="E131" s="114">
        <v>335</v>
      </c>
      <c r="F131" s="150" t="str">
        <f>VLOOKUP(E131,VIP!$A$2:$O12888,2,0)</f>
        <v>DRBR335</v>
      </c>
      <c r="G131" s="136" t="str">
        <f>VLOOKUP(E131,'LISTADO ATM'!$A$2:$B$898,2,0)</f>
        <v>ATM Edificio Aster</v>
      </c>
      <c r="H131" s="136" t="str">
        <f>VLOOKUP(E131,VIP!$A$2:$O17809,7,FALSE)</f>
        <v>Si</v>
      </c>
      <c r="I131" s="136" t="str">
        <f>VLOOKUP(E131,VIP!$A$2:$O9774,8,FALSE)</f>
        <v>Si</v>
      </c>
      <c r="J131" s="136" t="str">
        <f>VLOOKUP(E131,VIP!$A$2:$O9724,8,FALSE)</f>
        <v>Si</v>
      </c>
      <c r="K131" s="136" t="str">
        <f>VLOOKUP(E131,VIP!$A$2:$O13298,6,0)</f>
        <v>NO</v>
      </c>
      <c r="L131" s="133" t="s">
        <v>2479</v>
      </c>
      <c r="M131" s="138" t="s">
        <v>2456</v>
      </c>
      <c r="N131" s="138" t="s">
        <v>2463</v>
      </c>
      <c r="O131" s="150" t="s">
        <v>2465</v>
      </c>
      <c r="P131" s="135"/>
      <c r="Q131" s="138" t="s">
        <v>2479</v>
      </c>
    </row>
    <row r="132" spans="1:17" s="96" customFormat="1" ht="18" x14ac:dyDescent="0.25">
      <c r="A132" s="136" t="str">
        <f>VLOOKUP(E132,'LISTADO ATM'!$A$2:$C$899,3,0)</f>
        <v>DISTRITO NACIONAL</v>
      </c>
      <c r="B132" s="123" t="s">
        <v>2713</v>
      </c>
      <c r="C132" s="137">
        <v>44318.31113425926</v>
      </c>
      <c r="D132" s="137" t="s">
        <v>2459</v>
      </c>
      <c r="E132" s="114">
        <v>493</v>
      </c>
      <c r="F132" s="150" t="str">
        <f>VLOOKUP(E132,VIP!$A$2:$O12887,2,0)</f>
        <v>DRBR493</v>
      </c>
      <c r="G132" s="136" t="str">
        <f>VLOOKUP(E132,'LISTADO ATM'!$A$2:$B$898,2,0)</f>
        <v xml:space="preserve">ATM Oficina Haina Occidental II </v>
      </c>
      <c r="H132" s="136" t="str">
        <f>VLOOKUP(E132,VIP!$A$2:$O17808,7,FALSE)</f>
        <v>Si</v>
      </c>
      <c r="I132" s="136" t="str">
        <f>VLOOKUP(E132,VIP!$A$2:$O9773,8,FALSE)</f>
        <v>Si</v>
      </c>
      <c r="J132" s="136" t="str">
        <f>VLOOKUP(E132,VIP!$A$2:$O9723,8,FALSE)</f>
        <v>Si</v>
      </c>
      <c r="K132" s="136" t="str">
        <f>VLOOKUP(E132,VIP!$A$2:$O13297,6,0)</f>
        <v>NO</v>
      </c>
      <c r="L132" s="133" t="s">
        <v>2419</v>
      </c>
      <c r="M132" s="138" t="s">
        <v>2456</v>
      </c>
      <c r="N132" s="138" t="s">
        <v>2463</v>
      </c>
      <c r="O132" s="150" t="s">
        <v>2464</v>
      </c>
      <c r="P132" s="135"/>
      <c r="Q132" s="138" t="s">
        <v>2419</v>
      </c>
    </row>
    <row r="133" spans="1:17" s="96" customFormat="1" ht="18" x14ac:dyDescent="0.25">
      <c r="A133" s="136" t="str">
        <f>VLOOKUP(E133,'LISTADO ATM'!$A$2:$C$899,3,0)</f>
        <v>NORTE</v>
      </c>
      <c r="B133" s="123" t="s">
        <v>2712</v>
      </c>
      <c r="C133" s="137">
        <v>44318.313692129632</v>
      </c>
      <c r="D133" s="137" t="s">
        <v>2483</v>
      </c>
      <c r="E133" s="114">
        <v>636</v>
      </c>
      <c r="F133" s="150" t="str">
        <f>VLOOKUP(E133,VIP!$A$2:$O12886,2,0)</f>
        <v>DRBR110</v>
      </c>
      <c r="G133" s="136" t="str">
        <f>VLOOKUP(E133,'LISTADO ATM'!$A$2:$B$898,2,0)</f>
        <v xml:space="preserve">ATM Oficina Tamboríl </v>
      </c>
      <c r="H133" s="136" t="str">
        <f>VLOOKUP(E133,VIP!$A$2:$O17807,7,FALSE)</f>
        <v>Si</v>
      </c>
      <c r="I133" s="136" t="str">
        <f>VLOOKUP(E133,VIP!$A$2:$O9772,8,FALSE)</f>
        <v>Si</v>
      </c>
      <c r="J133" s="136" t="str">
        <f>VLOOKUP(E133,VIP!$A$2:$O9722,8,FALSE)</f>
        <v>Si</v>
      </c>
      <c r="K133" s="136" t="str">
        <f>VLOOKUP(E133,VIP!$A$2:$O13296,6,0)</f>
        <v>SI</v>
      </c>
      <c r="L133" s="133" t="s">
        <v>2450</v>
      </c>
      <c r="M133" s="138" t="s">
        <v>2456</v>
      </c>
      <c r="N133" s="138" t="s">
        <v>2463</v>
      </c>
      <c r="O133" s="150" t="s">
        <v>2596</v>
      </c>
      <c r="P133" s="135"/>
      <c r="Q133" s="138" t="s">
        <v>2450</v>
      </c>
    </row>
    <row r="134" spans="1:17" s="96" customFormat="1" ht="18" x14ac:dyDescent="0.25">
      <c r="A134" s="136" t="str">
        <f>VLOOKUP(E134,'LISTADO ATM'!$A$2:$C$899,3,0)</f>
        <v>ESTE</v>
      </c>
      <c r="B134" s="123" t="s">
        <v>2711</v>
      </c>
      <c r="C134" s="137">
        <v>44318.322013888886</v>
      </c>
      <c r="D134" s="137" t="s">
        <v>2181</v>
      </c>
      <c r="E134" s="114">
        <v>519</v>
      </c>
      <c r="F134" s="150" t="str">
        <f>VLOOKUP(E134,VIP!$A$2:$O12885,2,0)</f>
        <v>DRBR519</v>
      </c>
      <c r="G134" s="136" t="str">
        <f>VLOOKUP(E134,'LISTADO ATM'!$A$2:$B$898,2,0)</f>
        <v xml:space="preserve">ATM Plaza Estrella (Bávaro) </v>
      </c>
      <c r="H134" s="136" t="str">
        <f>VLOOKUP(E134,VIP!$A$2:$O17806,7,FALSE)</f>
        <v>Si</v>
      </c>
      <c r="I134" s="136" t="str">
        <f>VLOOKUP(E134,VIP!$A$2:$O9771,8,FALSE)</f>
        <v>Si</v>
      </c>
      <c r="J134" s="136" t="str">
        <f>VLOOKUP(E134,VIP!$A$2:$O9721,8,FALSE)</f>
        <v>Si</v>
      </c>
      <c r="K134" s="136" t="str">
        <f>VLOOKUP(E134,VIP!$A$2:$O13295,6,0)</f>
        <v>NO</v>
      </c>
      <c r="L134" s="133" t="s">
        <v>2220</v>
      </c>
      <c r="M134" s="138" t="s">
        <v>2456</v>
      </c>
      <c r="N134" s="138" t="s">
        <v>2463</v>
      </c>
      <c r="O134" s="150" t="s">
        <v>2465</v>
      </c>
      <c r="P134" s="135"/>
      <c r="Q134" s="138" t="s">
        <v>2220</v>
      </c>
    </row>
  </sheetData>
  <autoFilter ref="A4:Q4">
    <sortState ref="A5:Q13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zoomScaleNormal="100" workbookViewId="0">
      <selection activeCell="H9" sqref="H9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75" t="s">
        <v>2151</v>
      </c>
      <c r="B1" s="176"/>
      <c r="C1" s="176"/>
      <c r="D1" s="176"/>
      <c r="E1" s="177"/>
    </row>
    <row r="2" spans="1:5" ht="25.5" x14ac:dyDescent="0.25">
      <c r="A2" s="178" t="s">
        <v>2461</v>
      </c>
      <c r="B2" s="179"/>
      <c r="C2" s="179"/>
      <c r="D2" s="179"/>
      <c r="E2" s="18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44317.708333333336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44318.25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1" t="s">
        <v>2416</v>
      </c>
      <c r="B7" s="182"/>
      <c r="C7" s="182"/>
      <c r="D7" s="182"/>
      <c r="E7" s="183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.75" thickBot="1" x14ac:dyDescent="0.3">
      <c r="A9" s="100" t="s">
        <v>2486</v>
      </c>
      <c r="B9" s="134">
        <f>COUNT(#REF!)</f>
        <v>0</v>
      </c>
      <c r="C9" s="160"/>
      <c r="D9" s="161"/>
      <c r="E9" s="162"/>
    </row>
    <row r="10" spans="1:5" x14ac:dyDescent="0.25">
      <c r="B10" s="102"/>
      <c r="E10" s="102"/>
    </row>
    <row r="11" spans="1:5" ht="18" x14ac:dyDescent="0.25">
      <c r="A11" s="181" t="s">
        <v>2487</v>
      </c>
      <c r="B11" s="182"/>
      <c r="C11" s="182"/>
      <c r="D11" s="182"/>
      <c r="E11" s="183"/>
    </row>
    <row r="12" spans="1:5" ht="18" x14ac:dyDescent="0.25">
      <c r="A12" s="99" t="s">
        <v>15</v>
      </c>
      <c r="B12" s="99" t="s">
        <v>2417</v>
      </c>
      <c r="C12" s="99" t="s">
        <v>46</v>
      </c>
      <c r="D12" s="99" t="s">
        <v>2420</v>
      </c>
      <c r="E12" s="108" t="s">
        <v>2418</v>
      </c>
    </row>
    <row r="13" spans="1:5" ht="18.75" customHeight="1" x14ac:dyDescent="0.25">
      <c r="A13" s="97" t="e">
        <f>VLOOKUP(B13,'[2]LISTADO ATM'!$A$2:$C$821,3,0)</f>
        <v>#N/A</v>
      </c>
      <c r="B13" s="114"/>
      <c r="C13" s="123" t="e">
        <f>VLOOKUP(B13,'[2]LISTADO ATM'!$A$2:$B$821,2,0)</f>
        <v>#N/A</v>
      </c>
      <c r="D13" s="115"/>
      <c r="E13" s="123"/>
    </row>
    <row r="14" spans="1:5" ht="18.75" thickBot="1" x14ac:dyDescent="0.3">
      <c r="A14" s="100" t="s">
        <v>2486</v>
      </c>
      <c r="B14" s="134">
        <f>COUNT(B13:B13)</f>
        <v>0</v>
      </c>
      <c r="C14" s="160"/>
      <c r="D14" s="161"/>
      <c r="E14" s="162"/>
    </row>
    <row r="15" spans="1:5" ht="15.75" thickBot="1" x14ac:dyDescent="0.3">
      <c r="B15" s="102"/>
      <c r="E15" s="102"/>
    </row>
    <row r="16" spans="1:5" ht="18.75" thickBot="1" x14ac:dyDescent="0.3">
      <c r="A16" s="163" t="s">
        <v>2488</v>
      </c>
      <c r="B16" s="164"/>
      <c r="C16" s="164"/>
      <c r="D16" s="164"/>
      <c r="E16" s="165"/>
    </row>
    <row r="17" spans="1:5" ht="18" x14ac:dyDescent="0.25">
      <c r="A17" s="99" t="s">
        <v>15</v>
      </c>
      <c r="B17" s="99" t="s">
        <v>2417</v>
      </c>
      <c r="C17" s="99" t="s">
        <v>46</v>
      </c>
      <c r="D17" s="99" t="s">
        <v>2420</v>
      </c>
      <c r="E17" s="108" t="s">
        <v>2418</v>
      </c>
    </row>
    <row r="18" spans="1:5" ht="18" x14ac:dyDescent="0.25">
      <c r="A18" s="131" t="str">
        <f>VLOOKUP(B18,'[2]LISTADO ATM'!$A$2:$C$821,3,0)</f>
        <v>DISTRITO NACIONAL</v>
      </c>
      <c r="B18" s="114">
        <v>486</v>
      </c>
      <c r="C18" s="114" t="str">
        <f>VLOOKUP(B18,'[2]LISTADO ATM'!$A$2:$B$821,2,0)</f>
        <v xml:space="preserve">ATM Olé La Caleta </v>
      </c>
      <c r="D18" s="116" t="s">
        <v>2442</v>
      </c>
      <c r="E18" s="123" t="s">
        <v>2575</v>
      </c>
    </row>
    <row r="19" spans="1:5" ht="18" x14ac:dyDescent="0.25">
      <c r="A19" s="131" t="str">
        <f>VLOOKUP(B19,'[2]LISTADO ATM'!$A$2:$C$821,3,0)</f>
        <v>ESTE</v>
      </c>
      <c r="B19" s="114">
        <v>934</v>
      </c>
      <c r="C19" s="114" t="str">
        <f>VLOOKUP(B19,'[2]LISTADO ATM'!$A$2:$B$821,2,0)</f>
        <v>ATM Hotel Dreams La Romana</v>
      </c>
      <c r="D19" s="116" t="s">
        <v>2442</v>
      </c>
      <c r="E19" s="123" t="s">
        <v>2582</v>
      </c>
    </row>
    <row r="20" spans="1:5" ht="18" x14ac:dyDescent="0.25">
      <c r="A20" s="131" t="str">
        <f>VLOOKUP(B20,'[2]LISTADO ATM'!$A$2:$C$821,3,0)</f>
        <v>DISTRITO NACIONAL</v>
      </c>
      <c r="B20" s="114">
        <v>701</v>
      </c>
      <c r="C20" s="114" t="str">
        <f>VLOOKUP(B20,'[2]LISTADO ATM'!$A$2:$B$821,2,0)</f>
        <v>ATM Autoservicio Los Alcarrizos</v>
      </c>
      <c r="D20" s="116" t="s">
        <v>2442</v>
      </c>
      <c r="E20" s="123" t="s">
        <v>2595</v>
      </c>
    </row>
    <row r="21" spans="1:5" ht="18" x14ac:dyDescent="0.25">
      <c r="A21" s="131" t="str">
        <f>VLOOKUP(B21,'[2]LISTADO ATM'!$A$2:$C$821,3,0)</f>
        <v>SUR</v>
      </c>
      <c r="B21" s="114">
        <v>311</v>
      </c>
      <c r="C21" s="114" t="str">
        <f>VLOOKUP(B21,'[2]LISTADO ATM'!$A$2:$B$821,2,0)</f>
        <v>ATM Plaza Eroski</v>
      </c>
      <c r="D21" s="116" t="s">
        <v>2442</v>
      </c>
      <c r="E21" s="123" t="s">
        <v>2594</v>
      </c>
    </row>
    <row r="22" spans="1:5" ht="18" x14ac:dyDescent="0.25">
      <c r="A22" s="131" t="str">
        <f>VLOOKUP(B22,'[2]LISTADO ATM'!$A$2:$C$821,3,0)</f>
        <v>DISTRITO NACIONAL</v>
      </c>
      <c r="B22" s="114">
        <v>791</v>
      </c>
      <c r="C22" s="114" t="str">
        <f>VLOOKUP(B22,'[2]LISTADO ATM'!$A$2:$B$821,2,0)</f>
        <v xml:space="preserve">ATM Oficina Sans Soucí </v>
      </c>
      <c r="D22" s="116" t="s">
        <v>2442</v>
      </c>
      <c r="E22" s="123" t="s">
        <v>2592</v>
      </c>
    </row>
    <row r="23" spans="1:5" ht="18" x14ac:dyDescent="0.25">
      <c r="A23" s="131" t="str">
        <f>VLOOKUP(B23,'[2]LISTADO ATM'!$A$2:$C$821,3,0)</f>
        <v>DISTRITO NACIONAL</v>
      </c>
      <c r="B23" s="114">
        <v>354</v>
      </c>
      <c r="C23" s="114" t="str">
        <f>VLOOKUP(B23,'[2]LISTADO ATM'!$A$2:$B$821,2,0)</f>
        <v xml:space="preserve">ATM Oficina Núñez de Cáceres II </v>
      </c>
      <c r="D23" s="116" t="s">
        <v>2442</v>
      </c>
      <c r="E23" s="123" t="s">
        <v>2603</v>
      </c>
    </row>
    <row r="24" spans="1:5" ht="18" x14ac:dyDescent="0.25">
      <c r="A24" s="131" t="str">
        <f>VLOOKUP(B24,'[2]LISTADO ATM'!$A$2:$C$821,3,0)</f>
        <v>ESTE</v>
      </c>
      <c r="B24" s="114">
        <v>634</v>
      </c>
      <c r="C24" s="114" t="str">
        <f>VLOOKUP(B24,'[2]LISTADO ATM'!$A$2:$B$821,2,0)</f>
        <v xml:space="preserve">ATM Ayuntamiento Los Llanos (SPM) </v>
      </c>
      <c r="D24" s="116" t="s">
        <v>2442</v>
      </c>
      <c r="E24" s="123" t="s">
        <v>2604</v>
      </c>
    </row>
    <row r="25" spans="1:5" ht="18" x14ac:dyDescent="0.25">
      <c r="A25" s="131" t="str">
        <f>VLOOKUP(B25,'[2]LISTADO ATM'!$A$2:$C$821,3,0)</f>
        <v>DISTRITO NACIONAL</v>
      </c>
      <c r="B25" s="114">
        <v>946</v>
      </c>
      <c r="C25" s="114" t="str">
        <f>VLOOKUP(B25,'[2]LISTADO ATM'!$A$2:$B$821,2,0)</f>
        <v xml:space="preserve">ATM Oficina Núñez de Cáceres I </v>
      </c>
      <c r="D25" s="116" t="s">
        <v>2442</v>
      </c>
      <c r="E25" s="123" t="s">
        <v>2605</v>
      </c>
    </row>
    <row r="26" spans="1:5" ht="18" x14ac:dyDescent="0.25">
      <c r="A26" s="131" t="str">
        <f>VLOOKUP(B26,'[2]LISTADO ATM'!$A$2:$C$821,3,0)</f>
        <v>DISTRITO NACIONAL</v>
      </c>
      <c r="B26" s="114">
        <v>147</v>
      </c>
      <c r="C26" s="114" t="str">
        <f>VLOOKUP(B26,'[2]LISTADO ATM'!$A$2:$B$821,2,0)</f>
        <v xml:space="preserve">ATM Kiosco Megacentro I </v>
      </c>
      <c r="D26" s="116" t="s">
        <v>2442</v>
      </c>
      <c r="E26" s="123" t="s">
        <v>2606</v>
      </c>
    </row>
    <row r="27" spans="1:5" ht="18" x14ac:dyDescent="0.25">
      <c r="A27" s="131" t="str">
        <f>VLOOKUP(B27,'[2]LISTADO ATM'!$A$2:$C$821,3,0)</f>
        <v>NORTE</v>
      </c>
      <c r="B27" s="114">
        <v>88</v>
      </c>
      <c r="C27" s="114" t="str">
        <f>VLOOKUP(B27,'[2]LISTADO ATM'!$A$2:$B$821,2,0)</f>
        <v xml:space="preserve">ATM S/M La Fuente (Santiago) </v>
      </c>
      <c r="D27" s="116" t="s">
        <v>2442</v>
      </c>
      <c r="E27" s="123" t="s">
        <v>2615</v>
      </c>
    </row>
    <row r="28" spans="1:5" ht="18" x14ac:dyDescent="0.25">
      <c r="A28" s="131" t="str">
        <f>VLOOKUP(B28,'[2]LISTADO ATM'!$A$2:$C$821,3,0)</f>
        <v>DISTRITO NACIONAL</v>
      </c>
      <c r="B28" s="114">
        <v>718</v>
      </c>
      <c r="C28" s="114" t="str">
        <f>VLOOKUP(B28,'[2]LISTADO ATM'!$A$2:$B$821,2,0)</f>
        <v xml:space="preserve">ATM Feria Ganadera </v>
      </c>
      <c r="D28" s="116" t="s">
        <v>2442</v>
      </c>
      <c r="E28" s="123" t="s">
        <v>2642</v>
      </c>
    </row>
    <row r="29" spans="1:5" ht="18" x14ac:dyDescent="0.25">
      <c r="A29" s="131" t="str">
        <f>VLOOKUP(B29,'[2]LISTADO ATM'!$A$2:$C$821,3,0)</f>
        <v>DISTRITO NACIONAL</v>
      </c>
      <c r="B29" s="114">
        <v>979</v>
      </c>
      <c r="C29" s="114" t="str">
        <f>VLOOKUP(B29,'[2]LISTADO ATM'!$A$2:$B$821,2,0)</f>
        <v xml:space="preserve">ATM Oficina Luperón I </v>
      </c>
      <c r="D29" s="116" t="s">
        <v>2442</v>
      </c>
      <c r="E29" s="123" t="s">
        <v>2641</v>
      </c>
    </row>
    <row r="30" spans="1:5" ht="18" x14ac:dyDescent="0.25">
      <c r="A30" s="131" t="str">
        <f>VLOOKUP(B30,'[2]LISTADO ATM'!$A$2:$C$821,3,0)</f>
        <v>DISTRITO NACIONAL</v>
      </c>
      <c r="B30" s="114">
        <v>629</v>
      </c>
      <c r="C30" s="114" t="str">
        <f>VLOOKUP(B30,'[2]LISTADO ATM'!$A$2:$B$821,2,0)</f>
        <v xml:space="preserve">ATM Oficina Americana Independencia I </v>
      </c>
      <c r="D30" s="116" t="s">
        <v>2442</v>
      </c>
      <c r="E30" s="123" t="s">
        <v>2640</v>
      </c>
    </row>
    <row r="31" spans="1:5" ht="18" x14ac:dyDescent="0.25">
      <c r="A31" s="131" t="str">
        <f>VLOOKUP(B31,'[2]LISTADO ATM'!$A$2:$C$821,3,0)</f>
        <v>ESTE</v>
      </c>
      <c r="B31" s="114">
        <v>612</v>
      </c>
      <c r="C31" s="114" t="str">
        <f>VLOOKUP(B31,'[2]LISTADO ATM'!$A$2:$B$821,2,0)</f>
        <v xml:space="preserve">ATM Plaza Orense (La Romana) </v>
      </c>
      <c r="D31" s="116" t="s">
        <v>2442</v>
      </c>
      <c r="E31" s="123" t="s">
        <v>2628</v>
      </c>
    </row>
    <row r="32" spans="1:5" ht="18" x14ac:dyDescent="0.25">
      <c r="A32" s="131" t="str">
        <f>VLOOKUP(B32,'[2]LISTADO ATM'!$A$2:$C$821,3,0)</f>
        <v>ESTE</v>
      </c>
      <c r="B32" s="114">
        <v>824</v>
      </c>
      <c r="C32" s="114" t="str">
        <f>VLOOKUP(B32,'[2]LISTADO ATM'!$A$2:$B$821,2,0)</f>
        <v xml:space="preserve">ATM Multiplaza (Higuey) </v>
      </c>
      <c r="D32" s="116" t="s">
        <v>2442</v>
      </c>
      <c r="E32" s="123" t="s">
        <v>2627</v>
      </c>
    </row>
    <row r="33" spans="1:5" ht="18" x14ac:dyDescent="0.25">
      <c r="A33" s="131" t="str">
        <f>VLOOKUP(B33,'[2]LISTADO ATM'!$A$2:$C$821,3,0)</f>
        <v>DISTRITO NACIONAL</v>
      </c>
      <c r="B33" s="114">
        <v>12</v>
      </c>
      <c r="C33" s="114" t="str">
        <f>VLOOKUP(B33,'[2]LISTADO ATM'!$A$2:$B$821,2,0)</f>
        <v xml:space="preserve">ATM Comercial Ganadera (San Isidro) </v>
      </c>
      <c r="D33" s="116" t="s">
        <v>2442</v>
      </c>
      <c r="E33" s="141">
        <v>3335870606</v>
      </c>
    </row>
    <row r="34" spans="1:5" ht="18" x14ac:dyDescent="0.25">
      <c r="A34" s="131" t="str">
        <f>VLOOKUP(B34,'[2]LISTADO ATM'!$A$2:$C$821,3,0)</f>
        <v>SUR</v>
      </c>
      <c r="B34" s="114">
        <v>44</v>
      </c>
      <c r="C34" s="114" t="str">
        <f>VLOOKUP(B34,'[2]LISTADO ATM'!$A$2:$B$821,2,0)</f>
        <v xml:space="preserve">ATM Oficina Pedernales </v>
      </c>
      <c r="D34" s="116" t="s">
        <v>2442</v>
      </c>
      <c r="E34" s="141">
        <v>3335871953</v>
      </c>
    </row>
    <row r="35" spans="1:5" ht="18" x14ac:dyDescent="0.25">
      <c r="A35" s="131" t="str">
        <f>VLOOKUP(B35,'[2]LISTADO ATM'!$A$2:$C$821,3,0)</f>
        <v>DISTRITO NACIONAL</v>
      </c>
      <c r="B35" s="114">
        <v>234</v>
      </c>
      <c r="C35" s="114" t="str">
        <f>VLOOKUP(B35,'[2]LISTADO ATM'!$A$2:$B$821,2,0)</f>
        <v xml:space="preserve">ATM Oficina Boca Chica I </v>
      </c>
      <c r="D35" s="116" t="s">
        <v>2442</v>
      </c>
      <c r="E35" s="141">
        <v>3335871956</v>
      </c>
    </row>
    <row r="36" spans="1:5" ht="18" x14ac:dyDescent="0.25">
      <c r="A36" s="131" t="str">
        <f>VLOOKUP(B36,'[2]LISTADO ATM'!$A$2:$C$821,3,0)</f>
        <v>DISTRITO NACIONAL</v>
      </c>
      <c r="B36" s="114">
        <v>267</v>
      </c>
      <c r="C36" s="114" t="str">
        <f>VLOOKUP(B36,'[2]LISTADO ATM'!$A$2:$B$821,2,0)</f>
        <v xml:space="preserve">ATM Centro de Caja México </v>
      </c>
      <c r="D36" s="116" t="s">
        <v>2442</v>
      </c>
      <c r="E36" s="141">
        <v>3335871957</v>
      </c>
    </row>
    <row r="37" spans="1:5" ht="18" x14ac:dyDescent="0.25">
      <c r="A37" s="131" t="str">
        <f>VLOOKUP(B37,'[2]LISTADO ATM'!$A$2:$C$821,3,0)</f>
        <v>ESTE</v>
      </c>
      <c r="B37" s="114">
        <v>386</v>
      </c>
      <c r="C37" s="114" t="str">
        <f>VLOOKUP(B37,'[2]LISTADO ATM'!$A$2:$B$821,2,0)</f>
        <v xml:space="preserve">ATM Plaza Verón II </v>
      </c>
      <c r="D37" s="116" t="s">
        <v>2442</v>
      </c>
      <c r="E37" s="141">
        <v>3335871963</v>
      </c>
    </row>
    <row r="38" spans="1:5" ht="18" x14ac:dyDescent="0.25">
      <c r="A38" s="131" t="str">
        <f>VLOOKUP(B38,'[2]LISTADO ATM'!$A$2:$C$821,3,0)</f>
        <v>DISTRITO NACIONAL</v>
      </c>
      <c r="B38" s="114">
        <v>390</v>
      </c>
      <c r="C38" s="114" t="str">
        <f>VLOOKUP(B38,'[2]LISTADO ATM'!$A$2:$B$821,2,0)</f>
        <v xml:space="preserve">ATM Oficina Boca Chica II </v>
      </c>
      <c r="D38" s="116" t="s">
        <v>2442</v>
      </c>
      <c r="E38" s="141">
        <v>3335871965</v>
      </c>
    </row>
    <row r="39" spans="1:5" ht="18" x14ac:dyDescent="0.25">
      <c r="A39" s="131" t="str">
        <f>VLOOKUP(B39,'[2]LISTADO ATM'!$A$2:$C$821,3,0)</f>
        <v>NORTE</v>
      </c>
      <c r="B39" s="114">
        <v>396</v>
      </c>
      <c r="C39" s="114" t="str">
        <f>VLOOKUP(B39,'[2]LISTADO ATM'!$A$2:$B$821,2,0)</f>
        <v xml:space="preserve">ATM Oficina Plaza Ulloa (La Fuente) </v>
      </c>
      <c r="D39" s="116" t="s">
        <v>2442</v>
      </c>
      <c r="E39" s="141">
        <v>3335871966</v>
      </c>
    </row>
    <row r="40" spans="1:5" ht="18" x14ac:dyDescent="0.25">
      <c r="A40" s="131" t="str">
        <f>VLOOKUP(B40,'[2]LISTADO ATM'!$A$2:$C$821,3,0)</f>
        <v>DISTRITO NACIONAL</v>
      </c>
      <c r="B40" s="114">
        <v>507</v>
      </c>
      <c r="C40" s="114" t="str">
        <f>VLOOKUP(B40,'[2]LISTADO ATM'!$A$2:$B$821,2,0)</f>
        <v>ATM Estación Sigma Boca Chica</v>
      </c>
      <c r="D40" s="116" t="s">
        <v>2442</v>
      </c>
      <c r="E40" s="141">
        <v>3335871972</v>
      </c>
    </row>
    <row r="41" spans="1:5" ht="18" x14ac:dyDescent="0.25">
      <c r="A41" s="131" t="str">
        <f>VLOOKUP(B41,'[2]LISTADO ATM'!$A$2:$C$821,3,0)</f>
        <v>ESTE</v>
      </c>
      <c r="B41" s="114">
        <v>630</v>
      </c>
      <c r="C41" s="114" t="str">
        <f>VLOOKUP(B41,'[2]LISTADO ATM'!$A$2:$B$821,2,0)</f>
        <v xml:space="preserve">ATM Oficina Plaza Zaglul (SPM) </v>
      </c>
      <c r="D41" s="116" t="s">
        <v>2442</v>
      </c>
      <c r="E41" s="141">
        <v>3335871964</v>
      </c>
    </row>
    <row r="42" spans="1:5" ht="18" x14ac:dyDescent="0.25">
      <c r="A42" s="131" t="str">
        <f>VLOOKUP(B42,'[2]LISTADO ATM'!$A$2:$C$821,3,0)</f>
        <v>SUR</v>
      </c>
      <c r="B42" s="114">
        <v>592</v>
      </c>
      <c r="C42" s="114" t="str">
        <f>VLOOKUP(B42,'[2]LISTADO ATM'!$A$2:$B$821,2,0)</f>
        <v xml:space="preserve">ATM Centro de Caja San Cristóbal I </v>
      </c>
      <c r="D42" s="116" t="s">
        <v>2442</v>
      </c>
      <c r="E42" s="141">
        <v>3335871975</v>
      </c>
    </row>
    <row r="43" spans="1:5" ht="18" x14ac:dyDescent="0.25">
      <c r="A43" s="131" t="str">
        <f>VLOOKUP(B43,'[2]LISTADO ATM'!$A$2:$C$821,3,0)</f>
        <v>ESTE</v>
      </c>
      <c r="B43" s="114">
        <v>609</v>
      </c>
      <c r="C43" s="114" t="str">
        <f>VLOOKUP(B43,'[2]LISTADO ATM'!$A$2:$B$821,2,0)</f>
        <v xml:space="preserve">ATM S/M Jumbo (San Pedro) </v>
      </c>
      <c r="D43" s="116" t="s">
        <v>2442</v>
      </c>
      <c r="E43" s="141">
        <v>3335871976</v>
      </c>
    </row>
    <row r="44" spans="1:5" ht="18" x14ac:dyDescent="0.25">
      <c r="A44" s="131" t="str">
        <f>VLOOKUP(B44,'[2]LISTADO ATM'!$A$2:$C$821,3,0)</f>
        <v>ESTE</v>
      </c>
      <c r="B44" s="114">
        <v>631</v>
      </c>
      <c r="C44" s="114" t="str">
        <f>VLOOKUP(B44,'[2]LISTADO ATM'!$A$2:$B$821,2,0)</f>
        <v xml:space="preserve">ATM ASOCODEQUI (San Pedro) </v>
      </c>
      <c r="D44" s="116" t="s">
        <v>2442</v>
      </c>
      <c r="E44" s="141">
        <v>3335871977</v>
      </c>
    </row>
    <row r="45" spans="1:5" ht="18" x14ac:dyDescent="0.25">
      <c r="A45" s="131" t="str">
        <f>VLOOKUP(B45,'[2]LISTADO ATM'!$A$2:$C$821,3,0)</f>
        <v>DISTRITO NACIONAL</v>
      </c>
      <c r="B45" s="114">
        <v>715</v>
      </c>
      <c r="C45" s="114" t="str">
        <f>VLOOKUP(B45,'[2]LISTADO ATM'!$A$2:$B$821,2,0)</f>
        <v xml:space="preserve">ATM Oficina 27 de Febrero (Lobby) </v>
      </c>
      <c r="D45" s="116" t="s">
        <v>2442</v>
      </c>
      <c r="E45" s="141">
        <v>3335871979</v>
      </c>
    </row>
    <row r="46" spans="1:5" ht="18" x14ac:dyDescent="0.25">
      <c r="A46" s="131" t="str">
        <f>VLOOKUP(B46,'[2]LISTADO ATM'!$A$2:$C$821,3,0)</f>
        <v>DISTRITO NACIONAL</v>
      </c>
      <c r="B46" s="114">
        <v>717</v>
      </c>
      <c r="C46" s="114" t="str">
        <f>VLOOKUP(B46,'[2]LISTADO ATM'!$A$2:$B$821,2,0)</f>
        <v xml:space="preserve">ATM Oficina Los Alcarrizos </v>
      </c>
      <c r="D46" s="116" t="s">
        <v>2442</v>
      </c>
      <c r="E46" s="141">
        <v>3335871980</v>
      </c>
    </row>
    <row r="47" spans="1:5" ht="18" x14ac:dyDescent="0.25">
      <c r="A47" s="131" t="str">
        <f>VLOOKUP(B47,'[2]LISTADO ATM'!$A$2:$C$821,3,0)</f>
        <v>DISTRITO NACIONAL</v>
      </c>
      <c r="B47" s="114">
        <v>755</v>
      </c>
      <c r="C47" s="114" t="str">
        <f>VLOOKUP(B47,'[2]LISTADO ATM'!$A$2:$B$821,2,0)</f>
        <v xml:space="preserve">ATM Oficina Galería del Este (Plaza) </v>
      </c>
      <c r="D47" s="116" t="s">
        <v>2442</v>
      </c>
      <c r="E47" s="141">
        <v>3335871981</v>
      </c>
    </row>
    <row r="48" spans="1:5" ht="18" x14ac:dyDescent="0.25">
      <c r="A48" s="131" t="str">
        <f>VLOOKUP(B48,'[2]LISTADO ATM'!$A$2:$C$821,3,0)</f>
        <v>SUR</v>
      </c>
      <c r="B48" s="114">
        <v>767</v>
      </c>
      <c r="C48" s="114" t="str">
        <f>VLOOKUP(B48,'[2]LISTADO ATM'!$A$2:$B$821,2,0)</f>
        <v xml:space="preserve">ATM S/M Diverso (Azua) </v>
      </c>
      <c r="D48" s="116" t="s">
        <v>2442</v>
      </c>
      <c r="E48" s="123">
        <v>3335871983</v>
      </c>
    </row>
    <row r="49" spans="1:5" ht="18" x14ac:dyDescent="0.25">
      <c r="A49" s="131" t="str">
        <f>VLOOKUP(B49,'[2]LISTADO ATM'!$A$2:$C$821,3,0)</f>
        <v>DISTRITO NACIONAL</v>
      </c>
      <c r="B49" s="114">
        <v>769</v>
      </c>
      <c r="C49" s="114" t="str">
        <f>VLOOKUP(B49,'[2]LISTADO ATM'!$A$2:$B$821,2,0)</f>
        <v>ATM UNP Pablo Mella Morales</v>
      </c>
      <c r="D49" s="116" t="s">
        <v>2442</v>
      </c>
      <c r="E49" s="141">
        <v>3335871985</v>
      </c>
    </row>
    <row r="50" spans="1:5" ht="18" x14ac:dyDescent="0.25">
      <c r="A50" s="131" t="str">
        <f>VLOOKUP(B50,'[2]LISTADO ATM'!$A$2:$C$821,3,0)</f>
        <v>SUR</v>
      </c>
      <c r="B50" s="114">
        <v>881</v>
      </c>
      <c r="C50" s="114" t="str">
        <f>VLOOKUP(B50,'[2]LISTADO ATM'!$A$2:$B$821,2,0)</f>
        <v xml:space="preserve">ATM UNP Yaguate (San Cristóbal) </v>
      </c>
      <c r="D50" s="116" t="s">
        <v>2442</v>
      </c>
      <c r="E50" s="141">
        <v>3335871994</v>
      </c>
    </row>
    <row r="51" spans="1:5" ht="18" x14ac:dyDescent="0.25">
      <c r="A51" s="131" t="str">
        <f>VLOOKUP(B51,'[2]LISTADO ATM'!$A$2:$C$821,3,0)</f>
        <v>NORTE</v>
      </c>
      <c r="B51" s="114">
        <v>965</v>
      </c>
      <c r="C51" s="114" t="str">
        <f>VLOOKUP(B51,'[2]LISTADO ATM'!$A$2:$B$821,2,0)</f>
        <v xml:space="preserve">ATM S/M La Fuente FUN (Santiago) </v>
      </c>
      <c r="D51" s="116" t="s">
        <v>2442</v>
      </c>
      <c r="E51" s="141">
        <v>3335871995</v>
      </c>
    </row>
    <row r="52" spans="1:5" ht="18" x14ac:dyDescent="0.25">
      <c r="A52" s="131" t="str">
        <f>VLOOKUP(B52,'[2]LISTADO ATM'!$A$2:$C$821,3,0)</f>
        <v>SUR</v>
      </c>
      <c r="B52" s="114">
        <v>48</v>
      </c>
      <c r="C52" s="114" t="str">
        <f>VLOOKUP(B52,'[2]LISTADO ATM'!$A$2:$B$821,2,0)</f>
        <v xml:space="preserve">ATM Autoservicio Neiba I </v>
      </c>
      <c r="D52" s="116" t="s">
        <v>2442</v>
      </c>
      <c r="E52" s="141">
        <v>3335871996</v>
      </c>
    </row>
    <row r="53" spans="1:5" ht="18" x14ac:dyDescent="0.25">
      <c r="A53" s="131" t="str">
        <f>VLOOKUP(B53,'[2]LISTADO ATM'!$A$2:$C$821,3,0)</f>
        <v>SUR</v>
      </c>
      <c r="B53" s="114">
        <v>50</v>
      </c>
      <c r="C53" s="114" t="str">
        <f>VLOOKUP(B53,'[2]LISTADO ATM'!$A$2:$B$821,2,0)</f>
        <v xml:space="preserve">ATM Oficina Padre Las Casas (Azua) </v>
      </c>
      <c r="D53" s="116" t="s">
        <v>2442</v>
      </c>
      <c r="E53" s="141">
        <v>3335871998</v>
      </c>
    </row>
    <row r="54" spans="1:5" ht="18" x14ac:dyDescent="0.25">
      <c r="A54" s="131" t="str">
        <f>VLOOKUP(B54,'[2]LISTADO ATM'!$A$2:$C$821,3,0)</f>
        <v>DISTRITO NACIONAL</v>
      </c>
      <c r="B54" s="114">
        <v>96</v>
      </c>
      <c r="C54" s="114" t="str">
        <f>VLOOKUP(B54,'[2]LISTADO ATM'!$A$2:$B$821,2,0)</f>
        <v>ATM S/M Caribe Av. Charles de Gaulle</v>
      </c>
      <c r="D54" s="116" t="s">
        <v>2442</v>
      </c>
      <c r="E54" s="141">
        <v>3335872001</v>
      </c>
    </row>
    <row r="55" spans="1:5" ht="18" x14ac:dyDescent="0.25">
      <c r="A55" s="131" t="str">
        <f>VLOOKUP(B55,'[2]LISTADO ATM'!$A$2:$C$821,3,0)</f>
        <v>SUR</v>
      </c>
      <c r="B55" s="114">
        <v>182</v>
      </c>
      <c r="C55" s="114" t="str">
        <f>VLOOKUP(B55,'[2]LISTADO ATM'!$A$2:$B$821,2,0)</f>
        <v xml:space="preserve">ATM Barahona Comb </v>
      </c>
      <c r="D55" s="116" t="s">
        <v>2442</v>
      </c>
      <c r="E55" s="141">
        <v>3335872002</v>
      </c>
    </row>
    <row r="56" spans="1:5" ht="18" x14ac:dyDescent="0.25">
      <c r="A56" s="131" t="str">
        <f>VLOOKUP(B56,'[2]LISTADO ATM'!$A$2:$C$821,3,0)</f>
        <v>NORTE</v>
      </c>
      <c r="B56" s="114">
        <v>256</v>
      </c>
      <c r="C56" s="114" t="str">
        <f>VLOOKUP(B56,'[2]LISTADO ATM'!$A$2:$B$821,2,0)</f>
        <v xml:space="preserve">ATM Oficina Licey Al Medio </v>
      </c>
      <c r="D56" s="116" t="s">
        <v>2442</v>
      </c>
      <c r="E56" s="141" t="s">
        <v>2716</v>
      </c>
    </row>
    <row r="57" spans="1:5" ht="18" x14ac:dyDescent="0.25">
      <c r="A57" s="131" t="str">
        <f>VLOOKUP(B57,'[2]LISTADO ATM'!$A$2:$C$821,3,0)</f>
        <v>ESTE</v>
      </c>
      <c r="B57" s="114">
        <v>330</v>
      </c>
      <c r="C57" s="114" t="str">
        <f>VLOOKUP(B57,'[2]LISTADO ATM'!$A$2:$B$821,2,0)</f>
        <v xml:space="preserve">ATM Oficina Boulevard (Higuey) </v>
      </c>
      <c r="D57" s="116" t="s">
        <v>2442</v>
      </c>
      <c r="E57" s="141">
        <v>3335872004</v>
      </c>
    </row>
    <row r="58" spans="1:5" ht="18" x14ac:dyDescent="0.25">
      <c r="A58" s="131" t="e">
        <f>VLOOKUP(B58,'[2]LISTADO ATM'!$A$2:$C$821,3,0)</f>
        <v>#N/A</v>
      </c>
      <c r="B58" s="114">
        <v>375</v>
      </c>
      <c r="C58" s="114" t="e">
        <f>VLOOKUP(B58,'[2]LISTADO ATM'!$A$2:$B$921,2,0)</f>
        <v>#N/A</v>
      </c>
      <c r="D58" s="116" t="s">
        <v>2442</v>
      </c>
      <c r="E58" s="141">
        <v>3335872005</v>
      </c>
    </row>
    <row r="59" spans="1:5" ht="18" x14ac:dyDescent="0.25">
      <c r="A59" s="131" t="str">
        <f>VLOOKUP(B59,'[2]LISTADO ATM'!$A$2:$C$821,3,0)</f>
        <v>DISTRITO NACIONAL</v>
      </c>
      <c r="B59" s="114">
        <v>696</v>
      </c>
      <c r="C59" s="114" t="str">
        <f>VLOOKUP(B59,'[2]LISTADO ATM'!$A$2:$B$821,2,0)</f>
        <v>ATM Olé Jacobo Majluta</v>
      </c>
      <c r="D59" s="116" t="s">
        <v>2442</v>
      </c>
      <c r="E59" s="141">
        <v>3335872006</v>
      </c>
    </row>
    <row r="60" spans="1:5" ht="18" x14ac:dyDescent="0.25">
      <c r="A60" s="131" t="str">
        <f>VLOOKUP(B60,'[2]LISTADO ATM'!$A$2:$C$821,3,0)</f>
        <v>DISTRITO NACIONAL</v>
      </c>
      <c r="B60" s="114">
        <v>713</v>
      </c>
      <c r="C60" s="114" t="str">
        <f>VLOOKUP(B60,'[2]LISTADO ATM'!$A$2:$B$821,2,0)</f>
        <v xml:space="preserve">ATM Oficina Las Américas </v>
      </c>
      <c r="D60" s="116" t="s">
        <v>2442</v>
      </c>
      <c r="E60" s="141">
        <v>3335872007</v>
      </c>
    </row>
    <row r="61" spans="1:5" ht="18" x14ac:dyDescent="0.25">
      <c r="A61" s="131" t="e">
        <f>VLOOKUP(B61,'[2]LISTADO ATM'!$A$2:$C$821,3,0)</f>
        <v>#N/A</v>
      </c>
      <c r="B61" s="114"/>
      <c r="C61" s="114" t="e">
        <f>VLOOKUP(B61,'[2]LISTADO ATM'!$A$2:$B$921,2,0)</f>
        <v>#N/A</v>
      </c>
      <c r="D61" s="116" t="s">
        <v>2442</v>
      </c>
      <c r="E61" s="141"/>
    </row>
    <row r="62" spans="1:5" ht="18" x14ac:dyDescent="0.25">
      <c r="A62" s="131" t="str">
        <f>VLOOKUP(B62,'[2]LISTADO ATM'!$A$2:$C$821,3,0)</f>
        <v>DISTRITO NACIONAL</v>
      </c>
      <c r="B62" s="194">
        <v>931</v>
      </c>
      <c r="C62" s="114" t="str">
        <f>VLOOKUP(B62,'[2]LISTADO ATM'!$A$2:$B$821,2,0)</f>
        <v xml:space="preserve">ATM Autobanco Luperón I </v>
      </c>
      <c r="D62" s="116" t="s">
        <v>2442</v>
      </c>
      <c r="E62" s="141">
        <v>3335872019</v>
      </c>
    </row>
    <row r="63" spans="1:5" ht="18" x14ac:dyDescent="0.25">
      <c r="A63" s="131" t="str">
        <f>VLOOKUP(B63,'[2]LISTADO ATM'!$A$2:$C$821,3,0)</f>
        <v>DISTRITO NACIONAL</v>
      </c>
      <c r="B63" s="114">
        <v>493</v>
      </c>
      <c r="C63" s="114" t="str">
        <f>VLOOKUP(B63,'[2]LISTADO ATM'!$A$2:$B$821,2,0)</f>
        <v xml:space="preserve">ATM Oficina Haina Occidental II </v>
      </c>
      <c r="D63" s="116" t="s">
        <v>2442</v>
      </c>
      <c r="E63" s="141">
        <v>3335872021</v>
      </c>
    </row>
    <row r="64" spans="1:5" ht="18" x14ac:dyDescent="0.25">
      <c r="A64" s="131" t="e">
        <f>VLOOKUP(B64,'[2]LISTADO ATM'!$A$2:$C$821,3,0)</f>
        <v>#N/A</v>
      </c>
      <c r="B64" s="114"/>
      <c r="C64" s="114" t="e">
        <f>VLOOKUP(B64,'[2]LISTADO ATM'!$A$2:$B$921,2,0)</f>
        <v>#N/A</v>
      </c>
      <c r="D64" s="116" t="s">
        <v>2442</v>
      </c>
      <c r="E64" s="141"/>
    </row>
    <row r="65" spans="1:5" ht="18" x14ac:dyDescent="0.25">
      <c r="A65" s="131" t="e">
        <f>VLOOKUP(B65,'[2]LISTADO ATM'!$A$2:$C$821,3,0)</f>
        <v>#N/A</v>
      </c>
      <c r="B65" s="114"/>
      <c r="C65" s="114" t="e">
        <f>VLOOKUP(B65,'[2]LISTADO ATM'!$A$2:$B$821,2,0)</f>
        <v>#N/A</v>
      </c>
      <c r="D65" s="116" t="s">
        <v>2442</v>
      </c>
      <c r="E65" s="141"/>
    </row>
    <row r="66" spans="1:5" ht="18" x14ac:dyDescent="0.25">
      <c r="A66" s="131" t="e">
        <f>VLOOKUP(B66,'[2]LISTADO ATM'!$A$2:$C$821,3,0)</f>
        <v>#N/A</v>
      </c>
      <c r="B66" s="114"/>
      <c r="C66" s="114" t="e">
        <f>VLOOKUP(B66,'[2]LISTADO ATM'!$A$2:$B$821,2,0)</f>
        <v>#N/A</v>
      </c>
      <c r="D66" s="116" t="s">
        <v>2442</v>
      </c>
      <c r="E66" s="141"/>
    </row>
    <row r="67" spans="1:5" ht="18" x14ac:dyDescent="0.25">
      <c r="A67" s="131" t="e">
        <f>VLOOKUP(B67,'[2]LISTADO ATM'!$A$2:$C$821,3,0)</f>
        <v>#N/A</v>
      </c>
      <c r="B67" s="114"/>
      <c r="C67" s="114" t="e">
        <f>VLOOKUP(B67,'[2]LISTADO ATM'!$A$2:$B$921,2,0)</f>
        <v>#N/A</v>
      </c>
      <c r="D67" s="116" t="s">
        <v>2442</v>
      </c>
      <c r="E67" s="141"/>
    </row>
    <row r="68" spans="1:5" ht="18" x14ac:dyDescent="0.25">
      <c r="A68" s="131" t="e">
        <f>VLOOKUP(B68,'[2]LISTADO ATM'!$A$2:$C$821,3,0)</f>
        <v>#N/A</v>
      </c>
      <c r="B68" s="114"/>
      <c r="C68" s="114" t="e">
        <f>VLOOKUP(B68,'[2]LISTADO ATM'!$A$2:$B$821,2,0)</f>
        <v>#N/A</v>
      </c>
      <c r="D68" s="116" t="s">
        <v>2442</v>
      </c>
      <c r="E68" s="141"/>
    </row>
    <row r="69" spans="1:5" ht="18" x14ac:dyDescent="0.25">
      <c r="A69" s="131" t="e">
        <f>VLOOKUP(B69,'[2]LISTADO ATM'!$A$2:$C$821,3,0)</f>
        <v>#N/A</v>
      </c>
      <c r="B69" s="114"/>
      <c r="C69" s="114" t="e">
        <f>VLOOKUP(B69,'[2]LISTADO ATM'!$A$2:$B$821,2,0)</f>
        <v>#N/A</v>
      </c>
      <c r="D69" s="116" t="s">
        <v>2442</v>
      </c>
      <c r="E69" s="141"/>
    </row>
    <row r="70" spans="1:5" ht="18" x14ac:dyDescent="0.25">
      <c r="A70" s="131" t="e">
        <f>VLOOKUP(B70,'[2]LISTADO ATM'!$A$2:$C$821,3,0)</f>
        <v>#N/A</v>
      </c>
      <c r="B70" s="114"/>
      <c r="C70" s="114" t="e">
        <f>VLOOKUP(B70,'[2]LISTADO ATM'!$A$2:$B$921,2,0)</f>
        <v>#N/A</v>
      </c>
      <c r="D70" s="116" t="s">
        <v>2442</v>
      </c>
      <c r="E70" s="141"/>
    </row>
    <row r="71" spans="1:5" ht="18" x14ac:dyDescent="0.25">
      <c r="A71" s="131" t="e">
        <f>VLOOKUP(B71,'[2]LISTADO ATM'!$A$2:$C$821,3,0)</f>
        <v>#N/A</v>
      </c>
      <c r="B71" s="114"/>
      <c r="C71" s="114" t="e">
        <f>VLOOKUP(B71,'[2]LISTADO ATM'!$A$2:$B$821,2,0)</f>
        <v>#N/A</v>
      </c>
      <c r="D71" s="116" t="s">
        <v>2442</v>
      </c>
      <c r="E71" s="141"/>
    </row>
    <row r="72" spans="1:5" ht="18" x14ac:dyDescent="0.25">
      <c r="A72" s="131" t="e">
        <f>VLOOKUP(B72,'[2]LISTADO ATM'!$A$2:$C$821,3,0)</f>
        <v>#N/A</v>
      </c>
      <c r="B72" s="114"/>
      <c r="C72" s="114" t="e">
        <f>VLOOKUP(B72,'[2]LISTADO ATM'!$A$2:$B$821,2,0)</f>
        <v>#N/A</v>
      </c>
      <c r="D72" s="116" t="s">
        <v>2442</v>
      </c>
      <c r="E72" s="141"/>
    </row>
    <row r="73" spans="1:5" ht="18" x14ac:dyDescent="0.25">
      <c r="A73" s="131" t="e">
        <f>VLOOKUP(B73,'[2]LISTADO ATM'!$A$2:$C$821,3,0)</f>
        <v>#N/A</v>
      </c>
      <c r="B73" s="114"/>
      <c r="C73" s="114" t="e">
        <f>VLOOKUP(B73,'[2]LISTADO ATM'!$A$2:$B$921,2,0)</f>
        <v>#N/A</v>
      </c>
      <c r="D73" s="116" t="s">
        <v>2442</v>
      </c>
      <c r="E73" s="141"/>
    </row>
    <row r="74" spans="1:5" ht="18" x14ac:dyDescent="0.25">
      <c r="A74" s="131" t="e">
        <f>VLOOKUP(B74,'[2]LISTADO ATM'!$A$2:$C$821,3,0)</f>
        <v>#N/A</v>
      </c>
      <c r="B74" s="114"/>
      <c r="C74" s="114" t="e">
        <f>VLOOKUP(B74,'[2]LISTADO ATM'!$A$2:$B$821,2,0)</f>
        <v>#N/A</v>
      </c>
      <c r="D74" s="116" t="s">
        <v>2442</v>
      </c>
      <c r="E74" s="141"/>
    </row>
    <row r="75" spans="1:5" ht="18" x14ac:dyDescent="0.25">
      <c r="A75" s="131" t="e">
        <f>VLOOKUP(B75,'[2]LISTADO ATM'!$A$2:$C$821,3,0)</f>
        <v>#N/A</v>
      </c>
      <c r="B75" s="114"/>
      <c r="C75" s="114" t="e">
        <f>VLOOKUP(B75,'[2]LISTADO ATM'!$A$2:$B$821,2,0)</f>
        <v>#N/A</v>
      </c>
      <c r="D75" s="116" t="s">
        <v>2442</v>
      </c>
      <c r="E75" s="141"/>
    </row>
    <row r="76" spans="1:5" ht="18.75" thickBot="1" x14ac:dyDescent="0.3">
      <c r="A76" s="132" t="s">
        <v>2486</v>
      </c>
      <c r="B76" s="134">
        <f>COUNT(B18:B75)</f>
        <v>45</v>
      </c>
      <c r="C76" s="110"/>
      <c r="D76" s="110"/>
      <c r="E76" s="110"/>
    </row>
    <row r="77" spans="1:5" ht="15.75" thickBot="1" x14ac:dyDescent="0.3">
      <c r="B77" s="102"/>
      <c r="E77" s="102"/>
    </row>
    <row r="78" spans="1:5" ht="18.75" thickBot="1" x14ac:dyDescent="0.3">
      <c r="A78" s="163" t="s">
        <v>2567</v>
      </c>
      <c r="B78" s="164"/>
      <c r="C78" s="164"/>
      <c r="D78" s="164"/>
      <c r="E78" s="165"/>
    </row>
    <row r="79" spans="1:5" ht="18" x14ac:dyDescent="0.25">
      <c r="A79" s="99" t="s">
        <v>15</v>
      </c>
      <c r="B79" s="99" t="s">
        <v>2417</v>
      </c>
      <c r="C79" s="99" t="s">
        <v>46</v>
      </c>
      <c r="D79" s="99" t="s">
        <v>2420</v>
      </c>
      <c r="E79" s="108" t="s">
        <v>2418</v>
      </c>
    </row>
    <row r="80" spans="1:5" ht="18" x14ac:dyDescent="0.25">
      <c r="A80" s="97" t="str">
        <f>VLOOKUP(B80,'[2]LISTADO ATM'!$A$2:$C$821,3,0)</f>
        <v>DISTRITO NACIONAL</v>
      </c>
      <c r="B80" s="114">
        <v>239</v>
      </c>
      <c r="C80" s="114" t="str">
        <f>VLOOKUP(B80,'[2]LISTADO ATM'!$A$2:$B$821,2,0)</f>
        <v xml:space="preserve">ATM Autobanco Charles de Gaulle </v>
      </c>
      <c r="D80" s="111" t="s">
        <v>2513</v>
      </c>
      <c r="E80" s="123" t="s">
        <v>2579</v>
      </c>
    </row>
    <row r="81" spans="1:5" ht="19.5" customHeight="1" x14ac:dyDescent="0.25">
      <c r="A81" s="97" t="str">
        <f>VLOOKUP(B81,'[2]LISTADO ATM'!$A$2:$C$821,3,0)</f>
        <v>DISTRITO NACIONAL</v>
      </c>
      <c r="B81" s="114">
        <v>642</v>
      </c>
      <c r="C81" s="123" t="str">
        <f>VLOOKUP(B81,'[2]LISTADO ATM'!$A$2:$B$821,2,0)</f>
        <v xml:space="preserve">ATM OMSA Sto. Dgo. </v>
      </c>
      <c r="D81" s="111" t="s">
        <v>2513</v>
      </c>
      <c r="E81" s="123">
        <v>3335871472</v>
      </c>
    </row>
    <row r="82" spans="1:5" ht="18" x14ac:dyDescent="0.25">
      <c r="A82" s="97" t="str">
        <f>VLOOKUP(B82,'[2]LISTADO ATM'!$A$2:$C$821,3,0)</f>
        <v>NORTE</v>
      </c>
      <c r="B82" s="114">
        <v>638</v>
      </c>
      <c r="C82" s="114" t="str">
        <f>VLOOKUP(B82,'[2]LISTADO ATM'!$A$2:$B$821,2,0)</f>
        <v xml:space="preserve">ATM S/M Yoma </v>
      </c>
      <c r="D82" s="111" t="s">
        <v>2513</v>
      </c>
      <c r="E82" s="123" t="s">
        <v>2607</v>
      </c>
    </row>
    <row r="83" spans="1:5" ht="19.5" customHeight="1" x14ac:dyDescent="0.25">
      <c r="A83" s="97" t="str">
        <f>VLOOKUP(B83,'[2]LISTADO ATM'!$A$2:$C$821,3,0)</f>
        <v>DISTRITO NACIONAL</v>
      </c>
      <c r="B83" s="114">
        <v>443</v>
      </c>
      <c r="C83" s="123" t="str">
        <f>VLOOKUP(B83,'[2]LISTADO ATM'!$A$2:$B$821,2,0)</f>
        <v xml:space="preserve">ATM Edificio San Rafael </v>
      </c>
      <c r="D83" s="114" t="s">
        <v>2513</v>
      </c>
      <c r="E83" s="123" t="s">
        <v>2614</v>
      </c>
    </row>
    <row r="84" spans="1:5" ht="19.5" customHeight="1" x14ac:dyDescent="0.25">
      <c r="A84" s="97" t="str">
        <f>VLOOKUP(B84,'[2]LISTADO ATM'!$A$2:$C$821,3,0)</f>
        <v>NORTE</v>
      </c>
      <c r="B84" s="114">
        <v>119</v>
      </c>
      <c r="C84" s="123" t="str">
        <f>VLOOKUP(B84,'[2]LISTADO ATM'!$A$2:$B$821,2,0)</f>
        <v>ATM Oficina La Barranquita</v>
      </c>
      <c r="D84" s="114" t="s">
        <v>2513</v>
      </c>
      <c r="E84" s="141">
        <v>3335871955</v>
      </c>
    </row>
    <row r="85" spans="1:5" ht="19.5" customHeight="1" x14ac:dyDescent="0.25">
      <c r="A85" s="97" t="str">
        <f>VLOOKUP(B85,'[2]LISTADO ATM'!$A$2:$C$821,3,0)</f>
        <v>NORTE</v>
      </c>
      <c r="B85" s="114">
        <v>276</v>
      </c>
      <c r="C85" s="123" t="str">
        <f>VLOOKUP(B85,'[2]LISTADO ATM'!$A$2:$B$821,2,0)</f>
        <v xml:space="preserve">ATM UNP Las Guáranas (San Francisco) </v>
      </c>
      <c r="D85" s="114" t="s">
        <v>2513</v>
      </c>
      <c r="E85" s="141">
        <v>3335871958</v>
      </c>
    </row>
    <row r="86" spans="1:5" ht="19.5" customHeight="1" x14ac:dyDescent="0.25">
      <c r="A86" s="97" t="str">
        <f>VLOOKUP(B86,'[2]LISTADO ATM'!$A$2:$C$821,3,0)</f>
        <v>NORTE</v>
      </c>
      <c r="B86" s="114">
        <v>315</v>
      </c>
      <c r="C86" s="123" t="str">
        <f>VLOOKUP(B86,'[2]LISTADO ATM'!$A$2:$B$821,2,0)</f>
        <v xml:space="preserve">ATM Oficina Estrella Sadalá </v>
      </c>
      <c r="D86" s="114" t="s">
        <v>2513</v>
      </c>
      <c r="E86" s="141">
        <v>3335871959</v>
      </c>
    </row>
    <row r="87" spans="1:5" ht="19.5" customHeight="1" x14ac:dyDescent="0.25">
      <c r="A87" s="97" t="str">
        <f>VLOOKUP(B87,'[2]LISTADO ATM'!$A$2:$C$821,3,0)</f>
        <v>DISTRITO NACIONAL</v>
      </c>
      <c r="B87" s="114">
        <v>359</v>
      </c>
      <c r="C87" s="123" t="str">
        <f>VLOOKUP(B87,'[2]LISTADO ATM'!$A$2:$B$821,2,0)</f>
        <v>ATM S/M Bravo Ozama</v>
      </c>
      <c r="D87" s="114" t="s">
        <v>2513</v>
      </c>
      <c r="E87" s="141">
        <v>3335871834</v>
      </c>
    </row>
    <row r="88" spans="1:5" ht="19.5" customHeight="1" x14ac:dyDescent="0.25">
      <c r="A88" s="97" t="str">
        <f>VLOOKUP(B88,'[2]LISTADO ATM'!$A$2:$C$821,3,0)</f>
        <v>ESTE</v>
      </c>
      <c r="B88" s="114">
        <v>385</v>
      </c>
      <c r="C88" s="123" t="str">
        <f>VLOOKUP(B88,'[2]LISTADO ATM'!$A$2:$B$821,2,0)</f>
        <v xml:space="preserve">ATM Plaza Verón I </v>
      </c>
      <c r="D88" s="114" t="s">
        <v>2513</v>
      </c>
      <c r="E88" s="141">
        <v>3335871962</v>
      </c>
    </row>
    <row r="89" spans="1:5" ht="19.5" customHeight="1" x14ac:dyDescent="0.25">
      <c r="A89" s="97" t="str">
        <f>VLOOKUP(B89,'[2]LISTADO ATM'!$A$2:$C$821,3,0)</f>
        <v>DISTRITO NACIONAL</v>
      </c>
      <c r="B89" s="114">
        <v>406</v>
      </c>
      <c r="C89" s="123" t="str">
        <f>VLOOKUP(B89,'[2]LISTADO ATM'!$A$2:$B$821,2,0)</f>
        <v xml:space="preserve">ATM UNP Plaza Lama Máximo Gómez </v>
      </c>
      <c r="D89" s="114" t="s">
        <v>2513</v>
      </c>
      <c r="E89" s="141">
        <v>3335871968</v>
      </c>
    </row>
    <row r="90" spans="1:5" ht="19.5" customHeight="1" x14ac:dyDescent="0.25">
      <c r="A90" s="97" t="str">
        <f>VLOOKUP(B90,'[2]LISTADO ATM'!$A$2:$C$821,3,0)</f>
        <v>ESTE</v>
      </c>
      <c r="B90" s="114">
        <v>480</v>
      </c>
      <c r="C90" s="123" t="str">
        <f>VLOOKUP(B90,'[2]LISTADO ATM'!$A$2:$B$821,2,0)</f>
        <v>ATM UNP Farmaconal Higuey</v>
      </c>
      <c r="D90" s="114" t="s">
        <v>2513</v>
      </c>
      <c r="E90" s="141">
        <v>3335871971</v>
      </c>
    </row>
    <row r="91" spans="1:5" ht="19.5" customHeight="1" x14ac:dyDescent="0.25">
      <c r="A91" s="97" t="str">
        <f>VLOOKUP(B91,'[2]LISTADO ATM'!$A$2:$C$821,3,0)</f>
        <v>SUR</v>
      </c>
      <c r="B91" s="114">
        <v>699</v>
      </c>
      <c r="C91" s="123" t="str">
        <f>VLOOKUP(B91,'[2]LISTADO ATM'!$A$2:$B$821,2,0)</f>
        <v>ATM S/M Bravo Bani</v>
      </c>
      <c r="D91" s="114" t="s">
        <v>2513</v>
      </c>
      <c r="E91" s="123">
        <v>3335871978</v>
      </c>
    </row>
    <row r="92" spans="1:5" ht="19.5" customHeight="1" x14ac:dyDescent="0.25">
      <c r="A92" s="97" t="str">
        <f>VLOOKUP(B92,'[2]LISTADO ATM'!$A$2:$C$821,3,0)</f>
        <v>SUR</v>
      </c>
      <c r="B92" s="114">
        <v>765</v>
      </c>
      <c r="C92" s="123" t="str">
        <f>VLOOKUP(B92,'[2]LISTADO ATM'!$A$2:$B$821,2,0)</f>
        <v xml:space="preserve">ATM Oficina Azua I </v>
      </c>
      <c r="D92" s="114" t="s">
        <v>2513</v>
      </c>
      <c r="E92" s="123">
        <v>3335871982</v>
      </c>
    </row>
    <row r="93" spans="1:5" ht="19.5" customHeight="1" x14ac:dyDescent="0.25">
      <c r="A93" s="97" t="str">
        <f>VLOOKUP(B93,'[2]LISTADO ATM'!$A$2:$C$821,3,0)</f>
        <v>ESTE</v>
      </c>
      <c r="B93" s="114">
        <v>844</v>
      </c>
      <c r="C93" s="123" t="str">
        <f>VLOOKUP(B93,'[2]LISTADO ATM'!$A$2:$B$821,2,0)</f>
        <v xml:space="preserve">ATM San Juan Shopping Center (Bávaro) </v>
      </c>
      <c r="D93" s="114" t="s">
        <v>2513</v>
      </c>
      <c r="E93" s="123">
        <v>3335871992</v>
      </c>
    </row>
    <row r="94" spans="1:5" ht="19.5" customHeight="1" x14ac:dyDescent="0.25">
      <c r="A94" s="97" t="e">
        <f>VLOOKUP(B94,'[2]LISTADO ATM'!$A$2:$C$821,3,0)</f>
        <v>#N/A</v>
      </c>
      <c r="B94" s="114"/>
      <c r="C94" s="123" t="e">
        <f>VLOOKUP(B94,'[2]LISTADO ATM'!$A$2:$B$821,2,0)</f>
        <v>#N/A</v>
      </c>
      <c r="D94" s="114" t="s">
        <v>2513</v>
      </c>
      <c r="E94" s="141"/>
    </row>
    <row r="95" spans="1:5" ht="19.5" customHeight="1" x14ac:dyDescent="0.25">
      <c r="A95" s="97" t="str">
        <f>VLOOKUP(B95,'[2]LISTADO ATM'!$A$2:$C$821,3,0)</f>
        <v>NORTE</v>
      </c>
      <c r="B95" s="194">
        <v>636</v>
      </c>
      <c r="C95" s="123" t="str">
        <f>VLOOKUP(B95,'[2]LISTADO ATM'!$A$2:$B$821,2,0)</f>
        <v xml:space="preserve">ATM Oficina Tamboríl </v>
      </c>
      <c r="D95" s="114" t="s">
        <v>2513</v>
      </c>
      <c r="E95" s="141">
        <v>3335872022</v>
      </c>
    </row>
    <row r="96" spans="1:5" ht="19.5" customHeight="1" x14ac:dyDescent="0.25">
      <c r="A96" s="97" t="e">
        <f>VLOOKUP(B96,'[2]LISTADO ATM'!$A$2:$C$821,3,0)</f>
        <v>#N/A</v>
      </c>
      <c r="B96" s="114"/>
      <c r="C96" s="123" t="e">
        <f>VLOOKUP(B96,'[2]LISTADO ATM'!$A$2:$B$821,2,0)</f>
        <v>#N/A</v>
      </c>
      <c r="D96" s="114" t="s">
        <v>2513</v>
      </c>
      <c r="E96" s="123"/>
    </row>
    <row r="97" spans="1:5" ht="19.5" customHeight="1" x14ac:dyDescent="0.25">
      <c r="A97" s="97" t="e">
        <f>VLOOKUP(B97,'[2]LISTADO ATM'!$A$2:$C$821,3,0)</f>
        <v>#N/A</v>
      </c>
      <c r="B97" s="114"/>
      <c r="C97" s="123" t="e">
        <f>VLOOKUP(B97,'[2]LISTADO ATM'!$A$2:$B$821,2,0)</f>
        <v>#N/A</v>
      </c>
      <c r="D97" s="114" t="s">
        <v>2513</v>
      </c>
      <c r="E97" s="123"/>
    </row>
    <row r="98" spans="1:5" ht="19.5" customHeight="1" x14ac:dyDescent="0.25">
      <c r="A98" s="97" t="e">
        <f>VLOOKUP(B98,'[2]LISTADO ATM'!$A$2:$C$821,3,0)</f>
        <v>#N/A</v>
      </c>
      <c r="B98" s="114"/>
      <c r="C98" s="123" t="e">
        <f>VLOOKUP(B98,'[2]LISTADO ATM'!$A$2:$B$821,2,0)</f>
        <v>#N/A</v>
      </c>
      <c r="D98" s="114" t="s">
        <v>2513</v>
      </c>
      <c r="E98" s="123"/>
    </row>
    <row r="99" spans="1:5" ht="19.5" customHeight="1" x14ac:dyDescent="0.25">
      <c r="A99" s="97" t="e">
        <f>VLOOKUP(B99,'[2]LISTADO ATM'!$A$2:$C$821,3,0)</f>
        <v>#N/A</v>
      </c>
      <c r="B99" s="114"/>
      <c r="C99" s="123" t="e">
        <f>VLOOKUP(B99,'[2]LISTADO ATM'!$A$2:$B$821,2,0)</f>
        <v>#N/A</v>
      </c>
      <c r="D99" s="114" t="s">
        <v>2513</v>
      </c>
      <c r="E99" s="123"/>
    </row>
    <row r="100" spans="1:5" ht="19.5" customHeight="1" x14ac:dyDescent="0.25">
      <c r="A100" s="97" t="e">
        <f>VLOOKUP(B100,'[2]LISTADO ATM'!$A$2:$C$821,3,0)</f>
        <v>#N/A</v>
      </c>
      <c r="B100" s="114"/>
      <c r="C100" s="123" t="e">
        <f>VLOOKUP(B100,'[2]LISTADO ATM'!$A$2:$B$821,2,0)</f>
        <v>#N/A</v>
      </c>
      <c r="D100" s="114" t="s">
        <v>2513</v>
      </c>
      <c r="E100" s="123"/>
    </row>
    <row r="101" spans="1:5" ht="19.5" customHeight="1" x14ac:dyDescent="0.25">
      <c r="A101" s="97" t="e">
        <f>VLOOKUP(B101,'[2]LISTADO ATM'!$A$2:$C$821,3,0)</f>
        <v>#N/A</v>
      </c>
      <c r="B101" s="114"/>
      <c r="C101" s="123" t="e">
        <f>VLOOKUP(B101,'[2]LISTADO ATM'!$A$2:$B$821,2,0)</f>
        <v>#N/A</v>
      </c>
      <c r="D101" s="114" t="s">
        <v>2513</v>
      </c>
      <c r="E101" s="123"/>
    </row>
    <row r="102" spans="1:5" ht="18.75" thickBot="1" x14ac:dyDescent="0.3">
      <c r="A102" s="100"/>
      <c r="B102" s="134">
        <f>COUNT(B80:B101)</f>
        <v>15</v>
      </c>
      <c r="C102" s="110"/>
      <c r="D102" s="139"/>
      <c r="E102" s="140"/>
    </row>
    <row r="103" spans="1:5" ht="15.75" thickBot="1" x14ac:dyDescent="0.3">
      <c r="B103" s="102"/>
      <c r="E103" s="102"/>
    </row>
    <row r="104" spans="1:5" ht="18" x14ac:dyDescent="0.25">
      <c r="A104" s="166" t="s">
        <v>2489</v>
      </c>
      <c r="B104" s="167"/>
      <c r="C104" s="167"/>
      <c r="D104" s="167"/>
      <c r="E104" s="168"/>
    </row>
    <row r="105" spans="1:5" ht="18" x14ac:dyDescent="0.25">
      <c r="A105" s="99" t="s">
        <v>15</v>
      </c>
      <c r="B105" s="99" t="s">
        <v>2417</v>
      </c>
      <c r="C105" s="101" t="s">
        <v>46</v>
      </c>
      <c r="D105" s="117" t="s">
        <v>2420</v>
      </c>
      <c r="E105" s="108" t="s">
        <v>2418</v>
      </c>
    </row>
    <row r="106" spans="1:5" ht="19.5" customHeight="1" x14ac:dyDescent="0.25">
      <c r="A106" s="97" t="str">
        <f>VLOOKUP(B106,'[2]LISTADO ATM'!$A$2:$C$821,3,0)</f>
        <v>NORTE</v>
      </c>
      <c r="B106" s="114">
        <v>8</v>
      </c>
      <c r="C106" s="123" t="str">
        <f>VLOOKUP(B106,'[2]LISTADO ATM'!$A$2:$B$821,2,0)</f>
        <v>ATM Autoservicio Yaque</v>
      </c>
      <c r="D106" s="133" t="s">
        <v>2619</v>
      </c>
      <c r="E106" s="123" t="s">
        <v>2618</v>
      </c>
    </row>
    <row r="107" spans="1:5" ht="19.5" customHeight="1" x14ac:dyDescent="0.25">
      <c r="A107" s="97" t="str">
        <f>VLOOKUP(B107,'[2]LISTADO ATM'!$A$2:$C$821,3,0)</f>
        <v>DISTRITO NACIONAL</v>
      </c>
      <c r="B107" s="114">
        <v>70</v>
      </c>
      <c r="C107" s="123" t="str">
        <f>VLOOKUP(B107,'[2]LISTADO ATM'!$A$2:$B$821,2,0)</f>
        <v xml:space="preserve">ATM Autoservicio Plaza Lama Zona Oriental </v>
      </c>
      <c r="D107" s="133" t="s">
        <v>2619</v>
      </c>
      <c r="E107" s="123" t="s">
        <v>2612</v>
      </c>
    </row>
    <row r="108" spans="1:5" ht="19.5" customHeight="1" x14ac:dyDescent="0.25">
      <c r="A108" s="97" t="str">
        <f>VLOOKUP(B108,'[2]LISTADO ATM'!$A$2:$C$821,3,0)</f>
        <v>NORTE</v>
      </c>
      <c r="B108" s="114">
        <v>654</v>
      </c>
      <c r="C108" s="123" t="str">
        <f>VLOOKUP(B108,'[2]LISTADO ATM'!$A$2:$B$821,2,0)</f>
        <v>ATM Autoservicio S/M Jumbo Puerto Plata</v>
      </c>
      <c r="D108" s="133" t="s">
        <v>2619</v>
      </c>
      <c r="E108" s="123" t="s">
        <v>2632</v>
      </c>
    </row>
    <row r="109" spans="1:5" ht="19.5" customHeight="1" x14ac:dyDescent="0.25">
      <c r="A109" s="97" t="str">
        <f>VLOOKUP(B109,'[2]LISTADO ATM'!$A$2:$C$821,3,0)</f>
        <v>SUR</v>
      </c>
      <c r="B109" s="114">
        <v>252</v>
      </c>
      <c r="C109" s="123" t="str">
        <f>VLOOKUP(B109,'[2]LISTADO ATM'!$A$2:$B$821,2,0)</f>
        <v xml:space="preserve">ATM Banco Agrícola (Barahona) </v>
      </c>
      <c r="D109" s="133" t="s">
        <v>2514</v>
      </c>
      <c r="E109" s="123" t="s">
        <v>2593</v>
      </c>
    </row>
    <row r="110" spans="1:5" ht="19.5" customHeight="1" x14ac:dyDescent="0.25">
      <c r="A110" s="97" t="str">
        <f>VLOOKUP(B110,'[2]LISTADO ATM'!$A$2:$C$821,3,0)</f>
        <v>SUR</v>
      </c>
      <c r="B110" s="114">
        <v>5</v>
      </c>
      <c r="C110" s="123" t="str">
        <f>VLOOKUP(B110,'[2]LISTADO ATM'!$A$2:$B$821,2,0)</f>
        <v>ATM Oficina Autoservicio Villa Ofelia (San Juan)</v>
      </c>
      <c r="D110" s="133" t="s">
        <v>2514</v>
      </c>
      <c r="E110" s="123">
        <v>3335871949</v>
      </c>
    </row>
    <row r="111" spans="1:5" ht="19.5" customHeight="1" x14ac:dyDescent="0.25">
      <c r="A111" s="97" t="str">
        <f>VLOOKUP(B111,'[2]LISTADO ATM'!$A$2:$C$821,3,0)</f>
        <v>DISTRITO NACIONAL</v>
      </c>
      <c r="B111" s="114">
        <v>87</v>
      </c>
      <c r="C111" s="123" t="str">
        <f>VLOOKUP(B111,'[2]LISTADO ATM'!$A$2:$B$821,2,0)</f>
        <v xml:space="preserve">ATM Autoservicio Sarasota </v>
      </c>
      <c r="D111" s="133" t="s">
        <v>2514</v>
      </c>
      <c r="E111" s="123">
        <v>3335871973</v>
      </c>
    </row>
    <row r="112" spans="1:5" ht="19.5" customHeight="1" x14ac:dyDescent="0.25">
      <c r="A112" s="97" t="str">
        <f>VLOOKUP(B112,'[2]LISTADO ATM'!$A$2:$C$821,3,0)</f>
        <v>DISTRITO NACIONAL</v>
      </c>
      <c r="B112" s="114">
        <v>355</v>
      </c>
      <c r="C112" s="123" t="str">
        <f>VLOOKUP(B112,'[2]LISTADO ATM'!$A$2:$B$821,2,0)</f>
        <v xml:space="preserve">ATM UNP Metro II </v>
      </c>
      <c r="D112" s="133" t="s">
        <v>2514</v>
      </c>
      <c r="E112" s="123">
        <v>3335871811</v>
      </c>
    </row>
    <row r="113" spans="1:5" ht="19.5" customHeight="1" x14ac:dyDescent="0.25">
      <c r="A113" s="97" t="str">
        <f>VLOOKUP(B113,'[2]LISTADO ATM'!$A$2:$C$821,3,0)</f>
        <v>NORTE</v>
      </c>
      <c r="B113" s="114">
        <v>937</v>
      </c>
      <c r="C113" s="123" t="str">
        <f>VLOOKUP(B113,'[2]LISTADO ATM'!$A$2:$B$821,2,0)</f>
        <v xml:space="preserve">ATM Autobanco Oficina La Vega II </v>
      </c>
      <c r="D113" s="133" t="s">
        <v>2514</v>
      </c>
      <c r="E113" s="123">
        <v>3335871948</v>
      </c>
    </row>
    <row r="114" spans="1:5" ht="19.5" customHeight="1" x14ac:dyDescent="0.25">
      <c r="A114" s="97" t="str">
        <f>VLOOKUP(B114,'[2]LISTADO ATM'!$A$2:$C$821,3,0)</f>
        <v>ESTE</v>
      </c>
      <c r="B114" s="114">
        <v>104</v>
      </c>
      <c r="C114" s="123" t="str">
        <f>VLOOKUP(B114,'[2]LISTADO ATM'!$A$2:$B$821,2,0)</f>
        <v xml:space="preserve">ATM Jumbo Higuey </v>
      </c>
      <c r="D114" s="133" t="s">
        <v>2514</v>
      </c>
      <c r="E114" s="123">
        <v>3335871970</v>
      </c>
    </row>
    <row r="115" spans="1:5" ht="19.5" customHeight="1" x14ac:dyDescent="0.25">
      <c r="A115" s="97" t="str">
        <f>VLOOKUP(B115,'[2]LISTADO ATM'!$A$2:$C$821,3,0)</f>
        <v>DISTRITO NACIONAL</v>
      </c>
      <c r="B115" s="114">
        <v>816</v>
      </c>
      <c r="C115" s="123" t="str">
        <f>VLOOKUP(B115,'[2]LISTADO ATM'!$A$2:$B$821,2,0)</f>
        <v xml:space="preserve">ATM Oficina Pedro Brand </v>
      </c>
      <c r="D115" s="133" t="s">
        <v>2514</v>
      </c>
      <c r="E115" s="123">
        <v>3335871813</v>
      </c>
    </row>
    <row r="116" spans="1:5" ht="18.75" thickBot="1" x14ac:dyDescent="0.3">
      <c r="A116" s="100" t="s">
        <v>2486</v>
      </c>
      <c r="B116" s="134">
        <f>COUNT(B106:B115)</f>
        <v>10</v>
      </c>
      <c r="C116" s="110"/>
      <c r="D116" s="118"/>
      <c r="E116" s="118"/>
    </row>
    <row r="117" spans="1:5" ht="15.75" thickBot="1" x14ac:dyDescent="0.3">
      <c r="B117" s="102"/>
      <c r="E117" s="102"/>
    </row>
    <row r="118" spans="1:5" ht="18.75" thickBot="1" x14ac:dyDescent="0.3">
      <c r="A118" s="171" t="s">
        <v>2490</v>
      </c>
      <c r="B118" s="172"/>
      <c r="C118" s="96" t="s">
        <v>2413</v>
      </c>
      <c r="D118" s="102"/>
      <c r="E118" s="102"/>
    </row>
    <row r="119" spans="1:5" ht="18.75" thickBot="1" x14ac:dyDescent="0.3">
      <c r="A119" s="119">
        <f>+B76+B102+B116</f>
        <v>70</v>
      </c>
      <c r="B119" s="120"/>
    </row>
    <row r="120" spans="1:5" ht="15.75" thickBot="1" x14ac:dyDescent="0.3">
      <c r="B120" s="102"/>
      <c r="E120" s="102"/>
    </row>
    <row r="121" spans="1:5" ht="18.75" thickBot="1" x14ac:dyDescent="0.3">
      <c r="A121" s="163" t="s">
        <v>2491</v>
      </c>
      <c r="B121" s="164"/>
      <c r="C121" s="164"/>
      <c r="D121" s="164"/>
      <c r="E121" s="165"/>
    </row>
    <row r="122" spans="1:5" ht="18" x14ac:dyDescent="0.25">
      <c r="A122" s="103" t="s">
        <v>15</v>
      </c>
      <c r="B122" s="108" t="s">
        <v>2417</v>
      </c>
      <c r="C122" s="101" t="s">
        <v>46</v>
      </c>
      <c r="D122" s="173" t="s">
        <v>2420</v>
      </c>
      <c r="E122" s="174"/>
    </row>
    <row r="123" spans="1:5" ht="18" x14ac:dyDescent="0.25">
      <c r="A123" s="114" t="str">
        <f>VLOOKUP(B123,'[2]LISTADO ATM'!$A$2:$C$821,3,0)</f>
        <v>NORTE</v>
      </c>
      <c r="B123" s="114">
        <v>603</v>
      </c>
      <c r="C123" s="114" t="str">
        <f>VLOOKUP(B123,'[2]LISTADO ATM'!$A$2:$B$821,2,0)</f>
        <v xml:space="preserve">ATM Zona Franca (Santiago) II </v>
      </c>
      <c r="D123" s="169" t="s">
        <v>2493</v>
      </c>
      <c r="E123" s="170"/>
    </row>
    <row r="124" spans="1:5" ht="18" x14ac:dyDescent="0.25">
      <c r="A124" s="114" t="str">
        <f>VLOOKUP(B124,'[2]LISTADO ATM'!$A$2:$C$821,3,0)</f>
        <v>ESTE</v>
      </c>
      <c r="B124" s="114">
        <v>963</v>
      </c>
      <c r="C124" s="114" t="str">
        <f>VLOOKUP(B124,'[2]LISTADO ATM'!$A$2:$B$821,2,0)</f>
        <v xml:space="preserve">ATM Multiplaza La Romana </v>
      </c>
      <c r="D124" s="169" t="s">
        <v>2493</v>
      </c>
      <c r="E124" s="170"/>
    </row>
    <row r="125" spans="1:5" ht="18" x14ac:dyDescent="0.25">
      <c r="A125" s="114" t="str">
        <f>VLOOKUP(B125,'[2]LISTADO ATM'!$A$2:$C$821,3,0)</f>
        <v>NORTE</v>
      </c>
      <c r="B125" s="114">
        <v>666</v>
      </c>
      <c r="C125" s="114" t="str">
        <f>VLOOKUP(B125,'[2]LISTADO ATM'!$A$2:$B$821,2,0)</f>
        <v>ATM S/M El Porvernir Libert</v>
      </c>
      <c r="D125" s="169" t="s">
        <v>2717</v>
      </c>
      <c r="E125" s="170"/>
    </row>
    <row r="126" spans="1:5" ht="18" x14ac:dyDescent="0.25">
      <c r="A126" s="114" t="str">
        <f>VLOOKUP(B126,'[2]LISTADO ATM'!$A$2:$C$821,3,0)</f>
        <v>ESTE</v>
      </c>
      <c r="B126" s="114">
        <v>923</v>
      </c>
      <c r="C126" s="114" t="str">
        <f>VLOOKUP(B126,'[2]LISTADO ATM'!$A$2:$B$821,2,0)</f>
        <v xml:space="preserve">ATM Agroindustrial San Pedro de Macorís </v>
      </c>
      <c r="D126" s="169" t="s">
        <v>2493</v>
      </c>
      <c r="E126" s="170"/>
    </row>
    <row r="127" spans="1:5" ht="18" x14ac:dyDescent="0.25">
      <c r="A127" s="114" t="str">
        <f>VLOOKUP(B127,'[2]LISTADO ATM'!$A$2:$C$821,3,0)</f>
        <v>NORTE</v>
      </c>
      <c r="B127" s="114">
        <v>941</v>
      </c>
      <c r="C127" s="114" t="str">
        <f>VLOOKUP(B127,'[2]LISTADO ATM'!$A$2:$B$821,2,0)</f>
        <v xml:space="preserve">ATM Estación Next (Puerto Plata) </v>
      </c>
      <c r="D127" s="169" t="s">
        <v>2493</v>
      </c>
      <c r="E127" s="170"/>
    </row>
    <row r="128" spans="1:5" ht="18" x14ac:dyDescent="0.25">
      <c r="A128" s="114" t="str">
        <f>VLOOKUP(B128,'[2]LISTADO ATM'!$A$2:$C$821,3,0)</f>
        <v>NORTE</v>
      </c>
      <c r="B128" s="114">
        <v>142</v>
      </c>
      <c r="C128" s="114" t="str">
        <f>VLOOKUP(B128,'[2]LISTADO ATM'!$A$2:$B$821,2,0)</f>
        <v xml:space="preserve">ATM Centro de Caja Galerías Bonao </v>
      </c>
      <c r="D128" s="169" t="s">
        <v>2717</v>
      </c>
      <c r="E128" s="170"/>
    </row>
    <row r="129" spans="1:5" ht="17.25" customHeight="1" x14ac:dyDescent="0.25">
      <c r="A129" s="114" t="str">
        <f>VLOOKUP(B129,'[2]LISTADO ATM'!$A$2:$C$821,3,0)</f>
        <v>SUR</v>
      </c>
      <c r="B129" s="114">
        <v>252</v>
      </c>
      <c r="C129" s="114" t="str">
        <f>VLOOKUP(B129,'[2]LISTADO ATM'!$A$2:$B$821,2,0)</f>
        <v xml:space="preserve">ATM Banco Agrícola (Barahona) </v>
      </c>
      <c r="D129" s="169" t="s">
        <v>2493</v>
      </c>
      <c r="E129" s="170"/>
    </row>
    <row r="130" spans="1:5" ht="17.25" customHeight="1" x14ac:dyDescent="0.25">
      <c r="A130" s="114" t="str">
        <f>VLOOKUP(B130,'[2]LISTADO ATM'!$A$2:$C$821,3,0)</f>
        <v>DISTRITO NACIONAL</v>
      </c>
      <c r="B130" s="114">
        <v>331</v>
      </c>
      <c r="C130" s="114" t="str">
        <f>VLOOKUP(B130,'[2]LISTADO ATM'!$A$2:$B$821,2,0)</f>
        <v>ATM Ayuntamiento Sto. Dgo. Este</v>
      </c>
      <c r="D130" s="169" t="s">
        <v>2493</v>
      </c>
      <c r="E130" s="170"/>
    </row>
    <row r="131" spans="1:5" ht="17.25" customHeight="1" x14ac:dyDescent="0.25">
      <c r="A131" s="114" t="str">
        <f>VLOOKUP(B131,'[2]LISTADO ATM'!$A$2:$C$821,3,0)</f>
        <v>NORTE</v>
      </c>
      <c r="B131" s="114">
        <v>402</v>
      </c>
      <c r="C131" s="114" t="str">
        <f>VLOOKUP(B131,'[2]LISTADO ATM'!$A$2:$B$821,2,0)</f>
        <v xml:space="preserve">ATM La Sirena La Vega </v>
      </c>
      <c r="D131" s="169" t="s">
        <v>2493</v>
      </c>
      <c r="E131" s="170"/>
    </row>
    <row r="132" spans="1:5" ht="17.25" customHeight="1" x14ac:dyDescent="0.25">
      <c r="A132" s="114" t="str">
        <f>VLOOKUP(B132,'[2]LISTADO ATM'!$A$2:$C$821,3,0)</f>
        <v>NORTE</v>
      </c>
      <c r="B132" s="114">
        <v>463</v>
      </c>
      <c r="C132" s="114" t="str">
        <f>VLOOKUP(B132,'[2]LISTADO ATM'!$A$2:$B$821,2,0)</f>
        <v xml:space="preserve">ATM La Sirena El Embrujo </v>
      </c>
      <c r="D132" s="169" t="s">
        <v>2493</v>
      </c>
      <c r="E132" s="170"/>
    </row>
    <row r="133" spans="1:5" ht="17.25" customHeight="1" x14ac:dyDescent="0.25">
      <c r="A133" s="114" t="str">
        <f>VLOOKUP(B133,'[2]LISTADO ATM'!$A$2:$C$821,3,0)</f>
        <v>DISTRITO NACIONAL</v>
      </c>
      <c r="B133" s="114">
        <v>557</v>
      </c>
      <c r="C133" s="114" t="str">
        <f>VLOOKUP(B133,'[2]LISTADO ATM'!$A$2:$B$821,2,0)</f>
        <v xml:space="preserve">ATM Multicentro La Sirena Ave. Mella </v>
      </c>
      <c r="D133" s="169" t="s">
        <v>2576</v>
      </c>
      <c r="E133" s="170"/>
    </row>
    <row r="134" spans="1:5" ht="17.25" customHeight="1" x14ac:dyDescent="0.25">
      <c r="A134" s="114" t="str">
        <f>VLOOKUP(B134,'[2]LISTADO ATM'!$A$2:$C$821,3,0)</f>
        <v>DISTRITO NACIONAL</v>
      </c>
      <c r="B134" s="114">
        <v>562</v>
      </c>
      <c r="C134" s="114" t="str">
        <f>VLOOKUP(B134,'[2]LISTADO ATM'!$A$2:$B$821,2,0)</f>
        <v xml:space="preserve">ATM S/M Jumbo Carretera Mella </v>
      </c>
      <c r="D134" s="169" t="s">
        <v>2493</v>
      </c>
      <c r="E134" s="170"/>
    </row>
    <row r="135" spans="1:5" ht="17.25" customHeight="1" x14ac:dyDescent="0.25">
      <c r="A135" s="114" t="str">
        <f>VLOOKUP(B135,'[2]LISTADO ATM'!$A$2:$C$821,3,0)</f>
        <v>DISTRITO NACIONAL</v>
      </c>
      <c r="B135" s="114">
        <v>565</v>
      </c>
      <c r="C135" s="114" t="str">
        <f>VLOOKUP(B135,'[2]LISTADO ATM'!$A$2:$B$821,2,0)</f>
        <v xml:space="preserve">ATM S/M La Cadena Núñez de Cáceres </v>
      </c>
      <c r="D135" s="169" t="s">
        <v>2493</v>
      </c>
      <c r="E135" s="170"/>
    </row>
    <row r="136" spans="1:5" ht="17.25" customHeight="1" x14ac:dyDescent="0.25">
      <c r="A136" s="114" t="str">
        <f>VLOOKUP(B136,'[2]LISTADO ATM'!$A$2:$C$821,3,0)</f>
        <v>DISTRITO NACIONAL</v>
      </c>
      <c r="B136" s="114">
        <v>577</v>
      </c>
      <c r="C136" s="114" t="str">
        <f>VLOOKUP(B136,'[2]LISTADO ATM'!$A$2:$B$821,2,0)</f>
        <v xml:space="preserve">ATM Olé Ave. Duarte </v>
      </c>
      <c r="D136" s="169" t="s">
        <v>2576</v>
      </c>
      <c r="E136" s="170"/>
    </row>
    <row r="137" spans="1:5" ht="17.25" customHeight="1" x14ac:dyDescent="0.25">
      <c r="A137" s="114" t="str">
        <f>VLOOKUP(B137,'[2]LISTADO ATM'!$A$2:$C$821,3,0)</f>
        <v>NORTE</v>
      </c>
      <c r="B137" s="114">
        <v>809</v>
      </c>
      <c r="C137" s="114" t="str">
        <f>VLOOKUP(B137,'[2]LISTADO ATM'!$A$2:$B$821,2,0)</f>
        <v>ATM Yoma (Cotuí)</v>
      </c>
      <c r="D137" s="169" t="s">
        <v>2493</v>
      </c>
      <c r="E137" s="170"/>
    </row>
    <row r="138" spans="1:5" ht="17.25" customHeight="1" x14ac:dyDescent="0.25">
      <c r="A138" s="114" t="str">
        <f>VLOOKUP(B138,'[2]LISTADO ATM'!$A$2:$C$821,3,0)</f>
        <v>DISTRITO NACIONAL</v>
      </c>
      <c r="B138" s="114">
        <v>722</v>
      </c>
      <c r="C138" s="114" t="str">
        <f>VLOOKUP(B138,'[2]LISTADO ATM'!$A$2:$B$821,2,0)</f>
        <v xml:space="preserve">ATM Oficina Charles de Gaulle III </v>
      </c>
      <c r="D138" s="169" t="s">
        <v>2493</v>
      </c>
      <c r="E138" s="170"/>
    </row>
    <row r="139" spans="1:5" ht="17.25" customHeight="1" x14ac:dyDescent="0.25">
      <c r="A139" s="114" t="str">
        <f>VLOOKUP(B139,'[2]LISTADO ATM'!$A$2:$C$821,3,0)</f>
        <v>NORTE</v>
      </c>
      <c r="B139" s="114">
        <v>857</v>
      </c>
      <c r="C139" s="114" t="str">
        <f>VLOOKUP(B139,'[2]LISTADO ATM'!$A$2:$B$821,2,0)</f>
        <v xml:space="preserve">ATM Oficina Los Alamos </v>
      </c>
      <c r="D139" s="169" t="s">
        <v>2493</v>
      </c>
      <c r="E139" s="170"/>
    </row>
    <row r="140" spans="1:5" ht="17.25" customHeight="1" x14ac:dyDescent="0.25">
      <c r="A140" s="114" t="str">
        <f>VLOOKUP(B140,'[2]LISTADO ATM'!$A$2:$C$821,3,0)</f>
        <v>NORTE</v>
      </c>
      <c r="B140" s="114">
        <v>864</v>
      </c>
      <c r="C140" s="114" t="str">
        <f>VLOOKUP(B140,'[2]LISTADO ATM'!$A$2:$B$821,2,0)</f>
        <v xml:space="preserve">ATM Palmares Mall (San Francisco) </v>
      </c>
      <c r="D140" s="169" t="s">
        <v>2576</v>
      </c>
      <c r="E140" s="170"/>
    </row>
    <row r="141" spans="1:5" ht="17.25" customHeight="1" x14ac:dyDescent="0.25">
      <c r="A141" s="114" t="str">
        <f>VLOOKUP(B141,'[2]LISTADO ATM'!$A$2:$C$821,3,0)</f>
        <v>DISTRITO NACIONAL</v>
      </c>
      <c r="B141" s="114">
        <v>929</v>
      </c>
      <c r="C141" s="114" t="str">
        <f>VLOOKUP(B141,'[2]LISTADO ATM'!$A$2:$B$821,2,0)</f>
        <v>ATM Autoservicio Nacional El Conde</v>
      </c>
      <c r="D141" s="169" t="s">
        <v>2493</v>
      </c>
      <c r="E141" s="170"/>
    </row>
    <row r="142" spans="1:5" ht="18" x14ac:dyDescent="0.25">
      <c r="A142" s="114" t="str">
        <f>VLOOKUP(B142,'[2]LISTADO ATM'!$A$2:$C$821,3,0)</f>
        <v>DISTRITO NACIONAL</v>
      </c>
      <c r="B142" s="114">
        <v>931</v>
      </c>
      <c r="C142" s="114" t="str">
        <f>VLOOKUP(B142,'[2]LISTADO ATM'!$A$2:$B$821,2,0)</f>
        <v xml:space="preserve">ATM Autobanco Luperón I </v>
      </c>
      <c r="D142" s="169" t="s">
        <v>2493</v>
      </c>
      <c r="E142" s="170"/>
    </row>
    <row r="143" spans="1:5" ht="17.25" customHeight="1" x14ac:dyDescent="0.25">
      <c r="A143" s="114" t="str">
        <f>VLOOKUP(B143,'[2]LISTADO ATM'!$A$2:$C$821,3,0)</f>
        <v>NORTE</v>
      </c>
      <c r="B143" s="114">
        <v>986</v>
      </c>
      <c r="C143" s="114" t="str">
        <f>VLOOKUP(B143,'[2]LISTADO ATM'!$A$2:$B$821,2,0)</f>
        <v xml:space="preserve">ATM S/M Jumbo (La Vega) </v>
      </c>
      <c r="D143" s="169" t="s">
        <v>2493</v>
      </c>
      <c r="E143" s="170"/>
    </row>
    <row r="144" spans="1:5" ht="17.25" customHeight="1" x14ac:dyDescent="0.25">
      <c r="A144" s="114" t="str">
        <f>VLOOKUP(B144,'[2]LISTADO ATM'!$A$2:$C$821,3,0)</f>
        <v>DISTRITO NACIONAL</v>
      </c>
      <c r="B144" s="114">
        <v>165</v>
      </c>
      <c r="C144" s="114" t="str">
        <f>VLOOKUP(B144,'[2]LISTADO ATM'!$A$2:$B$821,2,0)</f>
        <v>ATM Autoservicio Megacentro</v>
      </c>
      <c r="D144" s="169" t="s">
        <v>2493</v>
      </c>
      <c r="E144" s="170"/>
    </row>
    <row r="145" spans="1:5" ht="17.25" customHeight="1" x14ac:dyDescent="0.25">
      <c r="A145" s="114" t="str">
        <f>VLOOKUP(B145,'[2]LISTADO ATM'!$A$2:$C$821,3,0)</f>
        <v>ESTE</v>
      </c>
      <c r="B145" s="114">
        <v>353</v>
      </c>
      <c r="C145" s="114" t="str">
        <f>VLOOKUP(B145,'[2]LISTADO ATM'!$A$2:$B$821,2,0)</f>
        <v xml:space="preserve">ATM Estación Boulevard Juan Dolio </v>
      </c>
      <c r="D145" s="169" t="s">
        <v>2493</v>
      </c>
      <c r="E145" s="170"/>
    </row>
    <row r="146" spans="1:5" ht="17.25" customHeight="1" x14ac:dyDescent="0.25">
      <c r="A146" s="114" t="str">
        <f>VLOOKUP(B146,'[2]LISTADO ATM'!$A$2:$C$821,3,0)</f>
        <v>DISTRITO NACIONAL</v>
      </c>
      <c r="B146" s="114">
        <v>493</v>
      </c>
      <c r="C146" s="114" t="str">
        <f>VLOOKUP(B146,'[2]LISTADO ATM'!$A$2:$B$821,2,0)</f>
        <v xml:space="preserve">ATM Oficina Haina Occidental II </v>
      </c>
      <c r="D146" s="169" t="s">
        <v>2493</v>
      </c>
      <c r="E146" s="170"/>
    </row>
    <row r="147" spans="1:5" ht="17.25" customHeight="1" x14ac:dyDescent="0.25">
      <c r="A147" s="114" t="str">
        <f>VLOOKUP(B147,'[2]LISTADO ATM'!$A$2:$C$821,3,0)</f>
        <v>DISTRITO NACIONAL</v>
      </c>
      <c r="B147" s="114">
        <v>678</v>
      </c>
      <c r="C147" s="114" t="str">
        <f>VLOOKUP(B147,'[2]LISTADO ATM'!$A$2:$B$821,2,0)</f>
        <v>ATM Eco Petroleo San Isidro</v>
      </c>
      <c r="D147" s="169" t="s">
        <v>2576</v>
      </c>
      <c r="E147" s="170"/>
    </row>
    <row r="148" spans="1:5" ht="17.25" customHeight="1" x14ac:dyDescent="0.25">
      <c r="A148" s="114" t="str">
        <f>VLOOKUP(B148,'[2]LISTADO ATM'!$A$2:$C$821,3,0)</f>
        <v>ESTE</v>
      </c>
      <c r="B148" s="114">
        <v>673</v>
      </c>
      <c r="C148" s="114" t="str">
        <f>VLOOKUP(B148,'[2]LISTADO ATM'!$A$2:$B$821,2,0)</f>
        <v>ATM Clínica Dr. Cruz Jiminián</v>
      </c>
      <c r="D148" s="169" t="s">
        <v>2493</v>
      </c>
      <c r="E148" s="170"/>
    </row>
    <row r="149" spans="1:5" ht="18.75" thickBot="1" x14ac:dyDescent="0.3">
      <c r="A149" s="100"/>
      <c r="B149" s="134">
        <f>COUNT(B123:B148)</f>
        <v>26</v>
      </c>
      <c r="C149" s="121"/>
      <c r="D149" s="121"/>
      <c r="E149" s="122"/>
    </row>
  </sheetData>
  <autoFilter ref="A117:E128">
    <sortState ref="A79:E85">
      <sortCondition ref="D78:D84"/>
    </sortState>
  </autoFilter>
  <mergeCells count="38">
    <mergeCell ref="D148:E148"/>
    <mergeCell ref="D143:E143"/>
    <mergeCell ref="D144:E144"/>
    <mergeCell ref="D145:E145"/>
    <mergeCell ref="D146:E146"/>
    <mergeCell ref="D147:E147"/>
    <mergeCell ref="D130:E130"/>
    <mergeCell ref="D131:E131"/>
    <mergeCell ref="D132:E132"/>
    <mergeCell ref="D133:E133"/>
    <mergeCell ref="D134:E134"/>
    <mergeCell ref="D125:E125"/>
    <mergeCell ref="D126:E126"/>
    <mergeCell ref="D127:E127"/>
    <mergeCell ref="D128:E128"/>
    <mergeCell ref="D129:E129"/>
    <mergeCell ref="A118:B118"/>
    <mergeCell ref="A121:E121"/>
    <mergeCell ref="D122:E122"/>
    <mergeCell ref="D123:E123"/>
    <mergeCell ref="D124:E124"/>
    <mergeCell ref="A1:E1"/>
    <mergeCell ref="A2:E2"/>
    <mergeCell ref="A7:E7"/>
    <mergeCell ref="C9:E9"/>
    <mergeCell ref="A11:E11"/>
    <mergeCell ref="C14:E14"/>
    <mergeCell ref="A16:E16"/>
    <mergeCell ref="D142:E142"/>
    <mergeCell ref="D139:E139"/>
    <mergeCell ref="D140:E140"/>
    <mergeCell ref="D141:E141"/>
    <mergeCell ref="D135:E135"/>
    <mergeCell ref="D136:E136"/>
    <mergeCell ref="D137:E137"/>
    <mergeCell ref="D138:E138"/>
    <mergeCell ref="A78:E78"/>
    <mergeCell ref="A104:E104"/>
  </mergeCells>
  <phoneticPr fontId="46" type="noConversion"/>
  <conditionalFormatting sqref="E78">
    <cfRule type="duplicateValues" dxfId="273" priority="122"/>
  </conditionalFormatting>
  <conditionalFormatting sqref="E78">
    <cfRule type="duplicateValues" dxfId="272" priority="121"/>
  </conditionalFormatting>
  <conditionalFormatting sqref="E78">
    <cfRule type="duplicateValues" dxfId="271" priority="120"/>
  </conditionalFormatting>
  <conditionalFormatting sqref="E149 E102:E104 E76:E77 E1:E7 E116:E122 E10:E11 E14:E16">
    <cfRule type="duplicateValues" dxfId="270" priority="119"/>
  </conditionalFormatting>
  <conditionalFormatting sqref="E149 E76:E78 E1:E7 E102:E104 E116:E122 E10:E11 E14:E16">
    <cfRule type="duplicateValues" dxfId="269" priority="117"/>
    <cfRule type="duplicateValues" dxfId="268" priority="118"/>
  </conditionalFormatting>
  <conditionalFormatting sqref="E149 E1:E7 E76:E78 E102:E104 E116:E122 E10:E11 E14:E16">
    <cfRule type="duplicateValues" dxfId="267" priority="116"/>
  </conditionalFormatting>
  <conditionalFormatting sqref="E9">
    <cfRule type="duplicateValues" dxfId="266" priority="115"/>
  </conditionalFormatting>
  <conditionalFormatting sqref="E9">
    <cfRule type="duplicateValues" dxfId="265" priority="113"/>
    <cfRule type="duplicateValues" dxfId="264" priority="114"/>
  </conditionalFormatting>
  <conditionalFormatting sqref="E9">
    <cfRule type="duplicateValues" dxfId="263" priority="112"/>
  </conditionalFormatting>
  <conditionalFormatting sqref="E124">
    <cfRule type="duplicateValues" dxfId="262" priority="109"/>
  </conditionalFormatting>
  <conditionalFormatting sqref="E124">
    <cfRule type="duplicateValues" dxfId="261" priority="110"/>
    <cfRule type="duplicateValues" dxfId="260" priority="111"/>
  </conditionalFormatting>
  <conditionalFormatting sqref="E128">
    <cfRule type="duplicateValues" dxfId="259" priority="106"/>
  </conditionalFormatting>
  <conditionalFormatting sqref="E128">
    <cfRule type="duplicateValues" dxfId="258" priority="107"/>
    <cfRule type="duplicateValues" dxfId="257" priority="108"/>
  </conditionalFormatting>
  <conditionalFormatting sqref="E125">
    <cfRule type="duplicateValues" dxfId="256" priority="123"/>
  </conditionalFormatting>
  <conditionalFormatting sqref="E125">
    <cfRule type="duplicateValues" dxfId="255" priority="124"/>
    <cfRule type="duplicateValues" dxfId="254" priority="125"/>
  </conditionalFormatting>
  <conditionalFormatting sqref="E142 E126:E127">
    <cfRule type="duplicateValues" dxfId="253" priority="103"/>
  </conditionalFormatting>
  <conditionalFormatting sqref="E142 E126:E127">
    <cfRule type="duplicateValues" dxfId="252" priority="104"/>
    <cfRule type="duplicateValues" dxfId="251" priority="105"/>
  </conditionalFormatting>
  <conditionalFormatting sqref="B149:B1048576 B111 B33:B47 B1:B17 B73:B79 B116:B122 B84:B88 B94:B95 B99:B105">
    <cfRule type="duplicateValues" dxfId="250" priority="102"/>
  </conditionalFormatting>
  <conditionalFormatting sqref="G21:G24">
    <cfRule type="duplicateValues" dxfId="249" priority="126"/>
  </conditionalFormatting>
  <conditionalFormatting sqref="B149:B1048576">
    <cfRule type="duplicateValues" dxfId="248" priority="101"/>
  </conditionalFormatting>
  <conditionalFormatting sqref="B110">
    <cfRule type="duplicateValues" dxfId="247" priority="100"/>
  </conditionalFormatting>
  <conditionalFormatting sqref="B21:B23">
    <cfRule type="duplicateValues" dxfId="246" priority="99"/>
  </conditionalFormatting>
  <conditionalFormatting sqref="B24">
    <cfRule type="duplicateValues" dxfId="245" priority="98"/>
  </conditionalFormatting>
  <conditionalFormatting sqref="B32">
    <cfRule type="duplicateValues" dxfId="244" priority="97"/>
  </conditionalFormatting>
  <conditionalFormatting sqref="B32">
    <cfRule type="duplicateValues" dxfId="243" priority="96"/>
  </conditionalFormatting>
  <conditionalFormatting sqref="E21:E23">
    <cfRule type="duplicateValues" dxfId="242" priority="95"/>
  </conditionalFormatting>
  <conditionalFormatting sqref="E21:E23">
    <cfRule type="duplicateValues" dxfId="241" priority="92"/>
    <cfRule type="duplicateValues" dxfId="240" priority="93"/>
    <cfRule type="duplicateValues" dxfId="239" priority="94"/>
  </conditionalFormatting>
  <conditionalFormatting sqref="E24">
    <cfRule type="duplicateValues" dxfId="238" priority="91"/>
  </conditionalFormatting>
  <conditionalFormatting sqref="E24">
    <cfRule type="duplicateValues" dxfId="237" priority="88"/>
    <cfRule type="duplicateValues" dxfId="236" priority="89"/>
    <cfRule type="duplicateValues" dxfId="235" priority="90"/>
  </conditionalFormatting>
  <conditionalFormatting sqref="E32">
    <cfRule type="duplicateValues" dxfId="234" priority="87"/>
  </conditionalFormatting>
  <conditionalFormatting sqref="E32">
    <cfRule type="duplicateValues" dxfId="233" priority="86"/>
  </conditionalFormatting>
  <conditionalFormatting sqref="E32">
    <cfRule type="duplicateValues" dxfId="232" priority="83"/>
    <cfRule type="duplicateValues" dxfId="231" priority="84"/>
    <cfRule type="duplicateValues" dxfId="230" priority="85"/>
  </conditionalFormatting>
  <conditionalFormatting sqref="B106:B110">
    <cfRule type="duplicateValues" dxfId="229" priority="127"/>
  </conditionalFormatting>
  <conditionalFormatting sqref="E106:E110">
    <cfRule type="duplicateValues" dxfId="228" priority="128"/>
  </conditionalFormatting>
  <conditionalFormatting sqref="E106:E110">
    <cfRule type="duplicateValues" dxfId="227" priority="129"/>
    <cfRule type="duplicateValues" dxfId="226" priority="130"/>
    <cfRule type="duplicateValues" dxfId="225" priority="131"/>
  </conditionalFormatting>
  <conditionalFormatting sqref="B116:B1048576 B1:B57 B73:B88 B94:B95 B99:B111">
    <cfRule type="duplicateValues" dxfId="224" priority="82"/>
  </conditionalFormatting>
  <conditionalFormatting sqref="E130">
    <cfRule type="duplicateValues" dxfId="223" priority="79"/>
  </conditionalFormatting>
  <conditionalFormatting sqref="E130">
    <cfRule type="duplicateValues" dxfId="222" priority="80"/>
    <cfRule type="duplicateValues" dxfId="221" priority="81"/>
  </conditionalFormatting>
  <conditionalFormatting sqref="E131">
    <cfRule type="duplicateValues" dxfId="220" priority="76"/>
  </conditionalFormatting>
  <conditionalFormatting sqref="E131">
    <cfRule type="duplicateValues" dxfId="219" priority="77"/>
    <cfRule type="duplicateValues" dxfId="218" priority="78"/>
  </conditionalFormatting>
  <conditionalFormatting sqref="E132">
    <cfRule type="duplicateValues" dxfId="217" priority="73"/>
  </conditionalFormatting>
  <conditionalFormatting sqref="E132">
    <cfRule type="duplicateValues" dxfId="216" priority="74"/>
    <cfRule type="duplicateValues" dxfId="215" priority="75"/>
  </conditionalFormatting>
  <conditionalFormatting sqref="E134">
    <cfRule type="duplicateValues" dxfId="214" priority="70"/>
  </conditionalFormatting>
  <conditionalFormatting sqref="E134">
    <cfRule type="duplicateValues" dxfId="213" priority="71"/>
    <cfRule type="duplicateValues" dxfId="212" priority="72"/>
  </conditionalFormatting>
  <conditionalFormatting sqref="E135">
    <cfRule type="duplicateValues" dxfId="211" priority="67"/>
  </conditionalFormatting>
  <conditionalFormatting sqref="E135">
    <cfRule type="duplicateValues" dxfId="210" priority="68"/>
    <cfRule type="duplicateValues" dxfId="209" priority="69"/>
  </conditionalFormatting>
  <conditionalFormatting sqref="E137">
    <cfRule type="duplicateValues" dxfId="208" priority="64"/>
  </conditionalFormatting>
  <conditionalFormatting sqref="E137">
    <cfRule type="duplicateValues" dxfId="207" priority="65"/>
    <cfRule type="duplicateValues" dxfId="206" priority="66"/>
  </conditionalFormatting>
  <conditionalFormatting sqref="B48:B57 B25:B31">
    <cfRule type="duplicateValues" dxfId="205" priority="132"/>
  </conditionalFormatting>
  <conditionalFormatting sqref="E48:E57 E25:E31">
    <cfRule type="duplicateValues" dxfId="204" priority="133"/>
  </conditionalFormatting>
  <conditionalFormatting sqref="E48:E57 E25:E31">
    <cfRule type="duplicateValues" dxfId="203" priority="134"/>
    <cfRule type="duplicateValues" dxfId="202" priority="135"/>
    <cfRule type="duplicateValues" dxfId="201" priority="136"/>
  </conditionalFormatting>
  <conditionalFormatting sqref="E138">
    <cfRule type="duplicateValues" dxfId="200" priority="61"/>
  </conditionalFormatting>
  <conditionalFormatting sqref="E138">
    <cfRule type="duplicateValues" dxfId="199" priority="62"/>
    <cfRule type="duplicateValues" dxfId="198" priority="63"/>
  </conditionalFormatting>
  <conditionalFormatting sqref="E139">
    <cfRule type="duplicateValues" dxfId="197" priority="58"/>
  </conditionalFormatting>
  <conditionalFormatting sqref="E139">
    <cfRule type="duplicateValues" dxfId="196" priority="59"/>
    <cfRule type="duplicateValues" dxfId="195" priority="60"/>
  </conditionalFormatting>
  <conditionalFormatting sqref="E141">
    <cfRule type="duplicateValues" dxfId="194" priority="55"/>
  </conditionalFormatting>
  <conditionalFormatting sqref="E141">
    <cfRule type="duplicateValues" dxfId="193" priority="56"/>
    <cfRule type="duplicateValues" dxfId="192" priority="57"/>
  </conditionalFormatting>
  <conditionalFormatting sqref="E143">
    <cfRule type="duplicateValues" dxfId="191" priority="52"/>
  </conditionalFormatting>
  <conditionalFormatting sqref="E143">
    <cfRule type="duplicateValues" dxfId="190" priority="53"/>
    <cfRule type="duplicateValues" dxfId="189" priority="54"/>
  </conditionalFormatting>
  <conditionalFormatting sqref="E144">
    <cfRule type="duplicateValues" dxfId="188" priority="49"/>
  </conditionalFormatting>
  <conditionalFormatting sqref="E144">
    <cfRule type="duplicateValues" dxfId="187" priority="50"/>
    <cfRule type="duplicateValues" dxfId="186" priority="51"/>
  </conditionalFormatting>
  <conditionalFormatting sqref="E145">
    <cfRule type="duplicateValues" dxfId="185" priority="46"/>
  </conditionalFormatting>
  <conditionalFormatting sqref="E145">
    <cfRule type="duplicateValues" dxfId="184" priority="47"/>
    <cfRule type="duplicateValues" dxfId="183" priority="48"/>
  </conditionalFormatting>
  <conditionalFormatting sqref="E146">
    <cfRule type="duplicateValues" dxfId="182" priority="43"/>
  </conditionalFormatting>
  <conditionalFormatting sqref="E146">
    <cfRule type="duplicateValues" dxfId="181" priority="44"/>
    <cfRule type="duplicateValues" dxfId="180" priority="45"/>
  </conditionalFormatting>
  <conditionalFormatting sqref="E148 E129">
    <cfRule type="duplicateValues" dxfId="179" priority="137"/>
  </conditionalFormatting>
  <conditionalFormatting sqref="E148 E129">
    <cfRule type="duplicateValues" dxfId="178" priority="138"/>
    <cfRule type="duplicateValues" dxfId="177" priority="139"/>
  </conditionalFormatting>
  <conditionalFormatting sqref="B112">
    <cfRule type="duplicateValues" dxfId="176" priority="42"/>
  </conditionalFormatting>
  <conditionalFormatting sqref="B112">
    <cfRule type="duplicateValues" dxfId="175" priority="41"/>
  </conditionalFormatting>
  <conditionalFormatting sqref="B112">
    <cfRule type="duplicateValues" dxfId="174" priority="40"/>
  </conditionalFormatting>
  <conditionalFormatting sqref="B112">
    <cfRule type="duplicateValues" dxfId="173" priority="39"/>
  </conditionalFormatting>
  <conditionalFormatting sqref="B113">
    <cfRule type="duplicateValues" dxfId="172" priority="38"/>
  </conditionalFormatting>
  <conditionalFormatting sqref="B113">
    <cfRule type="duplicateValues" dxfId="171" priority="37"/>
  </conditionalFormatting>
  <conditionalFormatting sqref="B113">
    <cfRule type="duplicateValues" dxfId="170" priority="36"/>
  </conditionalFormatting>
  <conditionalFormatting sqref="B113">
    <cfRule type="duplicateValues" dxfId="169" priority="35"/>
  </conditionalFormatting>
  <conditionalFormatting sqref="B114">
    <cfRule type="duplicateValues" dxfId="168" priority="34"/>
  </conditionalFormatting>
  <conditionalFormatting sqref="B114">
    <cfRule type="duplicateValues" dxfId="167" priority="33"/>
  </conditionalFormatting>
  <conditionalFormatting sqref="B114">
    <cfRule type="duplicateValues" dxfId="166" priority="32"/>
  </conditionalFormatting>
  <conditionalFormatting sqref="B114">
    <cfRule type="duplicateValues" dxfId="165" priority="31"/>
  </conditionalFormatting>
  <conditionalFormatting sqref="B115">
    <cfRule type="duplicateValues" dxfId="164" priority="30"/>
  </conditionalFormatting>
  <conditionalFormatting sqref="B115">
    <cfRule type="duplicateValues" dxfId="163" priority="29"/>
  </conditionalFormatting>
  <conditionalFormatting sqref="B115">
    <cfRule type="duplicateValues" dxfId="162" priority="28"/>
  </conditionalFormatting>
  <conditionalFormatting sqref="B115">
    <cfRule type="duplicateValues" dxfId="161" priority="27"/>
  </conditionalFormatting>
  <conditionalFormatting sqref="B80:B83">
    <cfRule type="duplicateValues" dxfId="160" priority="140"/>
  </conditionalFormatting>
  <conditionalFormatting sqref="E80:E83">
    <cfRule type="duplicateValues" dxfId="159" priority="141"/>
    <cfRule type="duplicateValues" dxfId="158" priority="142"/>
    <cfRule type="duplicateValues" dxfId="157" priority="143"/>
  </conditionalFormatting>
  <conditionalFormatting sqref="E80:E83">
    <cfRule type="duplicateValues" dxfId="156" priority="144"/>
  </conditionalFormatting>
  <conditionalFormatting sqref="E123">
    <cfRule type="duplicateValues" dxfId="155" priority="145"/>
  </conditionalFormatting>
  <conditionalFormatting sqref="E123">
    <cfRule type="duplicateValues" dxfId="154" priority="146"/>
    <cfRule type="duplicateValues" dxfId="153" priority="147"/>
  </conditionalFormatting>
  <conditionalFormatting sqref="B33:B47 B73:B75">
    <cfRule type="duplicateValues" dxfId="152" priority="148"/>
  </conditionalFormatting>
  <conditionalFormatting sqref="B18:B23">
    <cfRule type="duplicateValues" dxfId="151" priority="149"/>
  </conditionalFormatting>
  <conditionalFormatting sqref="B18:B24">
    <cfRule type="duplicateValues" dxfId="150" priority="150"/>
  </conditionalFormatting>
  <conditionalFormatting sqref="E18:E24">
    <cfRule type="duplicateValues" dxfId="149" priority="151"/>
  </conditionalFormatting>
  <conditionalFormatting sqref="G25:G57 G19:G20 G73:G75">
    <cfRule type="duplicateValues" dxfId="148" priority="152"/>
  </conditionalFormatting>
  <conditionalFormatting sqref="B18:B20">
    <cfRule type="duplicateValues" dxfId="147" priority="153"/>
  </conditionalFormatting>
  <conditionalFormatting sqref="E18:E20">
    <cfRule type="duplicateValues" dxfId="146" priority="154"/>
  </conditionalFormatting>
  <conditionalFormatting sqref="E18:E20">
    <cfRule type="duplicateValues" dxfId="145" priority="155"/>
    <cfRule type="duplicateValues" dxfId="144" priority="156"/>
    <cfRule type="duplicateValues" dxfId="143" priority="157"/>
  </conditionalFormatting>
  <conditionalFormatting sqref="B111">
    <cfRule type="duplicateValues" dxfId="142" priority="158"/>
  </conditionalFormatting>
  <conditionalFormatting sqref="B84:B88 B94:B95 B99:B101">
    <cfRule type="duplicateValues" dxfId="141" priority="159"/>
  </conditionalFormatting>
  <conditionalFormatting sqref="B58:B60">
    <cfRule type="duplicateValues" dxfId="140" priority="24"/>
  </conditionalFormatting>
  <conditionalFormatting sqref="B58:B60">
    <cfRule type="duplicateValues" dxfId="139" priority="23"/>
  </conditionalFormatting>
  <conditionalFormatting sqref="B58:B60">
    <cfRule type="duplicateValues" dxfId="138" priority="25"/>
  </conditionalFormatting>
  <conditionalFormatting sqref="G58:G60">
    <cfRule type="duplicateValues" dxfId="137" priority="26"/>
  </conditionalFormatting>
  <conditionalFormatting sqref="B70:B72">
    <cfRule type="duplicateValues" dxfId="136" priority="20"/>
  </conditionalFormatting>
  <conditionalFormatting sqref="B70:B72">
    <cfRule type="duplicateValues" dxfId="135" priority="19"/>
  </conditionalFormatting>
  <conditionalFormatting sqref="B70:B72">
    <cfRule type="duplicateValues" dxfId="134" priority="21"/>
  </conditionalFormatting>
  <conditionalFormatting sqref="G70:G72">
    <cfRule type="duplicateValues" dxfId="133" priority="22"/>
  </conditionalFormatting>
  <conditionalFormatting sqref="B67:B69">
    <cfRule type="duplicateValues" dxfId="132" priority="16"/>
  </conditionalFormatting>
  <conditionalFormatting sqref="B67:B69">
    <cfRule type="duplicateValues" dxfId="131" priority="15"/>
  </conditionalFormatting>
  <conditionalFormatting sqref="B67:B69">
    <cfRule type="duplicateValues" dxfId="130" priority="17"/>
  </conditionalFormatting>
  <conditionalFormatting sqref="G67:G69">
    <cfRule type="duplicateValues" dxfId="129" priority="18"/>
  </conditionalFormatting>
  <conditionalFormatting sqref="B64:B66">
    <cfRule type="duplicateValues" dxfId="128" priority="12"/>
  </conditionalFormatting>
  <conditionalFormatting sqref="B64:B66">
    <cfRule type="duplicateValues" dxfId="127" priority="11"/>
  </conditionalFormatting>
  <conditionalFormatting sqref="B64:B66">
    <cfRule type="duplicateValues" dxfId="126" priority="13"/>
  </conditionalFormatting>
  <conditionalFormatting sqref="G64:G66">
    <cfRule type="duplicateValues" dxfId="125" priority="14"/>
  </conditionalFormatting>
  <conditionalFormatting sqref="B61:B63">
    <cfRule type="duplicateValues" dxfId="124" priority="8"/>
  </conditionalFormatting>
  <conditionalFormatting sqref="B61:B63">
    <cfRule type="duplicateValues" dxfId="123" priority="7"/>
  </conditionalFormatting>
  <conditionalFormatting sqref="B61:B63">
    <cfRule type="duplicateValues" dxfId="122" priority="9"/>
  </conditionalFormatting>
  <conditionalFormatting sqref="G61:G63">
    <cfRule type="duplicateValues" dxfId="121" priority="10"/>
  </conditionalFormatting>
  <conditionalFormatting sqref="B89:B93">
    <cfRule type="duplicateValues" dxfId="120" priority="5"/>
  </conditionalFormatting>
  <conditionalFormatting sqref="B89:B93">
    <cfRule type="duplicateValues" dxfId="119" priority="4"/>
  </conditionalFormatting>
  <conditionalFormatting sqref="B89:B93">
    <cfRule type="duplicateValues" dxfId="118" priority="6"/>
  </conditionalFormatting>
  <conditionalFormatting sqref="B123:B148">
    <cfRule type="duplicateValues" dxfId="117" priority="160"/>
  </conditionalFormatting>
  <conditionalFormatting sqref="B96:B98">
    <cfRule type="duplicateValues" dxfId="116" priority="2"/>
  </conditionalFormatting>
  <conditionalFormatting sqref="B96:B98">
    <cfRule type="duplicateValues" dxfId="115" priority="1"/>
  </conditionalFormatting>
  <conditionalFormatting sqref="B96:B98">
    <cfRule type="duplicateValues" dxfId="11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2645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33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2424</v>
      </c>
      <c r="B1" s="185"/>
      <c r="C1" s="185"/>
      <c r="D1" s="185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2434</v>
      </c>
      <c r="B18" s="185"/>
      <c r="C18" s="185"/>
      <c r="D18" s="185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332" priority="119326"/>
  </conditionalFormatting>
  <conditionalFormatting sqref="B33">
    <cfRule type="duplicateValues" dxfId="331" priority="119327"/>
    <cfRule type="duplicateValues" dxfId="330" priority="119328"/>
  </conditionalFormatting>
  <conditionalFormatting sqref="A33">
    <cfRule type="duplicateValues" dxfId="329" priority="119340"/>
  </conditionalFormatting>
  <conditionalFormatting sqref="A33">
    <cfRule type="duplicateValues" dxfId="328" priority="119341"/>
    <cfRule type="duplicateValues" dxfId="327" priority="119342"/>
  </conditionalFormatting>
  <conditionalFormatting sqref="B4:B8">
    <cfRule type="duplicateValues" dxfId="326" priority="6"/>
  </conditionalFormatting>
  <conditionalFormatting sqref="B4:B8">
    <cfRule type="duplicateValues" dxfId="325" priority="5"/>
  </conditionalFormatting>
  <conditionalFormatting sqref="A3:A8">
    <cfRule type="duplicateValues" dxfId="324" priority="3"/>
    <cfRule type="duplicateValues" dxfId="323" priority="4"/>
  </conditionalFormatting>
  <conditionalFormatting sqref="B3">
    <cfRule type="duplicateValues" dxfId="322" priority="2"/>
  </conditionalFormatting>
  <conditionalFormatting sqref="B3">
    <cfRule type="duplicateValues" dxfId="3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0" priority="69"/>
  </conditionalFormatting>
  <conditionalFormatting sqref="E9:E1048576 E1:E2">
    <cfRule type="duplicateValues" dxfId="319" priority="99250"/>
  </conditionalFormatting>
  <conditionalFormatting sqref="E4">
    <cfRule type="duplicateValues" dxfId="318" priority="62"/>
  </conditionalFormatting>
  <conditionalFormatting sqref="E5:E8">
    <cfRule type="duplicateValues" dxfId="317" priority="60"/>
  </conditionalFormatting>
  <conditionalFormatting sqref="B12">
    <cfRule type="duplicateValues" dxfId="316" priority="34"/>
    <cfRule type="duplicateValues" dxfId="315" priority="35"/>
    <cfRule type="duplicateValues" dxfId="314" priority="36"/>
  </conditionalFormatting>
  <conditionalFormatting sqref="B12">
    <cfRule type="duplicateValues" dxfId="313" priority="33"/>
  </conditionalFormatting>
  <conditionalFormatting sqref="B12">
    <cfRule type="duplicateValues" dxfId="312" priority="31"/>
    <cfRule type="duplicateValues" dxfId="311" priority="32"/>
  </conditionalFormatting>
  <conditionalFormatting sqref="B12">
    <cfRule type="duplicateValues" dxfId="310" priority="28"/>
    <cfRule type="duplicateValues" dxfId="309" priority="29"/>
    <cfRule type="duplicateValues" dxfId="308" priority="30"/>
  </conditionalFormatting>
  <conditionalFormatting sqref="B12">
    <cfRule type="duplicateValues" dxfId="307" priority="27"/>
  </conditionalFormatting>
  <conditionalFormatting sqref="B12">
    <cfRule type="duplicateValues" dxfId="306" priority="25"/>
    <cfRule type="duplicateValues" dxfId="305" priority="26"/>
  </conditionalFormatting>
  <conditionalFormatting sqref="B12">
    <cfRule type="duplicateValues" dxfId="304" priority="24"/>
  </conditionalFormatting>
  <conditionalFormatting sqref="B12">
    <cfRule type="duplicateValues" dxfId="303" priority="21"/>
    <cfRule type="duplicateValues" dxfId="302" priority="22"/>
    <cfRule type="duplicateValues" dxfId="301" priority="23"/>
  </conditionalFormatting>
  <conditionalFormatting sqref="B12">
    <cfRule type="duplicateValues" dxfId="300" priority="20"/>
  </conditionalFormatting>
  <conditionalFormatting sqref="B12">
    <cfRule type="duplicateValues" dxfId="299" priority="19"/>
  </conditionalFormatting>
  <conditionalFormatting sqref="B14">
    <cfRule type="duplicateValues" dxfId="298" priority="18"/>
  </conditionalFormatting>
  <conditionalFormatting sqref="B14">
    <cfRule type="duplicateValues" dxfId="297" priority="15"/>
    <cfRule type="duplicateValues" dxfId="296" priority="16"/>
    <cfRule type="duplicateValues" dxfId="295" priority="17"/>
  </conditionalFormatting>
  <conditionalFormatting sqref="B14">
    <cfRule type="duplicateValues" dxfId="294" priority="13"/>
    <cfRule type="duplicateValues" dxfId="293" priority="14"/>
  </conditionalFormatting>
  <conditionalFormatting sqref="B14">
    <cfRule type="duplicateValues" dxfId="292" priority="10"/>
    <cfRule type="duplicateValues" dxfId="291" priority="11"/>
    <cfRule type="duplicateValues" dxfId="290" priority="12"/>
  </conditionalFormatting>
  <conditionalFormatting sqref="B14">
    <cfRule type="duplicateValues" dxfId="289" priority="9"/>
  </conditionalFormatting>
  <conditionalFormatting sqref="B14">
    <cfRule type="duplicateValues" dxfId="288" priority="8"/>
  </conditionalFormatting>
  <conditionalFormatting sqref="B14">
    <cfRule type="duplicateValues" dxfId="287" priority="7"/>
  </conditionalFormatting>
  <conditionalFormatting sqref="B14">
    <cfRule type="duplicateValues" dxfId="286" priority="4"/>
    <cfRule type="duplicateValues" dxfId="285" priority="5"/>
    <cfRule type="duplicateValues" dxfId="284" priority="6"/>
  </conditionalFormatting>
  <conditionalFormatting sqref="B14">
    <cfRule type="duplicateValues" dxfId="283" priority="2"/>
    <cfRule type="duplicateValues" dxfId="282" priority="3"/>
  </conditionalFormatting>
  <conditionalFormatting sqref="C14">
    <cfRule type="duplicateValues" dxfId="281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67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80" priority="2"/>
  </conditionalFormatting>
  <conditionalFormatting sqref="B1:B1048576">
    <cfRule type="duplicateValues" dxfId="27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2021-05-02T12:37:50Z</dcterms:modified>
</cp:coreProperties>
</file>