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  <externalReference r:id="rId17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REPORTE!$A$4:$Q$99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A5" i="1"/>
  <c r="A6" i="1"/>
  <c r="A7" i="1"/>
  <c r="A8" i="1"/>
  <c r="F86" i="1"/>
  <c r="F85" i="1"/>
  <c r="F82" i="1"/>
  <c r="F80" i="1"/>
  <c r="F79" i="1"/>
  <c r="F78" i="1"/>
  <c r="F76" i="1"/>
  <c r="F75" i="1"/>
  <c r="F73" i="1"/>
  <c r="F72" i="1"/>
  <c r="F71" i="1"/>
  <c r="F70" i="1"/>
  <c r="F67" i="1"/>
  <c r="F65" i="1"/>
  <c r="F64" i="1"/>
  <c r="F62" i="1"/>
  <c r="F61" i="1"/>
  <c r="F54" i="1"/>
  <c r="F51" i="1"/>
  <c r="F49" i="1"/>
  <c r="F48" i="1"/>
  <c r="F47" i="1"/>
  <c r="F45" i="1"/>
  <c r="F42" i="1"/>
  <c r="F41" i="1"/>
  <c r="F40" i="1"/>
  <c r="F37" i="1"/>
  <c r="F35" i="1"/>
  <c r="F34" i="1"/>
  <c r="F26" i="1"/>
  <c r="F23" i="1"/>
  <c r="F22" i="1"/>
  <c r="F18" i="1"/>
  <c r="F17" i="1"/>
  <c r="F16" i="1"/>
  <c r="F110" i="1"/>
  <c r="F108" i="1"/>
  <c r="F107" i="1"/>
  <c r="F104" i="1"/>
  <c r="F102" i="1"/>
  <c r="F101" i="1"/>
  <c r="F100" i="1"/>
  <c r="F99" i="1"/>
  <c r="F98" i="1"/>
  <c r="F97" i="1"/>
  <c r="F96" i="1"/>
  <c r="F94" i="1"/>
  <c r="F84" i="1"/>
  <c r="F83" i="1"/>
  <c r="F81" i="1"/>
  <c r="F77" i="1"/>
  <c r="F74" i="1"/>
  <c r="F69" i="1"/>
  <c r="F68" i="1"/>
  <c r="F66" i="1"/>
  <c r="F63" i="1"/>
  <c r="F60" i="1"/>
  <c r="F59" i="1"/>
  <c r="F58" i="1"/>
  <c r="F57" i="1"/>
  <c r="F56" i="1"/>
  <c r="F55" i="1"/>
  <c r="F53" i="1"/>
  <c r="F52" i="1"/>
  <c r="F50" i="1"/>
  <c r="F46" i="1"/>
  <c r="F44" i="1"/>
  <c r="F43" i="1"/>
  <c r="F39" i="1"/>
  <c r="F38" i="1"/>
  <c r="F36" i="1"/>
  <c r="F33" i="1"/>
  <c r="F32" i="1"/>
  <c r="F31" i="1"/>
  <c r="F30" i="1"/>
  <c r="F29" i="1"/>
  <c r="F28" i="1"/>
  <c r="F27" i="1"/>
  <c r="F25" i="1"/>
  <c r="F24" i="1"/>
  <c r="F21" i="1"/>
  <c r="F20" i="1"/>
  <c r="F19" i="1"/>
  <c r="F11" i="1"/>
  <c r="F12" i="1"/>
  <c r="F13" i="1"/>
  <c r="F14" i="1"/>
  <c r="F15" i="1"/>
  <c r="F9" i="1"/>
  <c r="F10" i="1"/>
  <c r="K10" i="1" l="1"/>
  <c r="J10" i="1"/>
  <c r="I10" i="1"/>
  <c r="H10" i="1"/>
  <c r="G10" i="1"/>
  <c r="A10" i="1"/>
  <c r="K9" i="1"/>
  <c r="J9" i="1"/>
  <c r="I9" i="1"/>
  <c r="H9" i="1"/>
  <c r="G9" i="1"/>
  <c r="A9" i="1"/>
  <c r="A11" i="1" l="1"/>
  <c r="A12" i="1"/>
  <c r="A13" i="1"/>
  <c r="A14" i="1"/>
  <c r="A15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B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A71" i="16" s="1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2" i="1" l="1"/>
  <c r="A23" i="1"/>
  <c r="A26" i="1"/>
  <c r="G22" i="1"/>
  <c r="H22" i="1"/>
  <c r="I22" i="1"/>
  <c r="J22" i="1"/>
  <c r="K22" i="1"/>
  <c r="G23" i="1"/>
  <c r="H23" i="1"/>
  <c r="I23" i="1"/>
  <c r="J23" i="1"/>
  <c r="K23" i="1"/>
  <c r="G26" i="1"/>
  <c r="H26" i="1"/>
  <c r="I26" i="1"/>
  <c r="J26" i="1"/>
  <c r="K26" i="1"/>
  <c r="A16" i="1"/>
  <c r="A17" i="1"/>
  <c r="A18" i="1"/>
  <c r="A19" i="1"/>
  <c r="A20" i="1"/>
  <c r="A21" i="1"/>
  <c r="A24" i="1"/>
  <c r="A25" i="1"/>
  <c r="A27" i="1"/>
  <c r="A28" i="1"/>
  <c r="A29" i="1"/>
  <c r="A30" i="1"/>
  <c r="A31" i="1"/>
  <c r="A32" i="1"/>
  <c r="A33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4" i="1"/>
  <c r="H24" i="1"/>
  <c r="I24" i="1"/>
  <c r="J24" i="1"/>
  <c r="K24" i="1"/>
  <c r="G25" i="1"/>
  <c r="H25" i="1"/>
  <c r="I25" i="1"/>
  <c r="J25" i="1"/>
  <c r="K25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A34" i="1" l="1"/>
  <c r="A35" i="1"/>
  <c r="A36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A37" i="1" l="1"/>
  <c r="A38" i="1"/>
  <c r="A39" i="1"/>
  <c r="A40" i="1"/>
  <c r="A41" i="1"/>
  <c r="A42" i="1"/>
  <c r="A43" i="1"/>
  <c r="A44" i="1"/>
  <c r="A45" i="1"/>
  <c r="A4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A47" i="1" l="1"/>
  <c r="A48" i="1"/>
  <c r="A49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 l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G63" i="1" l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A76" i="1"/>
  <c r="A77" i="1"/>
  <c r="A78" i="1"/>
  <c r="A79" i="1"/>
  <c r="A80" i="1"/>
  <c r="A81" i="1"/>
  <c r="A82" i="1"/>
  <c r="A83" i="1"/>
  <c r="A84" i="1"/>
  <c r="A85" i="1"/>
  <c r="G86" i="1" l="1"/>
  <c r="A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G96" i="1"/>
  <c r="H96" i="1"/>
  <c r="I96" i="1"/>
  <c r="J96" i="1"/>
  <c r="K96" i="1"/>
  <c r="G97" i="1" l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A97" i="1"/>
  <c r="A98" i="1"/>
  <c r="A99" i="1"/>
  <c r="A100" i="1"/>
  <c r="A101" i="1"/>
  <c r="G102" i="1" l="1"/>
  <c r="H102" i="1"/>
  <c r="I102" i="1"/>
  <c r="J102" i="1"/>
  <c r="K102" i="1"/>
  <c r="F103" i="1"/>
  <c r="G103" i="1"/>
  <c r="H103" i="1"/>
  <c r="I103" i="1"/>
  <c r="J103" i="1"/>
  <c r="K103" i="1"/>
  <c r="A102" i="1"/>
  <c r="A103" i="1"/>
  <c r="G104" i="1" l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A104" i="1"/>
  <c r="A105" i="1"/>
  <c r="A106" i="1"/>
  <c r="A107" i="1" l="1"/>
  <c r="G107" i="1"/>
  <c r="H107" i="1"/>
  <c r="I107" i="1"/>
  <c r="J107" i="1"/>
  <c r="K107" i="1"/>
  <c r="A108" i="1"/>
  <c r="G108" i="1"/>
  <c r="H108" i="1"/>
  <c r="I108" i="1"/>
  <c r="J108" i="1"/>
  <c r="K108" i="1"/>
  <c r="A109" i="1" l="1"/>
  <c r="F109" i="1"/>
  <c r="G109" i="1"/>
  <c r="H109" i="1"/>
  <c r="I109" i="1"/>
  <c r="J109" i="1"/>
  <c r="K109" i="1"/>
  <c r="A110" i="1" l="1"/>
  <c r="G110" i="1"/>
  <c r="H110" i="1"/>
  <c r="I110" i="1"/>
  <c r="J110" i="1"/>
  <c r="K110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<sst xmlns="http://schemas.openxmlformats.org/spreadsheetml/2006/main" count="13737" uniqueCount="2707">
  <si>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</si>
  <si>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</si>
  <si>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</si>
  <si>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</si>
  <si>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</si>
  <si>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</si>
  <si>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</si>
  <si>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</si>
  <si>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</si>
  <si>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</si>
  <si>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</si>
  <si>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</si>
  <si>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</si>
  <si>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</si>
  <si>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</si>
  <si>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</si>
  <si>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</si>
  <si>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</si>
  <si>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</si>
  <si>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</si>
  <si>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</si>
  <si>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</si>
  <si>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</si>
  <si>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</si>
  <si>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</si>
  <si>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</si>
  <si>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</si>
  <si>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</si>
  <si>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</si>
  <si>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</si>
  <si>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</si>
  <si>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</si>
  <si>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</si>
  <si>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</si>
  <si>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</si>
  <si>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</si>
  <si>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</si>
  <si>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</si>
  <si>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</si>
  <si>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</si>
  <si>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</si>
  <si>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</si>
  <si>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</si>
  <si>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</si>
  <si>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</si>
  <si>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</si>
  <si>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</si>
  <si>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</si>
  <si>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</si>
  <si>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</si>
  <si>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</si>
  <si>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</si>
  <si>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</si>
  <si>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</si>
  <si>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</si>
  <si>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</si>
  <si>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</si>
  <si>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</si>
  <si>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</si>
  <si>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</si>
  <si>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</si>
  <si>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</si>
  <si>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</si>
  <si>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</si>
  <si>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</si>
  <si>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</si>
  <si>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</si>
  <si>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</si>
  <si>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</si>
  <si>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</si>
  <si>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</si>
  <si>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</si>
  <si>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</si>
  <si>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</si>
  <si>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</si>
  <si>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</si>
  <si>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</si>
  <si>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</si>
  <si>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</si>
  <si>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</si>
  <si>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</si>
  <si>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</si>
  <si>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</si>
  <si>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</si>
  <si>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</si>
  <si>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</si>
  <si>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</si>
  <si>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</si>
  <si>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</si>
  <si>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</si>
  <si>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</si>
  <si>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</si>
  <si>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</si>
  <si>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</si>
  <si>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</si>
  <si>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</si>
  <si>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</si>
  <si>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</si>
  <si>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</si>
  <si>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</si>
  <si>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</si>
  <si>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</si>
  <si>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</si>
  <si>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</si>
  <si>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</si>
  <si>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</si>
  <si>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</si>
  <si>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</si>
  <si>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</si>
  <si>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</si>
  <si>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</si>
  <si>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</si>
  <si>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</si>
  <si>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</si>
  <si>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</si>
  <si>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</si>
  <si>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</si>
  <si>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</si>
  <si>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</si>
  <si>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</si>
  <si>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</si>
  <si>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</si>
  <si>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</si>
  <si>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</si>
  <si>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</si>
  <si>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</si>
  <si>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</si>
  <si>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</si>
  <si>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</si>
  <si>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</si>
  <si>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</si>
  <si>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</si>
  <si>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</si>
  <si>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</si>
  <si>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</si>
  <si>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</si>
  <si>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</si>
  <si>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</si>
  <si>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</si>
  <si>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</si>
  <si>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</si>
  <si>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</si>
  <si>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</si>
  <si>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</si>
  <si>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</si>
  <si>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</si>
  <si>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</si>
  <si>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</si>
  <si>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</si>
  <si>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</si>
  <si>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</si>
  <si>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</si>
  <si>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</si>
  <si>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</si>
  <si>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</si>
  <si>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</si>
  <si>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</si>
  <si>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</si>
  <si>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</si>
  <si>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</si>
  <si>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</si>
  <si>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</si>
  <si>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</si>
  <si>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</si>
  <si>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</si>
  <si>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</si>
  <si>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</si>
  <si>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</si>
  <si>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</si>
  <si>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</si>
  <si>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</si>
  <si>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</si>
  <si>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</si>
  <si>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</si>
  <si>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</si>
  <si>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</si>
  <si>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</si>
  <si>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</si>
  <si>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</si>
  <si>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</si>
  <si>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</si>
  <si>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</si>
  <si>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</si>
  <si>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</si>
  <si>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</si>
  <si>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</si>
  <si>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</si>
  <si>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</si>
  <si>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</si>
  <si>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</si>
  <si>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</si>
  <si>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</si>
  <si>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</si>
  <si>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</si>
  <si>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</si>
  <si>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</si>
  <si>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</si>
  <si>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</si>
  <si>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</si>
  <si>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</si>
  <si>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</si>
  <si>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</si>
  <si>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</si>
  <si>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</si>
  <si>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</si>
  <si>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</si>
  <si>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</si>
  <si>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</si>
  <si>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</si>
  <si>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</si>
  <si>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</si>
  <si>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</si>
  <si>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</si>
  <si>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</si>
  <si>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</si>
  <si>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</si>
  <si>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</si>
  <si>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</si>
  <si>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</si>
  <si>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</si>
  <si>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</si>
  <si>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</si>
  <si>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</si>
  <si>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</si>
  <si>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</si>
  <si>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</si>
  <si>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</si>
  <si>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</si>
  <si>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</si>
  <si>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</si>
  <si>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</si>
  <si>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</si>
  <si>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</si>
  <si>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</si>
  <si>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</si>
  <si>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</si>
  <si>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</si>
  <si>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</si>
  <si>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</si>
  <si>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</si>
  <si>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</si>
  <si>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</si>
  <si>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</si>
  <si>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</si>
  <si>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</si>
  <si>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</si>
  <si>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</si>
  <si>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</si>
  <si>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</si>
  <si>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</si>
  <si>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</si>
  <si>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</si>
  <si>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</si>
  <si>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</si>
  <si>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</si>
  <si>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</si>
  <si>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</si>
  <si>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</si>
  <si>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</si>
  <si>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</si>
  <si>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</si>
  <si>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</si>
  <si>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</si>
  <si>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</si>
  <si>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</si>
  <si>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</si>
  <si>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</si>
  <si>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</si>
  <si>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</si>
  <si>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</si>
  <si>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</si>
  <si>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</si>
  <si>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</si>
  <si>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</si>
  <si>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</si>
  <si>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</si>
  <si>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</si>
  <si>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</si>
  <si>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</si>
  <si>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</si>
  <si>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</si>
  <si>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</si>
  <si>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</si>
  <si>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</si>
  <si>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</si>
  <si>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</si>
  <si>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</si>
  <si>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</si>
  <si>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</si>
  <si>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</si>
  <si>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</si>
  <si>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</si>
  <si>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</si>
  <si>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</si>
  <si>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</si>
  <si>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</si>
  <si>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</si>
  <si>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</si>
  <si>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</si>
  <si>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</si>
  <si>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</si>
  <si>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</si>
  <si>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</si>
  <si>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</si>
  <si>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</si>
  <si>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</si>
  <si>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</si>
  <si>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</si>
  <si>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</si>
  <si>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</si>
  <si>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</si>
  <si>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</si>
  <si>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</si>
  <si>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</si>
  <si>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</si>
  <si>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</si>
  <si>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</si>
  <si>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</si>
  <si>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</si>
  <si>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</si>
  <si>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</si>
  <si>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</si>
  <si>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</si>
  <si>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</si>
  <si>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</si>
  <si>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</si>
  <si>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</si>
  <si>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</si>
  <si>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</si>
  <si>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</si>
  <si>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</si>
  <si>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</si>
  <si>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</si>
  <si>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</si>
  <si>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</si>
  <si>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</si>
  <si>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</si>
  <si>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</si>
  <si>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</si>
  <si>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</si>
  <si>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</si>
  <si>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</si>
  <si>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</si>
  <si>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</si>
  <si>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</si>
  <si>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</si>
  <si>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</si>
  <si>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</si>
  <si>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</si>
  <si>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</si>
  <si>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</si>
  <si>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</si>
  <si>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</si>
  <si>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</si>
  <si>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</si>
  <si>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</si>
  <si>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</si>
  <si>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</si>
  <si>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</si>
  <si>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</si>
  <si>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</si>
  <si>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</si>
  <si>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</si>
  <si>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</si>
  <si>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</si>
  <si>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</si>
  <si>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</si>
  <si>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</si>
  <si>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</si>
  <si>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</si>
  <si>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</si>
  <si>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</si>
  <si>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</si>
  <si>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</si>
  <si>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</si>
  <si>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</si>
  <si>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</si>
  <si>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</si>
  <si>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</si>
  <si>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</si>
  <si>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</si>
  <si>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</si>
  <si>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</si>
  <si>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</si>
  <si>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</si>
  <si>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</si>
  <si>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</si>
  <si>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</si>
  <si>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</si>
  <si>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</si>
  <si>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</si>
  <si>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</si>
  <si>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</si>
  <si>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</si>
  <si>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</si>
  <si>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</si>
  <si>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</si>
  <si>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</si>
  <si>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</si>
  <si>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</si>
  <si>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</si>
  <si>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</si>
  <si>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</si>
  <si>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</si>
  <si>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</si>
  <si>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</si>
  <si>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</si>
  <si>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</si>
  <si>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</si>
  <si>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</si>
  <si>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</si>
  <si>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</si>
  <si>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</si>
  <si>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</si>
  <si>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</si>
  <si>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</si>
  <si>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</si>
  <si>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</si>
  <si>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</si>
  <si>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</si>
  <si>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</si>
  <si>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</si>
  <si>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</si>
  <si>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</si>
  <si>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</si>
  <si>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</si>
  <si>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</si>
  <si>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</si>
  <si>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</si>
  <si>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</si>
  <si>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</si>
  <si>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</si>
  <si>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</si>
  <si>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</si>
  <si>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</si>
  <si>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</si>
  <si>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</si>
  <si>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</si>
  <si>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</si>
  <si>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</si>
  <si>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</si>
  <si>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</si>
  <si>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</si>
  <si>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</si>
  <si>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</si>
  <si>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</si>
  <si>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</si>
  <si>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</si>
  <si>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</si>
  <si>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</si>
  <si>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</si>
  <si>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</si>
  <si>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</si>
  <si>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</si>
  <si>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</si>
  <si>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</si>
  <si>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</si>
  <si>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</si>
  <si>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</si>
  <si>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</si>
  <si>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</si>
  <si>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</si>
  <si>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</si>
  <si>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</si>
  <si>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</si>
  <si>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</si>
  <si>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</si>
  <si>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</si>
  <si>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</si>
  <si>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</si>
  <si>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</si>
  <si>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</si>
  <si>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</si>
  <si>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</si>
  <si>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</si>
  <si>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</si>
  <si>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</si>
  <si>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</si>
  <si>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</si>
  <si>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</si>
  <si>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</si>
  <si>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</si>
  <si>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</si>
  <si>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</si>
  <si>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</si>
  <si>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</si>
  <si>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</si>
  <si>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</si>
  <si>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</si>
  <si>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</si>
  <si>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</si>
  <si>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</si>
  <si>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</si>
  <si>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</si>
  <si>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</si>
  <si>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</si>
  <si>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</si>
  <si>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</si>
  <si>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</si>
  <si>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</si>
  <si>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</si>
  <si>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</si>
  <si>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</si>
  <si>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</si>
  <si>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</si>
  <si>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</si>
  <si>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</si>
  <si>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</si>
  <si>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</si>
  <si>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</si>
  <si>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</si>
  <si>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</si>
  <si>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</si>
  <si>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</si>
  <si>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</si>
  <si>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</si>
  <si>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</si>
  <si>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</si>
  <si>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</si>
  <si>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</si>
  <si>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</si>
  <si>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</si>
  <si>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</si>
  <si>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</si>
  <si>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</si>
  <si>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</si>
  <si>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</si>
  <si>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</si>
  <si>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</si>
  <si>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</si>
  <si>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</si>
  <si>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</si>
  <si>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</si>
  <si>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</si>
  <si>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</si>
  <si>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</si>
  <si>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</si>
  <si>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</si>
  <si>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</si>
  <si>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</si>
  <si>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</si>
  <si>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</si>
  <si>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</si>
  <si>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</si>
  <si>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</si>
  <si>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</si>
  <si>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</si>
  <si>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</si>
  <si>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</si>
  <si>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</si>
  <si>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</si>
  <si>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</si>
  <si>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</si>
  <si>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</si>
  <si>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</si>
  <si>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</si>
  <si>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</si>
  <si>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</si>
  <si>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</si>
  <si>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</si>
  <si>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</si>
  <si>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</si>
  <si>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</si>
  <si>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</si>
  <si>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</si>
  <si>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</si>
  <si>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</si>
  <si>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</si>
  <si>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</si>
  <si>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</si>
  <si>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</si>
  <si>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</si>
  <si>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</si>
  <si>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</si>
  <si>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</si>
  <si>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</si>
  <si>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</si>
  <si>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</si>
  <si>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</si>
  <si>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</si>
  <si>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</si>
  <si>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</si>
  <si>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</si>
  <si>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</si>
  <si>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</si>
  <si>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</si>
  <si>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</si>
  <si>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</si>
  <si>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</si>
  <si>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</si>
  <si>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</si>
  <si>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</si>
  <si>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</si>
  <si>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</si>
  <si>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</si>
  <si>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</si>
  <si>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</si>
  <si>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</si>
  <si>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</si>
  <si>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</si>
  <si>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</si>
  <si>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</si>
  <si>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</si>
  <si>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</si>
  <si>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</si>
  <si>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</si>
  <si>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</si>
  <si>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</si>
  <si>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</si>
  <si>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</si>
  <si>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</si>
  <si>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</si>
  <si>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</si>
  <si>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</si>
  <si>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</si>
  <si>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</si>
  <si>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</si>
  <si>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</si>
  <si>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</si>
  <si>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</si>
  <si>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</si>
  <si>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</si>
  <si>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</si>
  <si>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</si>
  <si>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</si>
  <si>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</si>
  <si>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</si>
  <si>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</si>
  <si>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</si>
  <si>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</si>
  <si>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</si>
  <si>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</si>
  <si>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</si>
  <si>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</si>
  <si>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</si>
  <si>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</si>
  <si>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</si>
  <si>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</si>
  <si>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</si>
  <si>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</si>
  <si>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</si>
  <si>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</si>
  <si>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</si>
  <si>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</si>
  <si>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</si>
  <si>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</si>
  <si>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</si>
  <si>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</si>
  <si>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</si>
  <si>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</si>
  <si>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</si>
  <si>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</si>
  <si>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</si>
  <si>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</si>
  <si>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</si>
  <si>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</si>
  <si>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</si>
  <si>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</si>
  <si>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</si>
  <si>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</si>
  <si>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</si>
  <si>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</si>
  <si>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</si>
  <si>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</si>
  <si>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</si>
  <si>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</si>
  <si>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</si>
  <si>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</si>
  <si>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</si>
  <si>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</si>
  <si>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</si>
  <si>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</si>
  <si>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</si>
  <si>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</si>
  <si>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</si>
  <si>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</si>
  <si>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</si>
  <si>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</si>
  <si>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</si>
  <si>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</si>
  <si>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</si>
  <si>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</si>
  <si>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</si>
  <si>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</si>
  <si>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</si>
  <si>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</si>
  <si>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</si>
  <si>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</si>
  <si>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</si>
  <si>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</si>
  <si>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</si>
  <si>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</si>
  <si>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</si>
  <si>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</si>
  <si>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</si>
  <si>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</si>
  <si>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</si>
  <si>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</si>
  <si>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</si>
  <si>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</si>
  <si>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</si>
  <si>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</si>
  <si>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</si>
  <si>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</si>
  <si>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</si>
  <si>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</si>
  <si>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</si>
  <si>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</si>
  <si>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</si>
  <si>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</si>
  <si>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</si>
  <si>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</si>
  <si>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</si>
  <si>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</si>
  <si>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</si>
  <si>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</si>
  <si>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</si>
  <si>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</si>
  <si>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</si>
  <si>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</si>
  <si>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</si>
  <si>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</si>
  <si>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</si>
  <si>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</si>
  <si>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</si>
  <si>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</si>
  <si>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</si>
  <si>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</si>
  <si>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</si>
  <si>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</si>
  <si>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</si>
  <si>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</si>
  <si>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</si>
  <si>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</si>
  <si>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</si>
  <si>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</si>
  <si>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</si>
  <si>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</si>
  <si>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</si>
  <si>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</si>
  <si>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</si>
  <si>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</si>
  <si>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</si>
  <si>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</si>
  <si>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</si>
  <si>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</si>
  <si>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</si>
  <si>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</si>
  <si>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</si>
  <si>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</si>
  <si>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</si>
  <si>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</si>
  <si>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</si>
  <si>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</si>
  <si>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</si>
  <si>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</si>
  <si>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</si>
  <si>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</si>
  <si>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</si>
  <si>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</si>
  <si>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</si>
  <si>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</si>
  <si>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</si>
  <si>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</si>
  <si>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</si>
  <si>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</si>
  <si>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</si>
  <si>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</si>
  <si>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</si>
  <si>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</si>
  <si>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</si>
  <si>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</si>
  <si>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</si>
  <si>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</si>
  <si>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</si>
  <si>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</si>
  <si>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</si>
  <si>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</si>
  <si>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</si>
  <si>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</si>
  <si>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</si>
  <si>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</si>
  <si>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</si>
  <si>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</si>
  <si>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</si>
  <si>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</si>
  <si>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</si>
  <si>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</si>
  <si>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</si>
  <si>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</si>
  <si>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</si>
  <si>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</si>
  <si>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</si>
  <si>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</si>
  <si>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</si>
  <si>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</si>
  <si>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</si>
  <si>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</si>
  <si>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</si>
  <si>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</si>
  <si>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</si>
  <si>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</si>
  <si>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</si>
  <si>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</si>
  <si>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</si>
  <si>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</si>
  <si>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</si>
  <si>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</si>
  <si>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</si>
  <si>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</si>
  <si>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</si>
  <si>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</si>
  <si>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</si>
  <si>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</si>
  <si>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</si>
  <si>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</si>
  <si>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</si>
  <si>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</si>
  <si>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</si>
  <si>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</si>
  <si>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</si>
  <si>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</si>
  <si>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</si>
  <si>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</si>
  <si>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</si>
  <si>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</si>
  <si>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</si>
  <si>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</si>
  <si>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</si>
  <si>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</si>
  <si>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</si>
  <si>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</si>
  <si>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</si>
  <si>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</si>
  <si>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</si>
  <si>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</si>
  <si>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</si>
  <si>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</si>
  <si>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</si>
  <si>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</si>
  <si>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</si>
  <si>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</si>
  <si>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</si>
  <si>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</si>
  <si>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</si>
  <si>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</si>
  <si>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</si>
  <si>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</si>
  <si>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</si>
  <si>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</si>
  <si>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</si>
  <si>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</si>
  <si>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</si>
  <si>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</si>
  <si>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</si>
  <si>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</si>
  <si>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</si>
  <si>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</si>
  <si>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</si>
  <si>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</si>
  <si>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</si>
  <si>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</si>
  <si>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</si>
  <si>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</si>
  <si>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</si>
  <si>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</si>
  <si>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</si>
  <si>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</si>
  <si>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</si>
  <si>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</si>
  <si>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</si>
  <si>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</si>
  <si>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</si>
  <si>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</si>
  <si>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</si>
  <si>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</si>
  <si>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</si>
  <si>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</si>
  <si>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</si>
  <si>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</si>
  <si>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</si>
  <si>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</si>
  <si>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</si>
  <si>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</si>
  <si>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</si>
  <si>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</si>
  <si>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</si>
  <si>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</si>
  <si>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</si>
  <si>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</si>
  <si>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</si>
  <si>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</si>
  <si>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</si>
  <si>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</si>
  <si>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</si>
  <si>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</si>
  <si>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</si>
  <si>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</si>
  <si>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</si>
  <si>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</si>
  <si>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</si>
  <si>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</si>
  <si>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</si>
  <si>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</si>
  <si>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</si>
  <si>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</si>
  <si>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</si>
  <si>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</si>
  <si>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</si>
  <si>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</si>
  <si>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</si>
  <si>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</si>
  <si>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</si>
  <si>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</si>
  <si>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</si>
  <si>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</si>
  <si>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</si>
  <si>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</si>
  <si>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</si>
  <si>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</si>
  <si>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</si>
  <si>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</si>
  <si>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</si>
  <si>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</si>
  <si>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</si>
  <si>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</si>
  <si>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</si>
  <si>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</si>
  <si>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</si>
  <si>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</si>
  <si>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</si>
  <si>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</si>
  <si>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</si>
  <si>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</si>
  <si>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</si>
  <si>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</si>
  <si>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</si>
  <si>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</si>
  <si>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</si>
  <si>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</si>
  <si>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</si>
  <si>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</si>
  <si>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</si>
  <si>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</si>
  <si>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</si>
  <si>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</si>
  <si>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</si>
  <si>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</si>
  <si>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</si>
  <si>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</si>
  <si>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</si>
  <si>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</si>
  <si>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</si>
  <si>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</si>
  <si>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</si>
  <si>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</si>
  <si>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</si>
  <si>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</si>
  <si>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</si>
  <si>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</si>
  <si>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</si>
  <si>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</si>
  <si>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</si>
  <si>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</si>
  <si>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</si>
  <si>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</si>
  <si>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</si>
  <si>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</si>
  <si>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</si>
  <si>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</si>
  <si>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</si>
  <si>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</si>
  <si>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</si>
  <si>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</si>
  <si>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</si>
  <si>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</si>
  <si>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</si>
  <si>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</si>
  <si>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</si>
  <si>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</si>
  <si>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</si>
  <si>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</si>
  <si>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</si>
  <si>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</si>
  <si>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</si>
  <si>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</si>
  <si>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</si>
  <si>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</si>
  <si>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</si>
  <si>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</si>
  <si>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</si>
  <si>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</si>
  <si>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</si>
  <si>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</si>
  <si>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</si>
  <si>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</si>
  <si>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</si>
  <si>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</si>
  <si>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</si>
  <si>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</si>
  <si>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</si>
  <si>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</si>
  <si>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</si>
  <si>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</si>
  <si>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</si>
  <si>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</si>
  <si>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</si>
  <si>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</si>
  <si>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</si>
  <si>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</si>
  <si>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</si>
  <si>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</si>
  <si>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</si>
  <si>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</si>
  <si>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</si>
  <si>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</si>
  <si>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</si>
  <si>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</si>
  <si>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</si>
  <si>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</si>
  <si>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</si>
  <si>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</si>
  <si>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</si>
  <si>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</si>
  <si>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</si>
  <si>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</si>
  <si>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</si>
  <si>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</si>
  <si>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</si>
  <si>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</si>
  <si>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</si>
  <si>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</si>
  <si>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</si>
  <si>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</si>
  <si>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</si>
  <si>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</si>
  <si>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</si>
  <si>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</si>
  <si>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</si>
  <si>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</si>
  <si>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</si>
  <si>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</si>
  <si>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</si>
  <si>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</si>
  <si>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</si>
  <si>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</si>
  <si>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</si>
  <si>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</si>
  <si>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</si>
  <si>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</si>
  <si>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</si>
  <si>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</si>
  <si>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</si>
  <si>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</si>
  <si>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</si>
  <si>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</si>
  <si>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</si>
  <si>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</si>
  <si>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</si>
  <si>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</si>
  <si>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</si>
  <si>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</si>
  <si>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</si>
  <si>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</si>
  <si>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</si>
  <si>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</si>
  <si>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</si>
  <si>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</si>
  <si>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</si>
  <si>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</si>
  <si>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</si>
  <si>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</si>
  <si>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</si>
  <si>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</si>
  <si>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</si>
  <si>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</si>
  <si>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</si>
  <si>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</si>
  <si>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</si>
  <si>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</si>
  <si>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</si>
  <si>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</si>
  <si>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</si>
  <si>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</si>
  <si>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</si>
  <si>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</si>
  <si>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</si>
  <si>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</si>
  <si>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</si>
  <si>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</si>
  <si>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</si>
  <si>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</si>
  <si>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</si>
  <si>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</si>
  <si>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</si>
  <si>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</si>
  <si>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</si>
  <si>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</si>
  <si>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</si>
  <si>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</si>
  <si>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</si>
  <si>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</si>
  <si>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</si>
  <si>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</si>
  <si>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</si>
  <si>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</si>
  <si>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</si>
  <si>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</si>
  <si>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</si>
  <si>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</si>
  <si>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</si>
  <si>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</si>
  <si>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</si>
  <si>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</si>
  <si>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</si>
  <si>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</si>
  <si>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</si>
  <si>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</si>
  <si>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</si>
  <si>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</si>
  <si>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</si>
  <si>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</si>
  <si>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</si>
  <si>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</si>
  <si>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</si>
  <si>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</si>
  <si>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</si>
  <si>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</si>
  <si>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</si>
  <si>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</si>
  <si>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</si>
  <si>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</si>
  <si>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</si>
  <si>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</si>
  <si>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</si>
  <si>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</si>
  <si>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</si>
  <si>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</si>
  <si>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</si>
  <si>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</si>
  <si>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</si>
  <si>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</si>
  <si>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</si>
  <si>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</si>
  <si>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</si>
  <si>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</si>
  <si>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</si>
  <si>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</si>
  <si>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</si>
  <si>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</si>
  <si>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</si>
  <si>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</si>
  <si>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</si>
  <si>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</si>
  <si>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</si>
  <si>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</si>
  <si>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</si>
  <si>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</si>
  <si>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</si>
  <si>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</si>
  <si>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</si>
  <si>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</si>
  <si>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</si>
  <si>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</si>
  <si>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</si>
  <si>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</si>
  <si>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</si>
  <si>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</si>
  <si>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</si>
  <si>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</si>
  <si>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</si>
  <si>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</si>
  <si>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</si>
  <si>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</si>
  <si>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</si>
  <si>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</si>
  <si>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</si>
  <si>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</si>
  <si>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</si>
  <si>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</si>
  <si>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</si>
  <si>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</si>
  <si>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</si>
  <si>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</si>
  <si>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</si>
  <si>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</si>
  <si>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</si>
  <si>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</si>
  <si>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</si>
  <si>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</si>
  <si>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</si>
  <si>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</si>
  <si>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</si>
  <si>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</si>
  <si>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</si>
  <si>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</si>
  <si>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</si>
  <si>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</si>
  <si>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</si>
  <si>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</si>
  <si>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</si>
  <si>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</si>
  <si>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</si>
  <si>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</si>
  <si>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</si>
  <si>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</si>
  <si>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</si>
  <si>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</si>
  <si>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</si>
  <si>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</si>
  <si>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</si>
  <si>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</si>
  <si>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</si>
  <si>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</si>
  <si>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</si>
  <si>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</si>
  <si>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</si>
  <si>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</si>
  <si>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</si>
  <si>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</si>
  <si>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</si>
  <si>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</si>
  <si>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</si>
  <si>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</si>
  <si>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</si>
  <si>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</si>
  <si>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</si>
  <si>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</si>
  <si>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</si>
  <si>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</si>
  <si>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</si>
  <si>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</si>
  <si>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</si>
  <si>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</si>
  <si>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</si>
  <si>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</si>
  <si>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</si>
  <si>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</si>
  <si>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</si>
  <si>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</si>
  <si>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</si>
  <si>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</si>
  <si>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</si>
  <si>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</si>
  <si>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</si>
  <si>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</si>
  <si>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</si>
  <si>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</si>
  <si>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</si>
  <si>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</si>
  <si>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</si>
  <si>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</si>
  <si>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</si>
  <si>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</si>
  <si>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</si>
  <si>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</si>
  <si>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</si>
  <si>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</si>
  <si>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</si>
  <si>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</si>
  <si>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</si>
  <si>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</si>
  <si>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</si>
  <si>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</si>
  <si>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</si>
  <si>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</si>
  <si>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</si>
  <si>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</si>
  <si>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</si>
  <si>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</si>
  <si>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</si>
  <si>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</si>
  <si>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</si>
  <si>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</si>
  <si>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</si>
  <si>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</si>
  <si>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</si>
  <si>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</si>
  <si>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</si>
  <si>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</si>
  <si>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</si>
  <si>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</si>
  <si>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</si>
  <si>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</si>
  <si>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</si>
  <si>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</si>
  <si>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</si>
  <si>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</si>
  <si>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</si>
  <si>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</si>
  <si>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</si>
  <si>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</si>
  <si>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</si>
  <si>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</si>
  <si>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</si>
  <si>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</si>
  <si>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</si>
  <si>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</si>
  <si>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</si>
  <si>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</si>
  <si>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</si>
  <si>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</si>
  <si>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</si>
  <si>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</si>
  <si>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</si>
  <si>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</si>
  <si>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</si>
  <si>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</si>
  <si>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</si>
  <si>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</si>
  <si>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</si>
  <si>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</si>
  <si>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</si>
  <si>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</si>
  <si>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</si>
  <si>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</si>
  <si>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</si>
  <si>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</si>
  <si>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</si>
  <si>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</si>
  <si>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</si>
  <si>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</si>
  <si>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</si>
  <si>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</si>
  <si>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</si>
  <si>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</si>
  <si>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</si>
  <si>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</si>
  <si>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</si>
  <si>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</si>
  <si>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</si>
  <si>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</si>
  <si>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</si>
  <si>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</si>
  <si>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</si>
  <si>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</si>
  <si>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</si>
  <si>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</si>
  <si>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</si>
  <si>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</si>
  <si>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</si>
  <si>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</si>
  <si>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</si>
  <si>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</si>
  <si>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</si>
  <si>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</si>
  <si>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</si>
  <si>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</si>
  <si>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</si>
  <si>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</si>
  <si>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</si>
  <si>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</si>
  <si>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</si>
  <si>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</si>
  <si>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</si>
  <si>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</si>
  <si>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</si>
  <si>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</si>
  <si>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</si>
  <si>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</si>
  <si>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</si>
  <si>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</si>
  <si>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</si>
  <si>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</si>
  <si>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</si>
  <si>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</si>
  <si>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</si>
  <si>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</si>
  <si>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</si>
  <si>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</si>
  <si>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</si>
  <si>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</si>
  <si>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</si>
  <si>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</si>
  <si>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</si>
  <si>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</si>
  <si>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</si>
  <si>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</si>
  <si>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</si>
  <si>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</si>
  <si>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</si>
  <si>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</si>
  <si>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</si>
  <si>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</si>
  <si>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</si>
  <si>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</si>
  <si>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</si>
  <si>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</si>
  <si>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</si>
  <si>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</si>
  <si>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</si>
  <si>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</si>
  <si>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</si>
  <si>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</si>
  <si>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</si>
  <si>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</si>
  <si>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</si>
  <si>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</si>
  <si>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</si>
  <si>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</si>
  <si>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</si>
  <si>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</si>
  <si>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</si>
  <si>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</si>
  <si>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</si>
  <si>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</si>
  <si>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</si>
  <si>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</si>
  <si>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</si>
  <si>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</si>
  <si>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</si>
  <si>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</si>
  <si>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</si>
  <si>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</si>
  <si>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</si>
  <si>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</si>
  <si>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</si>
  <si>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</si>
  <si>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</si>
  <si>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</si>
  <si>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</si>
  <si>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</si>
  <si>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</si>
  <si>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</si>
  <si>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</si>
  <si>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</si>
  <si>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</si>
  <si>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</si>
  <si>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</si>
  <si>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</si>
  <si>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</si>
  <si>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</si>
  <si>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</si>
  <si>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</si>
  <si>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</si>
  <si>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</si>
  <si>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</si>
  <si>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</si>
  <si>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</si>
  <si>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</si>
  <si>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</si>
  <si>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</si>
  <si>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</si>
  <si>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</si>
  <si>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</si>
  <si>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</si>
  <si>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</si>
  <si>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</si>
  <si>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</si>
  <si>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</si>
  <si>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</si>
  <si>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</si>
  <si>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</si>
  <si>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</si>
  <si>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</si>
  <si>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</si>
  <si>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</si>
  <si>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</si>
  <si>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</si>
  <si>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</si>
  <si>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</si>
  <si>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</si>
  <si>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</si>
  <si>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</si>
  <si>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</si>
  <si>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</si>
  <si>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</si>
  <si>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</si>
  <si>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</si>
  <si>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</si>
  <si>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</si>
  <si>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</si>
  <si>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</si>
  <si>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</si>
  <si>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</si>
  <si>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</si>
  <si>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</si>
  <si>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</si>
  <si>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</si>
  <si>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</si>
  <si>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</si>
  <si>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</si>
  <si>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</si>
  <si>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</si>
  <si>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</si>
  <si>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</si>
  <si>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</si>
  <si>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</si>
  <si>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</si>
  <si>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</si>
  <si>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</si>
  <si>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</si>
  <si>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</si>
  <si>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</si>
  <si>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</si>
  <si>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</si>
  <si>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</si>
  <si>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</si>
  <si>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</si>
  <si>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</si>
  <si>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</si>
  <si>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</si>
  <si>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</si>
  <si>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</si>
  <si>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</si>
  <si>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</si>
  <si>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</si>
  <si>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</si>
  <si>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</si>
  <si>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</si>
  <si>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</si>
  <si>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</si>
  <si>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</si>
  <si>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</si>
  <si>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</si>
  <si>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</si>
  <si>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</si>
  <si>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</si>
  <si>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</si>
  <si>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</si>
  <si>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</si>
  <si>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</si>
  <si>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</si>
  <si>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</si>
  <si>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</si>
  <si>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</si>
  <si>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</si>
  <si>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</si>
  <si>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</si>
  <si>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</si>
  <si>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</si>
  <si>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</si>
  <si>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</si>
  <si>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</si>
  <si>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</si>
  <si>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</si>
  <si>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</si>
  <si>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</si>
  <si>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</si>
  <si>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</si>
  <si>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</si>
  <si>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</si>
  <si>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</si>
  <si>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</si>
  <si>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</si>
  <si>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</si>
  <si>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</si>
  <si>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</si>
  <si>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</si>
  <si>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</si>
  <si>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</si>
  <si>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</si>
  <si>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</si>
  <si>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</si>
  <si>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</si>
  <si>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</si>
  <si>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</si>
  <si>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</si>
  <si>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</si>
  <si>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</si>
  <si>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</si>
  <si>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</si>
  <si>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</si>
  <si>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</si>
  <si>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</si>
  <si>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</si>
  <si>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</si>
  <si>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</si>
  <si>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</si>
  <si>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</si>
  <si>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</si>
  <si>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</si>
  <si>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</si>
  <si>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</si>
  <si>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</si>
  <si>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</si>
  <si>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</si>
  <si>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</si>
  <si>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</si>
  <si>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</si>
  <si>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</si>
  <si>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</si>
  <si>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</si>
  <si>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</si>
  <si>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</si>
  <si>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</si>
  <si>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</si>
  <si>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</si>
  <si>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</si>
  <si>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</si>
  <si>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</si>
  <si>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</si>
  <si>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</si>
  <si>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</si>
  <si>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</si>
  <si>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</si>
  <si>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</si>
  <si>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</si>
  <si>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</si>
  <si>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</si>
  <si>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</si>
  <si>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</si>
  <si>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</si>
  <si>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</si>
  <si>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</si>
  <si>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</si>
  <si>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</si>
  <si>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</si>
  <si>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</si>
  <si>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</si>
  <si>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</si>
  <si>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</si>
  <si>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</si>
  <si>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</si>
  <si>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</si>
  <si>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</si>
  <si>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</si>
  <si>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</si>
  <si>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</si>
  <si>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</si>
  <si>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</si>
  <si>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</si>
  <si>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</si>
  <si>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</si>
  <si>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</si>
  <si>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</si>
  <si>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</si>
  <si>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</si>
  <si>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</si>
  <si>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</si>
  <si>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</si>
  <si>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</si>
  <si>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</si>
  <si>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</si>
  <si>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</si>
  <si>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</si>
  <si>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</si>
  <si>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</si>
  <si>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</si>
  <si>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</si>
  <si>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</si>
  <si>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</si>
  <si>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</si>
  <si>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</si>
  <si>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</si>
  <si>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</si>
  <si>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</si>
  <si>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</si>
  <si>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</si>
  <si>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</si>
  <si>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</si>
  <si>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</si>
  <si>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</si>
  <si>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</si>
  <si>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</si>
  <si>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</si>
  <si>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</si>
  <si>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</si>
  <si>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</si>
  <si>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</si>
  <si>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</si>
  <si>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</si>
  <si>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</si>
  <si>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</si>
  <si>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</si>
  <si>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</si>
  <si>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</si>
  <si>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</si>
  <si>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</si>
  <si>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</si>
  <si>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</si>
  <si>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</si>
  <si>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</si>
  <si>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</si>
  <si>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</si>
  <si>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</si>
  <si>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</si>
  <si>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</si>
  <si>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</si>
  <si>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</si>
  <si>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</si>
  <si>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</si>
  <si>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</si>
  <si>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</si>
  <si>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</si>
  <si>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</si>
  <si>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</si>
  <si>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</si>
  <si>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</si>
  <si>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</si>
  <si>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</si>
  <si>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</si>
  <si>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</si>
  <si>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</si>
  <si>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</si>
  <si>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</si>
  <si>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</si>
  <si>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</si>
  <si>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</si>
  <si>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</si>
  <si>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</si>
  <si>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</si>
  <si>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</si>
  <si>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</si>
  <si>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</si>
  <si>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</si>
  <si>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</si>
  <si>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</si>
  <si>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</si>
  <si>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</si>
  <si>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</si>
  <si>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</si>
  <si>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</si>
  <si>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</si>
  <si>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</si>
  <si>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</si>
  <si>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</si>
  <si>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</si>
  <si>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</si>
  <si>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</si>
  <si>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</si>
  <si>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</si>
  <si>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</si>
  <si>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</si>
  <si>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</si>
  <si>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</si>
  <si>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</si>
  <si>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</si>
  <si>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</si>
  <si>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</si>
  <si>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</si>
  <si>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</si>
  <si>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</si>
  <si>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</si>
  <si>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</si>
  <si>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</si>
  <si>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</si>
  <si>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</si>
  <si>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</si>
  <si>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</si>
  <si>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</si>
  <si>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</si>
  <si>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</si>
  <si>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</si>
  <si>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</si>
  <si>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</si>
  <si>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</si>
  <si>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</si>
  <si>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</si>
  <si>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</si>
  <si>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</si>
  <si>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</si>
  <si>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</si>
  <si>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</si>
  <si>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</si>
  <si>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</si>
  <si>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</si>
  <si>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</si>
  <si>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</si>
  <si>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</si>
  <si>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</si>
  <si>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</si>
  <si>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</si>
  <si>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</si>
  <si>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</si>
  <si>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</si>
  <si>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</si>
  <si>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</si>
  <si>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</si>
  <si>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</si>
  <si>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</si>
  <si>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</si>
  <si>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</si>
  <si>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</si>
  <si>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</si>
  <si>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</si>
  <si>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</si>
  <si>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</si>
  <si>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</si>
  <si>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</si>
  <si>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</si>
  <si>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</si>
  <si>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</si>
  <si>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</si>
  <si>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</si>
  <si>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</si>
  <si>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</si>
  <si>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</si>
  <si>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</si>
  <si>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</si>
  <si>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</si>
  <si>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</si>
  <si>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</si>
  <si>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</si>
  <si>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</si>
  <si>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</si>
  <si>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</si>
  <si>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</si>
  <si>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</si>
  <si>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</si>
  <si>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</si>
  <si>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</si>
  <si>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</si>
  <si>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</si>
  <si>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</si>
  <si>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</si>
  <si>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</si>
  <si>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</si>
  <si>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</si>
  <si>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</si>
  <si>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</si>
  <si>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</si>
  <si>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</si>
  <si>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</si>
  <si>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</si>
  <si>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</si>
  <si>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</si>
  <si>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</si>
  <si>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</si>
  <si>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</si>
  <si>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</si>
  <si>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</si>
  <si>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</si>
  <si>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</si>
  <si>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</si>
  <si>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</si>
  <si>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</si>
  <si>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</si>
  <si>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</si>
  <si>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</si>
  <si>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</si>
  <si>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</si>
  <si>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</si>
  <si>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</si>
  <si>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</si>
  <si>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</si>
  <si>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</si>
  <si>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</si>
  <si>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</si>
  <si>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</si>
  <si>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</si>
  <si>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</si>
  <si>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</si>
  <si>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</si>
  <si>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</si>
  <si>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</si>
  <si>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</si>
  <si>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</si>
  <si>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</si>
  <si>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</si>
  <si>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</si>
  <si>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</si>
  <si>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</si>
  <si>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</si>
  <si>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</si>
  <si>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</si>
  <si>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</si>
  <si>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</si>
  <si>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</si>
  <si>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</si>
  <si>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</si>
  <si>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</si>
  <si>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</si>
  <si>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</si>
  <si>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</si>
  <si>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</si>
  <si>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</si>
  <si>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</si>
  <si>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</si>
  <si>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</si>
  <si>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</si>
  <si>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</si>
  <si>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</si>
  <si>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</si>
  <si>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</si>
  <si>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</si>
  <si>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</si>
  <si>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</si>
  <si>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</si>
  <si>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</si>
  <si>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</si>
  <si>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</si>
  <si>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</si>
  <si>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</si>
  <si>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</si>
  <si>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</si>
  <si>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</si>
  <si>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</si>
  <si>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</si>
  <si>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</si>
  <si>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</si>
  <si>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</si>
  <si>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</si>
  <si>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</si>
  <si>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</si>
  <si>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</si>
  <si>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</si>
  <si>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</si>
  <si>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</si>
  <si>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</si>
  <si>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</si>
  <si>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</si>
  <si>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</si>
  <si>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</si>
  <si>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</si>
  <si>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</si>
  <si>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</si>
  <si>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</si>
  <si>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</si>
  <si>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</si>
  <si>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</si>
  <si>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</si>
  <si>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</si>
  <si>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</si>
  <si>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</si>
  <si>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</si>
  <si>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</si>
  <si>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</si>
  <si>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</si>
  <si>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</si>
  <si>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</si>
  <si>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</si>
  <si>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</si>
  <si>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</si>
  <si>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</si>
  <si>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</si>
  <si>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</si>
  <si>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</si>
  <si>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</si>
  <si>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</si>
  <si>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</si>
  <si>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</si>
  <si>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</si>
  <si>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</si>
  <si>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</si>
  <si>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</si>
  <si>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</si>
  <si>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</si>
  <si>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</si>
  <si>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</si>
  <si>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</si>
  <si>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</si>
  <si>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</si>
  <si>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</si>
  <si>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</si>
  <si>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</si>
  <si>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</si>
  <si>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</si>
  <si>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</si>
  <si>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</si>
  <si>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</si>
  <si>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</si>
  <si>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</si>
  <si>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</si>
  <si>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</si>
  <si>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</si>
  <si>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</si>
  <si>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</si>
  <si>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</si>
  <si>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</si>
  <si>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</si>
  <si>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</si>
  <si>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</si>
  <si>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</si>
  <si>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</si>
  <si>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</si>
  <si>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</si>
  <si>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</si>
  <si>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</si>
  <si>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</si>
  <si>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</si>
  <si>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</si>
  <si>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</si>
  <si>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</si>
  <si>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</si>
  <si>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</si>
  <si>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</si>
  <si>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</si>
  <si>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</si>
  <si>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</si>
  <si>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</si>
  <si>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</si>
  <si>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</si>
  <si>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</si>
  <si>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</si>
  <si>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</si>
  <si>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</si>
  <si>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</si>
  <si>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</si>
  <si>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</si>
  <si>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</si>
  <si>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</si>
  <si>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</si>
  <si>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</si>
  <si>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</si>
  <si>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</si>
  <si>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</si>
  <si>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</si>
  <si>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</si>
  <si>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</si>
  <si>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</si>
  <si>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</si>
  <si>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</si>
  <si>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</si>
  <si>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</si>
  <si>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</si>
  <si>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</si>
  <si>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</si>
  <si>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</si>
  <si>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</si>
  <si>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</si>
  <si>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</si>
  <si>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</si>
  <si>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</si>
  <si>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</si>
  <si>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</si>
  <si>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</si>
  <si>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</si>
  <si>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</si>
  <si>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</si>
  <si>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</si>
  <si>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</si>
  <si>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</si>
  <si>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</si>
  <si>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</si>
  <si>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</si>
  <si>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</si>
  <si>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</si>
  <si>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</si>
  <si>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</si>
  <si>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</si>
  <si>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</si>
  <si>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</si>
  <si>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</si>
  <si>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</si>
  <si>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</si>
  <si>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</si>
  <si>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</si>
  <si>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</si>
  <si>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</si>
  <si>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</si>
  <si>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</si>
  <si>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</si>
  <si>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</si>
  <si>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</si>
  <si>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</si>
  <si>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</si>
  <si>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</si>
  <si>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</si>
  <si>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</si>
  <si>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</si>
  <si>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</si>
  <si>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</si>
  <si>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</si>
  <si>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</si>
  <si>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</si>
  <si>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</si>
  <si>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</si>
  <si>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</si>
  <si>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</si>
  <si>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</si>
  <si>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</si>
  <si>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</si>
  <si>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</si>
  <si>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</si>
  <si>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</si>
  <si>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</si>
  <si>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</si>
  <si>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</si>
  <si>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</si>
  <si>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</si>
  <si>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</si>
  <si>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</si>
  <si>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</si>
  <si>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</si>
  <si>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</si>
  <si>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</si>
  <si>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</si>
  <si>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</si>
  <si>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</si>
  <si>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</si>
  <si>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</si>
  <si>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</si>
  <si>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</si>
  <si>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</si>
  <si>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</si>
  <si>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</si>
  <si>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</si>
  <si>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</si>
  <si>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</si>
  <si>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</si>
  <si>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</si>
  <si>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</si>
  <si>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</si>
  <si>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</si>
  <si>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</si>
  <si>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</si>
  <si>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</si>
  <si>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</si>
  <si>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</si>
  <si>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</si>
  <si>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</si>
  <si>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</si>
  <si>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</si>
  <si>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</si>
  <si>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</si>
  <si>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</si>
  <si>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</si>
  <si>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</si>
  <si>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</si>
  <si>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</si>
  <si>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</si>
  <si>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</si>
  <si>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</si>
  <si>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</si>
  <si>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</si>
  <si>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</si>
  <si>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</si>
  <si>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</si>
  <si>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</si>
  <si>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</si>
  <si>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</si>
  <si>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</si>
  <si>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</si>
  <si>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</si>
  <si>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</si>
  <si>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</si>
  <si>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</si>
  <si>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</si>
  <si>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</si>
  <si>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</si>
  <si>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</si>
  <si>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</si>
  <si>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</si>
  <si>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</si>
  <si>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</si>
  <si>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</si>
  <si>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</si>
  <si>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</si>
  <si>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</si>
  <si>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</si>
  <si>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</si>
  <si>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</si>
  <si>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</si>
  <si>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</si>
  <si>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</si>
  <si>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</si>
  <si>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</si>
  <si>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</si>
  <si>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</si>
  <si>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</si>
  <si>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</si>
  <si>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</si>
  <si>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</si>
  <si>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</si>
  <si>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</si>
  <si>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</si>
  <si>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</si>
  <si>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</si>
  <si>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</si>
  <si>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</si>
  <si>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</si>
  <si>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</si>
  <si>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</si>
  <si>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</si>
  <si>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</si>
  <si>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</si>
  <si>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</si>
  <si>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</si>
  <si>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</si>
  <si>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</si>
  <si>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</si>
  <si>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</si>
  <si>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</si>
  <si>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</si>
  <si>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</si>
  <si>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</si>
  <si>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</si>
  <si>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</si>
  <si>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</si>
  <si>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</si>
  <si>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</si>
  <si>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</si>
  <si>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</si>
  <si>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</si>
  <si>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</si>
  <si>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</si>
  <si>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</si>
  <si>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</si>
  <si>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</si>
  <si>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</si>
  <si>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</si>
  <si>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</si>
  <si>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</si>
  <si>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</si>
  <si>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</si>
  <si>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</si>
  <si>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</si>
  <si>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</si>
  <si>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</si>
  <si>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</si>
  <si>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</si>
  <si>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</si>
  <si>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</si>
  <si>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</si>
  <si>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</si>
  <si>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</si>
  <si>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</si>
  <si>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</si>
  <si>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</si>
  <si>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</si>
  <si>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</si>
  <si>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</si>
  <si>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</si>
  <si>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</si>
  <si>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</si>
  <si>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</si>
  <si>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</si>
  <si>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</si>
  <si>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</si>
  <si>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</si>
  <si>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</si>
  <si>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</si>
  <si>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</si>
  <si>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</si>
  <si>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</si>
  <si>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</si>
  <si>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</si>
  <si>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</si>
  <si>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</si>
  <si>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</si>
  <si>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</si>
  <si>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</si>
  <si>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</si>
  <si>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</si>
  <si>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</si>
  <si>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</si>
  <si>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</si>
  <si>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</si>
  <si>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</si>
  <si>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</si>
  <si>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</si>
  <si>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</si>
  <si>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</si>
  <si>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</si>
  <si>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</si>
  <si>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</si>
  <si>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</si>
  <si>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</si>
  <si>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</si>
  <si>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</si>
  <si>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</si>
  <si>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</si>
  <si>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</si>
  <si>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</si>
  <si>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</si>
  <si>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</si>
  <si>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</si>
  <si>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</si>
  <si>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</si>
  <si>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</si>
  <si>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</si>
  <si>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</si>
  <si>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</si>
  <si>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</si>
  <si>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</si>
  <si>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</si>
  <si>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</si>
  <si>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</si>
  <si>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</si>
  <si>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</si>
  <si>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</si>
  <si>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</si>
  <si>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</si>
  <si>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</si>
  <si>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</si>
  <si>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</si>
  <si>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</si>
  <si>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</si>
  <si>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</si>
  <si>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</si>
  <si>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</si>
  <si>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</si>
  <si>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</si>
  <si>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</si>
  <si>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</si>
  <si>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</si>
  <si>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</si>
  <si>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</si>
  <si>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</si>
  <si>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</si>
  <si>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</si>
  <si>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</si>
  <si>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</si>
  <si>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</si>
  <si>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</si>
  <si>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</si>
  <si>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</si>
  <si>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</si>
  <si>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</si>
  <si>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</si>
  <si>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</si>
  <si>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</si>
  <si>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</si>
  <si>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</si>
  <si>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</si>
  <si>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</si>
  <si>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</si>
  <si>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</si>
  <si>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</si>
  <si>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</si>
  <si>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</si>
  <si>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</si>
  <si>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</si>
  <si>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</si>
  <si>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</si>
  <si>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</si>
  <si>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</si>
  <si>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</si>
  <si>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</si>
  <si>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</si>
  <si>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</si>
  <si>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</si>
  <si>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</si>
  <si>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</si>
  <si>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</si>
  <si>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</si>
  <si>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</si>
  <si>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</si>
  <si>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</si>
  <si>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</si>
  <si>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</si>
  <si>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</si>
  <si>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</si>
  <si>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</si>
  <si>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</si>
  <si>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</si>
  <si>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</si>
  <si>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</si>
  <si>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</si>
  <si>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</si>
  <si>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</si>
  <si>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</si>
  <si>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</si>
  <si>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</si>
  <si>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</si>
  <si>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</si>
  <si>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</si>
  <si>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</si>
  <si>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</si>
  <si>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</si>
  <si>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</si>
  <si>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</si>
  <si>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</si>
  <si>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</si>
  <si>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</si>
  <si>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</si>
  <si>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</si>
  <si>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</si>
  <si>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</si>
  <si>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</si>
  <si>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</si>
  <si>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</si>
  <si>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</si>
  <si>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</si>
  <si>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</si>
  <si>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</si>
  <si>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</si>
  <si>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</si>
  <si>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</si>
  <si>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</si>
  <si>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</si>
  <si>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</si>
  <si>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</si>
  <si>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</si>
  <si>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</si>
  <si>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</si>
  <si>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</si>
  <si>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</si>
  <si>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</si>
  <si>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</si>
  <si>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</si>
  <si>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</si>
  <si>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</si>
  <si>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</si>
  <si>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</si>
  <si>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</si>
  <si>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</si>
  <si>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</si>
  <si>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</si>
  <si>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</si>
  <si>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</si>
  <si>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</si>
  <si>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</si>
  <si>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</si>
  <si>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</si>
  <si>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</si>
  <si>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</si>
  <si>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</si>
  <si>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</si>
  <si>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</si>
  <si>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</si>
  <si>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</si>
  <si>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</si>
  <si>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</si>
  <si>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</si>
  <si>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</si>
  <si>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</si>
  <si>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</si>
  <si>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</si>
  <si>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</si>
  <si>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</si>
  <si>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</si>
  <si>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</si>
  <si>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</si>
  <si>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</si>
  <si>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</si>
  <si>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</si>
  <si>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</si>
  <si>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</si>
  <si>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</si>
  <si>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</si>
  <si>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</si>
  <si>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</si>
  <si>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</si>
  <si>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</si>
  <si>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</si>
  <si>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</si>
  <si>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</si>
  <si>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</si>
  <si>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</si>
  <si>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</si>
  <si>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</si>
  <si>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</si>
  <si>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</si>
  <si>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</si>
  <si>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</si>
  <si>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</si>
  <si>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</si>
  <si>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</si>
  <si>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</si>
  <si>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</si>
  <si>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</si>
  <si>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</si>
  <si>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</si>
  <si>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</si>
  <si>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</si>
  <si>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</si>
  <si>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</si>
  <si>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</si>
  <si>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</si>
  <si>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</si>
  <si>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</si>
  <si>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</si>
  <si>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</si>
  <si>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</si>
  <si>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</si>
  <si>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</si>
  <si>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</si>
  <si>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</si>
  <si>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</si>
  <si>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</si>
  <si>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</si>
  <si>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</si>
  <si>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</si>
  <si>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</si>
  <si>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</si>
  <si>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</si>
  <si>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</si>
  <si>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</si>
  <si>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</si>
  <si>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</si>
  <si>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</si>
  <si>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</si>
  <si>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</si>
  <si>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</si>
  <si>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</si>
  <si>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</si>
  <si>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</si>
  <si>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</si>
  <si>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</si>
  <si>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</si>
  <si>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</si>
  <si>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</si>
  <si>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</si>
  <si>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</si>
  <si>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</si>
  <si>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</si>
  <si>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</si>
  <si>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</si>
  <si>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</si>
  <si>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</si>
  <si>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</si>
  <si>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</si>
  <si>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</si>
  <si>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</si>
  <si>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</si>
  <si>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</si>
  <si>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</si>
  <si>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</si>
  <si>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</si>
  <si>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</si>
  <si>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</si>
  <si>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</si>
  <si>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</si>
  <si>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</si>
  <si>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</si>
  <si>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</si>
  <si>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</si>
  <si>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</si>
  <si>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</si>
  <si>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</si>
  <si>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</si>
  <si>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</si>
  <si>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</si>
  <si>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</si>
  <si>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</si>
  <si>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</si>
  <si>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</si>
  <si>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</si>
  <si>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</si>
  <si>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</si>
  <si>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</si>
  <si>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</si>
  <si>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</si>
  <si>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</si>
  <si>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</si>
  <si>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</si>
  <si>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</si>
  <si>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</si>
  <si>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</si>
  <si>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</si>
  <si>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</si>
  <si>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</si>
  <si>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</si>
  <si>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</si>
  <si>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</si>
  <si>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</si>
  <si>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</si>
  <si>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</si>
  <si>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</si>
  <si>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</si>
  <si>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</si>
  <si>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</si>
  <si>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</si>
  <si>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</si>
  <si>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</si>
  <si>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</si>
  <si>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</si>
  <si>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</si>
  <si>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</si>
  <si>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</si>
  <si>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</si>
  <si>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</si>
  <si>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</si>
  <si>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</si>
  <si>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</si>
  <si>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</si>
  <si>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</si>
  <si>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</si>
  <si>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</si>
  <si>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</si>
  <si>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</si>
  <si>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</si>
  <si>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</si>
  <si>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</si>
  <si>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</si>
  <si>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</si>
  <si>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</si>
  <si>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</si>
  <si>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</si>
  <si>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</si>
  <si>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</si>
  <si>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GAVETA DE DEPOSITO LLENA</t>
  </si>
  <si>
    <t>ATM S/M Olé Av. España</t>
  </si>
  <si>
    <t>Abastecido</t>
  </si>
  <si>
    <t>Solucionado</t>
  </si>
  <si>
    <t>3335874798</t>
  </si>
  <si>
    <t>Closed</t>
  </si>
  <si>
    <t>3335877773</t>
  </si>
  <si>
    <t>3335878335</t>
  </si>
  <si>
    <t>3335878331</t>
  </si>
  <si>
    <t>3335878296</t>
  </si>
  <si>
    <t>3335878282</t>
  </si>
  <si>
    <t xml:space="preserve">Gil Carrera, Santiago </t>
  </si>
  <si>
    <t>3335878455</t>
  </si>
  <si>
    <t>3335878451</t>
  </si>
  <si>
    <t>3335878465</t>
  </si>
  <si>
    <t>3335878463</t>
  </si>
  <si>
    <t>3335878462</t>
  </si>
  <si>
    <t>3335878461</t>
  </si>
  <si>
    <t>3335878460</t>
  </si>
  <si>
    <t>3335878963</t>
  </si>
  <si>
    <t>3335878862</t>
  </si>
  <si>
    <t>3335878719</t>
  </si>
  <si>
    <t>3335878714</t>
  </si>
  <si>
    <t>GAVETA DE DEPÓSITOS LLENA</t>
  </si>
  <si>
    <t>Morales Payano, Wilfredy Leandro</t>
  </si>
  <si>
    <t>Hold</t>
  </si>
  <si>
    <t>3335879334</t>
  </si>
  <si>
    <t>3335879328</t>
  </si>
  <si>
    <t>3335879326</t>
  </si>
  <si>
    <t>3335879188</t>
  </si>
  <si>
    <t>3335879145</t>
  </si>
  <si>
    <t>3335879115</t>
  </si>
  <si>
    <t>3335879102</t>
  </si>
  <si>
    <t>3335879805</t>
  </si>
  <si>
    <t>3335879804</t>
  </si>
  <si>
    <t>3335879803</t>
  </si>
  <si>
    <t>3335879800</t>
  </si>
  <si>
    <t>3335879797</t>
  </si>
  <si>
    <t>3335879795</t>
  </si>
  <si>
    <t>3335879794</t>
  </si>
  <si>
    <t>3335879791</t>
  </si>
  <si>
    <t>3335879636</t>
  </si>
  <si>
    <t>3335879583</t>
  </si>
  <si>
    <t>3335879863</t>
  </si>
  <si>
    <t>3335879861</t>
  </si>
  <si>
    <t>3335879860</t>
  </si>
  <si>
    <t>3335879859</t>
  </si>
  <si>
    <t>3335879858</t>
  </si>
  <si>
    <t>3335879857</t>
  </si>
  <si>
    <t>3335879856</t>
  </si>
  <si>
    <t>3335879855</t>
  </si>
  <si>
    <t>3335879854</t>
  </si>
  <si>
    <t>3335879853</t>
  </si>
  <si>
    <t>3335879852</t>
  </si>
  <si>
    <t>3335879851</t>
  </si>
  <si>
    <t>3335879850</t>
  </si>
  <si>
    <t>FALLA  NO CONFIRMADA</t>
  </si>
  <si>
    <t>3335879877</t>
  </si>
  <si>
    <t>3335879876</t>
  </si>
  <si>
    <t>3335879875</t>
  </si>
  <si>
    <t>3335879874</t>
  </si>
  <si>
    <t>3335879873</t>
  </si>
  <si>
    <t>3335879872</t>
  </si>
  <si>
    <t>3335879871</t>
  </si>
  <si>
    <t>3335879870</t>
  </si>
  <si>
    <t>3335879869</t>
  </si>
  <si>
    <t>3335879868</t>
  </si>
  <si>
    <t>3335879867</t>
  </si>
  <si>
    <t>3335879866</t>
  </si>
  <si>
    <t>3335879865</t>
  </si>
  <si>
    <t>Awaiting Vendor</t>
  </si>
  <si>
    <t>08 Mayo de 2021</t>
  </si>
  <si>
    <t>En Servicio</t>
  </si>
  <si>
    <t>3335879882</t>
  </si>
  <si>
    <t>3335879881</t>
  </si>
  <si>
    <t>3335879880</t>
  </si>
  <si>
    <t>3335879968</t>
  </si>
  <si>
    <t>3335879945</t>
  </si>
  <si>
    <t>3335879932</t>
  </si>
  <si>
    <t>3335879929</t>
  </si>
  <si>
    <t>3335879909</t>
  </si>
  <si>
    <t>3335879905</t>
  </si>
  <si>
    <t>3335879893</t>
  </si>
  <si>
    <t>3335879888</t>
  </si>
  <si>
    <t>3335879886</t>
  </si>
  <si>
    <t>3335879884</t>
  </si>
  <si>
    <t>3335879884 </t>
  </si>
  <si>
    <t>3335879905 </t>
  </si>
  <si>
    <t>3335879968 </t>
  </si>
  <si>
    <t>3335879804 </t>
  </si>
  <si>
    <t>3335879886 </t>
  </si>
  <si>
    <t>3335879977 </t>
  </si>
  <si>
    <t>3335879991 </t>
  </si>
  <si>
    <t>2 Gavetas Vacias y 1 Fallando</t>
  </si>
  <si>
    <t>3335879991</t>
  </si>
  <si>
    <t>3335879987</t>
  </si>
  <si>
    <t>3335879977</t>
  </si>
  <si>
    <t>3335880118</t>
  </si>
  <si>
    <t>3335880117</t>
  </si>
  <si>
    <t>3335880116</t>
  </si>
  <si>
    <t>3335880115</t>
  </si>
  <si>
    <t>3335880114</t>
  </si>
  <si>
    <t>3335880113</t>
  </si>
  <si>
    <t>3335880090</t>
  </si>
  <si>
    <t>3335880083</t>
  </si>
  <si>
    <t>3335880061</t>
  </si>
  <si>
    <t>3335880060</t>
  </si>
  <si>
    <t>3335880054</t>
  </si>
  <si>
    <t>3335880049</t>
  </si>
  <si>
    <t>3335880041</t>
  </si>
  <si>
    <t>3335880040</t>
  </si>
  <si>
    <t>3335880028</t>
  </si>
  <si>
    <t>Moreta, Christian Aury</t>
  </si>
  <si>
    <t>3335880108</t>
  </si>
  <si>
    <t>3335880107</t>
  </si>
  <si>
    <t>3335880068</t>
  </si>
  <si>
    <t>Peguero Solano, Victor Manuel</t>
  </si>
  <si>
    <t>CARGA EXITOSA</t>
  </si>
  <si>
    <t>3335880049 </t>
  </si>
  <si>
    <t>REINICIO EXITOSO</t>
  </si>
  <si>
    <t>3335880129</t>
  </si>
  <si>
    <t>3335880128</t>
  </si>
  <si>
    <t>3335880127</t>
  </si>
  <si>
    <t>3335880126</t>
  </si>
  <si>
    <t>3335880125</t>
  </si>
  <si>
    <t>3335880131</t>
  </si>
  <si>
    <t>3335880130</t>
  </si>
  <si>
    <t>ATM Estación Texaco Las Lavas</t>
  </si>
  <si>
    <t>DRBR166</t>
  </si>
  <si>
    <t>3335880147</t>
  </si>
  <si>
    <t>3335880146</t>
  </si>
  <si>
    <t>3335880145</t>
  </si>
  <si>
    <t>3335880144</t>
  </si>
  <si>
    <t xml:space="preserve">LECTOR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</si>
</sst>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6" fillId="5" borderId="38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2" fillId="0" borderId="45" xfId="0" applyFont="1" applyFill="1" applyBorder="1" applyAlignment="1" applyProtection="1">
      <alignment vertical="center" wrapText="1"/>
    </xf>
    <xf numFmtId="22" fontId="53" fillId="5" borderId="69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1"/>
      <tableStyleElement type="headerRow" dxfId="220"/>
      <tableStyleElement type="totalRow" dxfId="219"/>
      <tableStyleElement type="firstColumn" dxfId="218"/>
      <tableStyleElement type="lastColumn" dxfId="217"/>
      <tableStyleElement type="firstRowStripe" dxfId="216"/>
      <tableStyleElement type="firstColumnStripe" dxfId="2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e%20Seguimiento%20Cajeros%20Automaticos%20Vespertino%2008-05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Hoja5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663</v>
          </cell>
          <cell r="B512" t="str">
            <v>ATM S/M Olé Av. España</v>
          </cell>
          <cell r="C512" t="str">
            <v>DISTRITO NACIONAL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  <cell r="C823" t="str">
            <v>NORTE</v>
          </cell>
        </row>
        <row r="824">
          <cell r="A824">
            <v>993</v>
          </cell>
          <cell r="B824" t="str">
            <v xml:space="preserve">ATM Centro Medico Integral II </v>
          </cell>
          <cell r="C824" t="str">
            <v>DISTRITO NACIONAL</v>
          </cell>
        </row>
        <row r="825">
          <cell r="A825">
            <v>994</v>
          </cell>
          <cell r="B825" t="str">
            <v>ATM Telemicro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</sheetData>
      <sheetData sheetId="4"/>
      <sheetData sheetId="5"/>
      <sheetData sheetId="6"/>
      <sheetData sheetId="7"/>
      <sheetData sheetId="8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9" refreshError="1"/>
      <sheetData sheetId="10"/>
      <sheetData sheetId="11" refreshError="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0"/>
  <sheetViews>
    <sheetView tabSelected="1" zoomScale="90" zoomScaleNormal="90" workbookViewId="0">
      <pane ySplit="4" topLeftCell="A5" activePane="bottomLeft" state="frozen"/>
      <selection pane="bottomLeft" activeCell="A2" sqref="A2:Q2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1" bestFit="1" customWidth="1"/>
    <col min="3" max="3" width="17.7109375" style="44" bestFit="1" customWidth="1"/>
    <col min="4" max="4" width="28.28515625" style="87" bestFit="1" customWidth="1"/>
    <col min="5" max="5" width="13.42578125" style="82" customWidth="1"/>
    <col min="6" max="6" width="11.7109375" style="45" customWidth="1"/>
    <col min="7" max="7" width="52" style="45" customWidth="1"/>
    <col min="8" max="11" width="6.85546875" style="45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" style="75" bestFit="1" customWidth="1"/>
    <col min="18" max="16384" width="25.4257812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2644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s="96" customFormat="1" ht="18" x14ac:dyDescent="0.25">
      <c r="A5" s="131" t="str">
        <f>VLOOKUP(E5,'LISTADO ATM'!$A$2:$C$898,3,0)</f>
        <v>ESTE</v>
      </c>
      <c r="B5" s="138" t="s">
        <v>2702</v>
      </c>
      <c r="C5" s="127">
        <v>44324.90216435185</v>
      </c>
      <c r="D5" s="127" t="s">
        <v>2180</v>
      </c>
      <c r="E5" s="128">
        <v>117</v>
      </c>
      <c r="F5" s="144" t="str">
        <f>VLOOKUP(E5,VIP!$A$2:$O13037,2,0)</f>
        <v>DRBR117</v>
      </c>
      <c r="G5" s="131" t="str">
        <f>VLOOKUP(E5,'LISTADO ATM'!$A$2:$B$897,2,0)</f>
        <v xml:space="preserve">ATM Oficina El Seybo </v>
      </c>
      <c r="H5" s="131" t="str">
        <f>VLOOKUP(E5,VIP!$A$2:$O17913,7,FALSE)</f>
        <v>Si</v>
      </c>
      <c r="I5" s="131" t="str">
        <f>VLOOKUP(E5,VIP!$A$2:$O9878,8,FALSE)</f>
        <v>Si</v>
      </c>
      <c r="J5" s="131" t="str">
        <f>VLOOKUP(E5,VIP!$A$2:$O9828,8,FALSE)</f>
        <v>Si</v>
      </c>
      <c r="K5" s="131" t="str">
        <f>VLOOKUP(E5,VIP!$A$2:$O13402,6,0)</f>
        <v>SI</v>
      </c>
      <c r="L5" s="129" t="s">
        <v>2706</v>
      </c>
      <c r="M5" s="126" t="s">
        <v>2455</v>
      </c>
      <c r="N5" s="142" t="s">
        <v>2462</v>
      </c>
      <c r="O5" s="141" t="s">
        <v>2464</v>
      </c>
      <c r="P5" s="130"/>
      <c r="Q5" s="126" t="s">
        <v>2706</v>
      </c>
    </row>
    <row r="6" spans="1:17" s="96" customFormat="1" ht="18" x14ac:dyDescent="0.25">
      <c r="A6" s="131" t="str">
        <f>VLOOKUP(E6,'LISTADO ATM'!$A$2:$C$898,3,0)</f>
        <v>DISTRITO NACIONAL</v>
      </c>
      <c r="B6" s="138" t="s">
        <v>2703</v>
      </c>
      <c r="C6" s="127">
        <v>44324.877129629633</v>
      </c>
      <c r="D6" s="127" t="s">
        <v>2180</v>
      </c>
      <c r="E6" s="128">
        <v>642</v>
      </c>
      <c r="F6" s="144" t="str">
        <f>VLOOKUP(E6,VIP!$A$2:$O13038,2,0)</f>
        <v>DRBR24O</v>
      </c>
      <c r="G6" s="131" t="str">
        <f>VLOOKUP(E6,'LISTADO ATM'!$A$2:$B$897,2,0)</f>
        <v xml:space="preserve">ATM OMSA Sto. Dgo. </v>
      </c>
      <c r="H6" s="131" t="str">
        <f>VLOOKUP(E6,VIP!$A$2:$O17914,7,FALSE)</f>
        <v>Si</v>
      </c>
      <c r="I6" s="131" t="str">
        <f>VLOOKUP(E6,VIP!$A$2:$O9879,8,FALSE)</f>
        <v>Si</v>
      </c>
      <c r="J6" s="131" t="str">
        <f>VLOOKUP(E6,VIP!$A$2:$O9829,8,FALSE)</f>
        <v>Si</v>
      </c>
      <c r="K6" s="131" t="str">
        <f>VLOOKUP(E6,VIP!$A$2:$O13403,6,0)</f>
        <v>NO</v>
      </c>
      <c r="L6" s="129" t="s">
        <v>2219</v>
      </c>
      <c r="M6" s="126" t="s">
        <v>2455</v>
      </c>
      <c r="N6" s="142" t="s">
        <v>2462</v>
      </c>
      <c r="O6" s="141" t="s">
        <v>2464</v>
      </c>
      <c r="P6" s="130"/>
      <c r="Q6" s="126" t="s">
        <v>2219</v>
      </c>
    </row>
    <row r="7" spans="1:17" s="96" customFormat="1" ht="18" x14ac:dyDescent="0.25">
      <c r="A7" s="131" t="str">
        <f>VLOOKUP(E7,'LISTADO ATM'!$A$2:$C$898,3,0)</f>
        <v>DISTRITO NACIONAL</v>
      </c>
      <c r="B7" s="138" t="s">
        <v>2704</v>
      </c>
      <c r="C7" s="127">
        <v>44324.875</v>
      </c>
      <c r="D7" s="127" t="s">
        <v>2180</v>
      </c>
      <c r="E7" s="128">
        <v>394</v>
      </c>
      <c r="F7" s="144" t="str">
        <f>VLOOKUP(E7,VIP!$A$2:$O13039,2,0)</f>
        <v>DRBR394</v>
      </c>
      <c r="G7" s="131" t="str">
        <f>VLOOKUP(E7,'LISTADO ATM'!$A$2:$B$897,2,0)</f>
        <v xml:space="preserve">ATM Multicentro La Sirena Luperón </v>
      </c>
      <c r="H7" s="131" t="str">
        <f>VLOOKUP(E7,VIP!$A$2:$O17915,7,FALSE)</f>
        <v>Si</v>
      </c>
      <c r="I7" s="131" t="str">
        <f>VLOOKUP(E7,VIP!$A$2:$O9880,8,FALSE)</f>
        <v>Si</v>
      </c>
      <c r="J7" s="131" t="str">
        <f>VLOOKUP(E7,VIP!$A$2:$O9830,8,FALSE)</f>
        <v>Si</v>
      </c>
      <c r="K7" s="131" t="str">
        <f>VLOOKUP(E7,VIP!$A$2:$O13404,6,0)</f>
        <v>NO</v>
      </c>
      <c r="L7" s="129" t="s">
        <v>2706</v>
      </c>
      <c r="M7" s="126" t="s">
        <v>2455</v>
      </c>
      <c r="N7" s="142" t="s">
        <v>2462</v>
      </c>
      <c r="O7" s="141" t="s">
        <v>2464</v>
      </c>
      <c r="P7" s="130"/>
      <c r="Q7" s="126" t="s">
        <v>2706</v>
      </c>
    </row>
    <row r="8" spans="1:17" s="96" customFormat="1" ht="18" x14ac:dyDescent="0.25">
      <c r="A8" s="131" t="str">
        <f>VLOOKUP(E8,'LISTADO ATM'!$A$2:$C$898,3,0)</f>
        <v>DISTRITO NACIONAL</v>
      </c>
      <c r="B8" s="138" t="s">
        <v>2705</v>
      </c>
      <c r="C8" s="127">
        <v>44324.873518518521</v>
      </c>
      <c r="D8" s="127" t="s">
        <v>2180</v>
      </c>
      <c r="E8" s="128">
        <v>735</v>
      </c>
      <c r="F8" s="144" t="str">
        <f>VLOOKUP(E8,VIP!$A$2:$O13040,2,0)</f>
        <v>DRBR179</v>
      </c>
      <c r="G8" s="131" t="str">
        <f>VLOOKUP(E8,'LISTADO ATM'!$A$2:$B$897,2,0)</f>
        <v xml:space="preserve">ATM Oficina Independencia II  </v>
      </c>
      <c r="H8" s="131" t="str">
        <f>VLOOKUP(E8,VIP!$A$2:$O17916,7,FALSE)</f>
        <v>Si</v>
      </c>
      <c r="I8" s="131" t="str">
        <f>VLOOKUP(E8,VIP!$A$2:$O9881,8,FALSE)</f>
        <v>Si</v>
      </c>
      <c r="J8" s="131" t="str">
        <f>VLOOKUP(E8,VIP!$A$2:$O9831,8,FALSE)</f>
        <v>Si</v>
      </c>
      <c r="K8" s="131" t="str">
        <f>VLOOKUP(E8,VIP!$A$2:$O13405,6,0)</f>
        <v>NO</v>
      </c>
      <c r="L8" s="129" t="s">
        <v>2219</v>
      </c>
      <c r="M8" s="126" t="s">
        <v>2455</v>
      </c>
      <c r="N8" s="142" t="s">
        <v>2462</v>
      </c>
      <c r="O8" s="141" t="s">
        <v>2464</v>
      </c>
      <c r="P8" s="130"/>
      <c r="Q8" s="126" t="s">
        <v>2219</v>
      </c>
    </row>
    <row r="9" spans="1:17" s="96" customFormat="1" ht="18" x14ac:dyDescent="0.25">
      <c r="A9" s="131" t="str">
        <f>VLOOKUP(E9,'[1]LISTADO ATM'!$A$2:$C$899,3,0)</f>
        <v>DISTRITO NACIONAL</v>
      </c>
      <c r="B9" s="138" t="s">
        <v>2698</v>
      </c>
      <c r="C9" s="127">
        <v>44324.63590277778</v>
      </c>
      <c r="D9" s="127" t="s">
        <v>2180</v>
      </c>
      <c r="E9" s="128">
        <v>23</v>
      </c>
      <c r="F9" s="144" t="str">
        <f>VLOOKUP(E9,VIP!$A$2:$O13089,2,0)</f>
        <v>DRBR023</v>
      </c>
      <c r="G9" s="131" t="str">
        <f>VLOOKUP(E9,'[1]LISTADO ATM'!$A$2:$B$898,2,0)</f>
        <v xml:space="preserve">ATM Oficina México </v>
      </c>
      <c r="H9" s="131" t="str">
        <f>VLOOKUP(E9,[1]VIP!$A$2:$O17972,7,FALSE)</f>
        <v>Si</v>
      </c>
      <c r="I9" s="131" t="str">
        <f>VLOOKUP(E9,[1]VIP!$A$2:$O9937,8,FALSE)</f>
        <v>Si</v>
      </c>
      <c r="J9" s="131" t="str">
        <f>VLOOKUP(E9,[1]VIP!$A$2:$O9887,8,FALSE)</f>
        <v>Si</v>
      </c>
      <c r="K9" s="131" t="str">
        <f>VLOOKUP(E9,[1]VIP!$A$2:$O13461,6,0)</f>
        <v>NO</v>
      </c>
      <c r="L9" s="129" t="s">
        <v>2245</v>
      </c>
      <c r="M9" s="126" t="s">
        <v>2455</v>
      </c>
      <c r="N9" s="142" t="s">
        <v>2462</v>
      </c>
      <c r="O9" s="141" t="s">
        <v>2464</v>
      </c>
      <c r="P9" s="130"/>
      <c r="Q9" s="126" t="s">
        <v>2245</v>
      </c>
    </row>
    <row r="10" spans="1:17" s="96" customFormat="1" ht="18" x14ac:dyDescent="0.25">
      <c r="A10" s="131" t="str">
        <f>VLOOKUP(E10,'[1]LISTADO ATM'!$A$2:$C$899,3,0)</f>
        <v>SUR</v>
      </c>
      <c r="B10" s="138" t="s">
        <v>2699</v>
      </c>
      <c r="C10" s="127">
        <v>44324.635347222225</v>
      </c>
      <c r="D10" s="127" t="s">
        <v>2180</v>
      </c>
      <c r="E10" s="128">
        <v>297</v>
      </c>
      <c r="F10" s="144" t="str">
        <f>VLOOKUP(E10,VIP!$A$2:$O13090,2,0)</f>
        <v>DRBR297</v>
      </c>
      <c r="G10" s="131" t="str">
        <f>VLOOKUP(E10,'[1]LISTADO ATM'!$A$2:$B$898,2,0)</f>
        <v xml:space="preserve">ATM S/M Cadena Ocoa </v>
      </c>
      <c r="H10" s="131" t="str">
        <f>VLOOKUP(E10,[1]VIP!$A$2:$O17973,7,FALSE)</f>
        <v>Si</v>
      </c>
      <c r="I10" s="131" t="str">
        <f>VLOOKUP(E10,[1]VIP!$A$2:$O9938,8,FALSE)</f>
        <v>Si</v>
      </c>
      <c r="J10" s="131" t="str">
        <f>VLOOKUP(E10,[1]VIP!$A$2:$O9888,8,FALSE)</f>
        <v>Si</v>
      </c>
      <c r="K10" s="131" t="str">
        <f>VLOOKUP(E10,[1]VIP!$A$2:$O13462,6,0)</f>
        <v>NO</v>
      </c>
      <c r="L10" s="129" t="s">
        <v>2245</v>
      </c>
      <c r="M10" s="126" t="s">
        <v>2455</v>
      </c>
      <c r="N10" s="142" t="s">
        <v>2462</v>
      </c>
      <c r="O10" s="141" t="s">
        <v>2464</v>
      </c>
      <c r="P10" s="130"/>
      <c r="Q10" s="126" t="s">
        <v>2245</v>
      </c>
    </row>
    <row r="11" spans="1:17" s="96" customFormat="1" ht="18" x14ac:dyDescent="0.25">
      <c r="A11" s="131" t="str">
        <f>VLOOKUP(E11,'LISTADO ATM'!$A$2:$C$898,3,0)</f>
        <v>ESTE</v>
      </c>
      <c r="B11" s="138" t="s">
        <v>2693</v>
      </c>
      <c r="C11" s="127">
        <v>44324.634687500002</v>
      </c>
      <c r="D11" s="127" t="s">
        <v>2180</v>
      </c>
      <c r="E11" s="128">
        <v>188</v>
      </c>
      <c r="F11" s="144" t="str">
        <f>VLOOKUP(E11,VIP!$A$2:$O13084,2,0)</f>
        <v>DRBR188</v>
      </c>
      <c r="G11" s="131" t="str">
        <f>VLOOKUP(E11,'LISTADO ATM'!$A$2:$B$897,2,0)</f>
        <v xml:space="preserve">ATM UNP Miches </v>
      </c>
      <c r="H11" s="131" t="str">
        <f>VLOOKUP(E11,VIP!$A$2:$O17920,7,FALSE)</f>
        <v>Si</v>
      </c>
      <c r="I11" s="131" t="str">
        <f>VLOOKUP(E11,VIP!$A$2:$O9885,8,FALSE)</f>
        <v>Si</v>
      </c>
      <c r="J11" s="131" t="str">
        <f>VLOOKUP(E11,VIP!$A$2:$O9835,8,FALSE)</f>
        <v>Si</v>
      </c>
      <c r="K11" s="131" t="str">
        <f>VLOOKUP(E11,VIP!$A$2:$O13409,6,0)</f>
        <v>NO</v>
      </c>
      <c r="L11" s="129" t="s">
        <v>2245</v>
      </c>
      <c r="M11" s="126" t="s">
        <v>2455</v>
      </c>
      <c r="N11" s="142" t="s">
        <v>2462</v>
      </c>
      <c r="O11" s="141" t="s">
        <v>2464</v>
      </c>
      <c r="P11" s="130"/>
      <c r="Q11" s="126" t="s">
        <v>2245</v>
      </c>
    </row>
    <row r="12" spans="1:17" s="96" customFormat="1" ht="18" x14ac:dyDescent="0.25">
      <c r="A12" s="131" t="str">
        <f>VLOOKUP(E12,'LISTADO ATM'!$A$2:$C$898,3,0)</f>
        <v>ESTE</v>
      </c>
      <c r="B12" s="138" t="s">
        <v>2694</v>
      </c>
      <c r="C12" s="127">
        <v>44324.634293981479</v>
      </c>
      <c r="D12" s="127" t="s">
        <v>2180</v>
      </c>
      <c r="E12" s="128">
        <v>776</v>
      </c>
      <c r="F12" s="144" t="str">
        <f>VLOOKUP(E12,VIP!$A$2:$O13085,2,0)</f>
        <v>DRBR03D</v>
      </c>
      <c r="G12" s="131" t="str">
        <f>VLOOKUP(E12,'LISTADO ATM'!$A$2:$B$897,2,0)</f>
        <v xml:space="preserve">ATM Oficina Monte Plata </v>
      </c>
      <c r="H12" s="131" t="str">
        <f>VLOOKUP(E12,VIP!$A$2:$O17921,7,FALSE)</f>
        <v>Si</v>
      </c>
      <c r="I12" s="131" t="str">
        <f>VLOOKUP(E12,VIP!$A$2:$O9886,8,FALSE)</f>
        <v>Si</v>
      </c>
      <c r="J12" s="131" t="str">
        <f>VLOOKUP(E12,VIP!$A$2:$O9836,8,FALSE)</f>
        <v>Si</v>
      </c>
      <c r="K12" s="131" t="str">
        <f>VLOOKUP(E12,VIP!$A$2:$O13410,6,0)</f>
        <v>SI</v>
      </c>
      <c r="L12" s="129" t="s">
        <v>2245</v>
      </c>
      <c r="M12" s="126" t="s">
        <v>2455</v>
      </c>
      <c r="N12" s="142" t="s">
        <v>2462</v>
      </c>
      <c r="O12" s="141" t="s">
        <v>2464</v>
      </c>
      <c r="P12" s="130"/>
      <c r="Q12" s="126" t="s">
        <v>2245</v>
      </c>
    </row>
    <row r="13" spans="1:17" s="96" customFormat="1" ht="18" x14ac:dyDescent="0.25">
      <c r="A13" s="131" t="str">
        <f>VLOOKUP(E13,'LISTADO ATM'!$A$2:$C$898,3,0)</f>
        <v>NORTE</v>
      </c>
      <c r="B13" s="138" t="s">
        <v>2695</v>
      </c>
      <c r="C13" s="127">
        <v>44324.633402777778</v>
      </c>
      <c r="D13" s="127" t="s">
        <v>2181</v>
      </c>
      <c r="E13" s="128">
        <v>872</v>
      </c>
      <c r="F13" s="144" t="str">
        <f>VLOOKUP(E13,VIP!$A$2:$O13086,2,0)</f>
        <v>DRBR872</v>
      </c>
      <c r="G13" s="131" t="str">
        <f>VLOOKUP(E13,'LISTADO ATM'!$A$2:$B$897,2,0)</f>
        <v xml:space="preserve">ATM Zona Franca Pisano II (Santiago) </v>
      </c>
      <c r="H13" s="131" t="str">
        <f>VLOOKUP(E13,VIP!$A$2:$O17922,7,FALSE)</f>
        <v>Si</v>
      </c>
      <c r="I13" s="131" t="str">
        <f>VLOOKUP(E13,VIP!$A$2:$O9887,8,FALSE)</f>
        <v>Si</v>
      </c>
      <c r="J13" s="131" t="str">
        <f>VLOOKUP(E13,VIP!$A$2:$O9837,8,FALSE)</f>
        <v>Si</v>
      </c>
      <c r="K13" s="131" t="str">
        <f>VLOOKUP(E13,VIP!$A$2:$O13411,6,0)</f>
        <v>NO</v>
      </c>
      <c r="L13" s="129" t="s">
        <v>2478</v>
      </c>
      <c r="M13" s="126" t="s">
        <v>2455</v>
      </c>
      <c r="N13" s="142" t="s">
        <v>2462</v>
      </c>
      <c r="O13" s="141" t="s">
        <v>2491</v>
      </c>
      <c r="P13" s="130"/>
      <c r="Q13" s="126" t="s">
        <v>2478</v>
      </c>
    </row>
    <row r="14" spans="1:17" s="96" customFormat="1" ht="18" x14ac:dyDescent="0.25">
      <c r="A14" s="131" t="str">
        <f>VLOOKUP(E14,'LISTADO ATM'!$A$2:$C$898,3,0)</f>
        <v>DISTRITO NACIONAL</v>
      </c>
      <c r="B14" s="138" t="s">
        <v>2696</v>
      </c>
      <c r="C14" s="127">
        <v>44324.632974537039</v>
      </c>
      <c r="D14" s="127" t="s">
        <v>2180</v>
      </c>
      <c r="E14" s="128">
        <v>889</v>
      </c>
      <c r="F14" s="144" t="str">
        <f>VLOOKUP(E14,VIP!$A$2:$O13087,2,0)</f>
        <v>DRBR889</v>
      </c>
      <c r="G14" s="131" t="str">
        <f>VLOOKUP(E14,'LISTADO ATM'!$A$2:$B$897,2,0)</f>
        <v>ATM Oficina Plaza Lama Máximo Gómez II</v>
      </c>
      <c r="H14" s="131" t="str">
        <f>VLOOKUP(E14,VIP!$A$2:$O17923,7,FALSE)</f>
        <v>Si</v>
      </c>
      <c r="I14" s="131" t="str">
        <f>VLOOKUP(E14,VIP!$A$2:$O9888,8,FALSE)</f>
        <v>Si</v>
      </c>
      <c r="J14" s="131" t="str">
        <f>VLOOKUP(E14,VIP!$A$2:$O9838,8,FALSE)</f>
        <v>Si</v>
      </c>
      <c r="K14" s="131" t="str">
        <f>VLOOKUP(E14,VIP!$A$2:$O13412,6,0)</f>
        <v>NO</v>
      </c>
      <c r="L14" s="129" t="s">
        <v>2478</v>
      </c>
      <c r="M14" s="126" t="s">
        <v>2455</v>
      </c>
      <c r="N14" s="142" t="s">
        <v>2462</v>
      </c>
      <c r="O14" s="141" t="s">
        <v>2464</v>
      </c>
      <c r="P14" s="130"/>
      <c r="Q14" s="126" t="s">
        <v>2478</v>
      </c>
    </row>
    <row r="15" spans="1:17" s="96" customFormat="1" ht="18" x14ac:dyDescent="0.25">
      <c r="A15" s="131" t="str">
        <f>VLOOKUP(E15,'LISTADO ATM'!$A$2:$C$898,3,0)</f>
        <v>ESTE</v>
      </c>
      <c r="B15" s="138" t="s">
        <v>2697</v>
      </c>
      <c r="C15" s="127">
        <v>44324.631724537037</v>
      </c>
      <c r="D15" s="127" t="s">
        <v>2180</v>
      </c>
      <c r="E15" s="128">
        <v>211</v>
      </c>
      <c r="F15" s="144" t="str">
        <f>VLOOKUP(E15,VIP!$A$2:$O13088,2,0)</f>
        <v>DRBR211</v>
      </c>
      <c r="G15" s="131" t="str">
        <f>VLOOKUP(E15,'LISTADO ATM'!$A$2:$B$897,2,0)</f>
        <v xml:space="preserve">ATM Oficina La Romana I </v>
      </c>
      <c r="H15" s="131" t="str">
        <f>VLOOKUP(E15,VIP!$A$2:$O17924,7,FALSE)</f>
        <v>Si</v>
      </c>
      <c r="I15" s="131" t="str">
        <f>VLOOKUP(E15,VIP!$A$2:$O9889,8,FALSE)</f>
        <v>Si</v>
      </c>
      <c r="J15" s="131" t="str">
        <f>VLOOKUP(E15,VIP!$A$2:$O9839,8,FALSE)</f>
        <v>Si</v>
      </c>
      <c r="K15" s="131" t="str">
        <f>VLOOKUP(E15,VIP!$A$2:$O13413,6,0)</f>
        <v>NO</v>
      </c>
      <c r="L15" s="129" t="s">
        <v>2219</v>
      </c>
      <c r="M15" s="126" t="s">
        <v>2455</v>
      </c>
      <c r="N15" s="142" t="s">
        <v>2462</v>
      </c>
      <c r="O15" s="141" t="s">
        <v>2464</v>
      </c>
      <c r="P15" s="130"/>
      <c r="Q15" s="126" t="s">
        <v>2219</v>
      </c>
    </row>
    <row r="16" spans="1:17" s="96" customFormat="1" ht="18" x14ac:dyDescent="0.25">
      <c r="A16" s="131" t="str">
        <f>VLOOKUP(E16,'LISTADO ATM'!$A$2:$C$898,3,0)</f>
        <v>NORTE</v>
      </c>
      <c r="B16" s="138" t="s">
        <v>2670</v>
      </c>
      <c r="C16" s="127">
        <v>44324.594189814816</v>
      </c>
      <c r="D16" s="127" t="s">
        <v>2482</v>
      </c>
      <c r="E16" s="128">
        <v>712</v>
      </c>
      <c r="F16" s="144" t="str">
        <f>VLOOKUP(E16,VIP!$A$2:$O13035,2,0)</f>
        <v>DRBR128</v>
      </c>
      <c r="G16" s="131" t="str">
        <f>VLOOKUP(E16,'LISTADO ATM'!$A$2:$B$897,2,0)</f>
        <v xml:space="preserve">ATM Oficina Imbert </v>
      </c>
      <c r="H16" s="131" t="str">
        <f>VLOOKUP(E16,VIP!$A$2:$O17919,7,FALSE)</f>
        <v>Si</v>
      </c>
      <c r="I16" s="131" t="str">
        <f>VLOOKUP(E16,VIP!$A$2:$O9884,8,FALSE)</f>
        <v>Si</v>
      </c>
      <c r="J16" s="131" t="str">
        <f>VLOOKUP(E16,VIP!$A$2:$O9834,8,FALSE)</f>
        <v>Si</v>
      </c>
      <c r="K16" s="131" t="str">
        <f>VLOOKUP(E16,VIP!$A$2:$O13408,6,0)</f>
        <v>SI</v>
      </c>
      <c r="L16" s="129" t="s">
        <v>2421</v>
      </c>
      <c r="M16" s="146" t="s">
        <v>2645</v>
      </c>
      <c r="N16" s="154" t="s">
        <v>2578</v>
      </c>
      <c r="O16" s="141" t="s">
        <v>2685</v>
      </c>
      <c r="P16" s="146" t="s">
        <v>2692</v>
      </c>
      <c r="Q16" s="147" t="s">
        <v>2421</v>
      </c>
    </row>
    <row r="17" spans="1:17" s="96" customFormat="1" ht="18" x14ac:dyDescent="0.25">
      <c r="A17" s="131" t="str">
        <f>VLOOKUP(E17,'LISTADO ATM'!$A$2:$C$898,3,0)</f>
        <v>NORTE</v>
      </c>
      <c r="B17" s="138" t="s">
        <v>2671</v>
      </c>
      <c r="C17" s="127">
        <v>44324.593819444446</v>
      </c>
      <c r="D17" s="127" t="s">
        <v>2482</v>
      </c>
      <c r="E17" s="128">
        <v>285</v>
      </c>
      <c r="F17" s="155" t="str">
        <f>VLOOKUP(E17,VIP!$A$2:$O13034,2,0)</f>
        <v>DRBR285</v>
      </c>
      <c r="G17" s="131" t="str">
        <f>VLOOKUP(E17,'LISTADO ATM'!$A$2:$B$897,2,0)</f>
        <v xml:space="preserve">ATM Oficina Camino Real (Puerto Plata) </v>
      </c>
      <c r="H17" s="131" t="str">
        <f>VLOOKUP(E17,VIP!$A$2:$O17920,7,FALSE)</f>
        <v>Si</v>
      </c>
      <c r="I17" s="131" t="str">
        <f>VLOOKUP(E17,VIP!$A$2:$O9885,8,FALSE)</f>
        <v>Si</v>
      </c>
      <c r="J17" s="131" t="str">
        <f>VLOOKUP(E17,VIP!$A$2:$O9835,8,FALSE)</f>
        <v>Si</v>
      </c>
      <c r="K17" s="131" t="str">
        <f>VLOOKUP(E17,VIP!$A$2:$O13409,6,0)</f>
        <v>NO</v>
      </c>
      <c r="L17" s="129" t="s">
        <v>2421</v>
      </c>
      <c r="M17" s="146" t="s">
        <v>2645</v>
      </c>
      <c r="N17" s="154" t="s">
        <v>2578</v>
      </c>
      <c r="O17" s="141" t="s">
        <v>2685</v>
      </c>
      <c r="P17" s="146" t="s">
        <v>2692</v>
      </c>
      <c r="Q17" s="147" t="s">
        <v>2421</v>
      </c>
    </row>
    <row r="18" spans="1:17" s="96" customFormat="1" ht="18" x14ac:dyDescent="0.25">
      <c r="A18" s="131" t="str">
        <f>VLOOKUP(E18,'LISTADO ATM'!$A$2:$C$898,3,0)</f>
        <v>DISTRITO NACIONAL</v>
      </c>
      <c r="B18" s="138" t="s">
        <v>2672</v>
      </c>
      <c r="C18" s="127">
        <v>44324.59337962963</v>
      </c>
      <c r="D18" s="127" t="s">
        <v>2482</v>
      </c>
      <c r="E18" s="128">
        <v>714</v>
      </c>
      <c r="F18" s="155" t="str">
        <f>VLOOKUP(E18,VIP!$A$2:$O13033,2,0)</f>
        <v>DRBR16M</v>
      </c>
      <c r="G18" s="131" t="str">
        <f>VLOOKUP(E18,'LISTADO ATM'!$A$2:$B$897,2,0)</f>
        <v xml:space="preserve">ATM Hospital de Herrera </v>
      </c>
      <c r="H18" s="131" t="str">
        <f>VLOOKUP(E18,VIP!$A$2:$O17921,7,FALSE)</f>
        <v>Si</v>
      </c>
      <c r="I18" s="131" t="str">
        <f>VLOOKUP(E18,VIP!$A$2:$O9886,8,FALSE)</f>
        <v>Si</v>
      </c>
      <c r="J18" s="131" t="str">
        <f>VLOOKUP(E18,VIP!$A$2:$O9836,8,FALSE)</f>
        <v>Si</v>
      </c>
      <c r="K18" s="131" t="str">
        <f>VLOOKUP(E18,VIP!$A$2:$O13410,6,0)</f>
        <v>NO</v>
      </c>
      <c r="L18" s="129" t="s">
        <v>2421</v>
      </c>
      <c r="M18" s="146" t="s">
        <v>2645</v>
      </c>
      <c r="N18" s="154" t="s">
        <v>2578</v>
      </c>
      <c r="O18" s="141" t="s">
        <v>2685</v>
      </c>
      <c r="P18" s="146" t="s">
        <v>2692</v>
      </c>
      <c r="Q18" s="147" t="s">
        <v>2421</v>
      </c>
    </row>
    <row r="19" spans="1:17" s="96" customFormat="1" ht="18" x14ac:dyDescent="0.25">
      <c r="A19" s="131" t="str">
        <f>VLOOKUP(E19,'LISTADO ATM'!$A$2:$C$898,3,0)</f>
        <v>SUR</v>
      </c>
      <c r="B19" s="138" t="s">
        <v>2673</v>
      </c>
      <c r="C19" s="127">
        <v>44324.58898148148</v>
      </c>
      <c r="D19" s="127" t="s">
        <v>2180</v>
      </c>
      <c r="E19" s="128">
        <v>45</v>
      </c>
      <c r="F19" s="155" t="str">
        <f>VLOOKUP(E19,VIP!$A$2:$O13083,2,0)</f>
        <v>DRBR045</v>
      </c>
      <c r="G19" s="131" t="str">
        <f>VLOOKUP(E19,'LISTADO ATM'!$A$2:$B$897,2,0)</f>
        <v xml:space="preserve">ATM Oficina Tamayo </v>
      </c>
      <c r="H19" s="131" t="str">
        <f>VLOOKUP(E19,VIP!$A$2:$O17922,7,FALSE)</f>
        <v>Si</v>
      </c>
      <c r="I19" s="131" t="str">
        <f>VLOOKUP(E19,VIP!$A$2:$O9887,8,FALSE)</f>
        <v>Si</v>
      </c>
      <c r="J19" s="131" t="str">
        <f>VLOOKUP(E19,VIP!$A$2:$O9837,8,FALSE)</f>
        <v>Si</v>
      </c>
      <c r="K19" s="131" t="str">
        <f>VLOOKUP(E19,VIP!$A$2:$O13411,6,0)</f>
        <v>SI</v>
      </c>
      <c r="L19" s="129" t="s">
        <v>2219</v>
      </c>
      <c r="M19" s="126" t="s">
        <v>2455</v>
      </c>
      <c r="N19" s="142" t="s">
        <v>2462</v>
      </c>
      <c r="O19" s="141" t="s">
        <v>2464</v>
      </c>
      <c r="P19" s="130"/>
      <c r="Q19" s="126" t="s">
        <v>2219</v>
      </c>
    </row>
    <row r="20" spans="1:17" s="96" customFormat="1" ht="18" x14ac:dyDescent="0.25">
      <c r="A20" s="131" t="str">
        <f>VLOOKUP(E20,'LISTADO ATM'!$A$2:$C$898,3,0)</f>
        <v>NORTE</v>
      </c>
      <c r="B20" s="138" t="s">
        <v>2674</v>
      </c>
      <c r="C20" s="127">
        <v>44324.588252314818</v>
      </c>
      <c r="D20" s="127" t="s">
        <v>2181</v>
      </c>
      <c r="E20" s="128">
        <v>595</v>
      </c>
      <c r="F20" s="155" t="str">
        <f>VLOOKUP(E20,VIP!$A$2:$O13082,2,0)</f>
        <v>DRBR595</v>
      </c>
      <c r="G20" s="131" t="str">
        <f>VLOOKUP(E20,'LISTADO ATM'!$A$2:$B$897,2,0)</f>
        <v xml:space="preserve">ATM S/M Central I (Santiago) </v>
      </c>
      <c r="H20" s="131" t="str">
        <f>VLOOKUP(E20,VIP!$A$2:$O17923,7,FALSE)</f>
        <v>Si</v>
      </c>
      <c r="I20" s="131" t="str">
        <f>VLOOKUP(E20,VIP!$A$2:$O9888,8,FALSE)</f>
        <v>Si</v>
      </c>
      <c r="J20" s="131" t="str">
        <f>VLOOKUP(E20,VIP!$A$2:$O9838,8,FALSE)</f>
        <v>Si</v>
      </c>
      <c r="K20" s="131" t="str">
        <f>VLOOKUP(E20,VIP!$A$2:$O13412,6,0)</f>
        <v>NO</v>
      </c>
      <c r="L20" s="129" t="s">
        <v>2219</v>
      </c>
      <c r="M20" s="126" t="s">
        <v>2455</v>
      </c>
      <c r="N20" s="142" t="s">
        <v>2462</v>
      </c>
      <c r="O20" s="141" t="s">
        <v>2491</v>
      </c>
      <c r="P20" s="130"/>
      <c r="Q20" s="126" t="s">
        <v>2219</v>
      </c>
    </row>
    <row r="21" spans="1:17" s="96" customFormat="1" ht="18" x14ac:dyDescent="0.25">
      <c r="A21" s="131" t="str">
        <f>VLOOKUP(E21,'LISTADO ATM'!$A$2:$C$898,3,0)</f>
        <v>DISTRITO NACIONAL</v>
      </c>
      <c r="B21" s="138" t="s">
        <v>2675</v>
      </c>
      <c r="C21" s="127">
        <v>44324.587708333333</v>
      </c>
      <c r="D21" s="127" t="s">
        <v>2180</v>
      </c>
      <c r="E21" s="128">
        <v>904</v>
      </c>
      <c r="F21" s="155" t="str">
        <f>VLOOKUP(E21,VIP!$A$2:$O13081,2,0)</f>
        <v>DRBR24B</v>
      </c>
      <c r="G21" s="131" t="str">
        <f>VLOOKUP(E21,'LISTADO ATM'!$A$2:$B$897,2,0)</f>
        <v xml:space="preserve">ATM Oficina Multicentro La Sirena Churchill </v>
      </c>
      <c r="H21" s="131" t="str">
        <f>VLOOKUP(E21,VIP!$A$2:$O17924,7,FALSE)</f>
        <v>Si</v>
      </c>
      <c r="I21" s="131" t="str">
        <f>VLOOKUP(E21,VIP!$A$2:$O9889,8,FALSE)</f>
        <v>Si</v>
      </c>
      <c r="J21" s="131" t="str">
        <f>VLOOKUP(E21,VIP!$A$2:$O9839,8,FALSE)</f>
        <v>Si</v>
      </c>
      <c r="K21" s="131" t="str">
        <f>VLOOKUP(E21,VIP!$A$2:$O13413,6,0)</f>
        <v>SI</v>
      </c>
      <c r="L21" s="129" t="s">
        <v>2219</v>
      </c>
      <c r="M21" s="126" t="s">
        <v>2455</v>
      </c>
      <c r="N21" s="142" t="s">
        <v>2462</v>
      </c>
      <c r="O21" s="141" t="s">
        <v>2464</v>
      </c>
      <c r="P21" s="130"/>
      <c r="Q21" s="126" t="s">
        <v>2219</v>
      </c>
    </row>
    <row r="22" spans="1:17" s="96" customFormat="1" ht="18" x14ac:dyDescent="0.25">
      <c r="A22" s="131" t="str">
        <f>VLOOKUP(E22,'LISTADO ATM'!$A$2:$C$898,3,0)</f>
        <v>SUR</v>
      </c>
      <c r="B22" s="138" t="s">
        <v>2686</v>
      </c>
      <c r="C22" s="127">
        <v>44324.573368055557</v>
      </c>
      <c r="D22" s="127" t="s">
        <v>2482</v>
      </c>
      <c r="E22" s="128">
        <v>825</v>
      </c>
      <c r="F22" s="155" t="str">
        <f>VLOOKUP(E22,VIP!$A$2:$O13032,2,0)</f>
        <v>DRBR825</v>
      </c>
      <c r="G22" s="131" t="str">
        <f>VLOOKUP(E22,'LISTADO ATM'!$A$2:$B$897,2,0)</f>
        <v xml:space="preserve">ATM Estacion Eco Cibeles (Las Matas de Farfán) </v>
      </c>
      <c r="H22" s="131" t="str">
        <f>VLOOKUP(E22,VIP!$A$2:$O17934,7,FALSE)</f>
        <v>Si</v>
      </c>
      <c r="I22" s="131" t="str">
        <f>VLOOKUP(E22,VIP!$A$2:$O9899,8,FALSE)</f>
        <v>Si</v>
      </c>
      <c r="J22" s="131" t="str">
        <f>VLOOKUP(E22,VIP!$A$2:$O9849,8,FALSE)</f>
        <v>Si</v>
      </c>
      <c r="K22" s="131" t="str">
        <f>VLOOKUP(E22,VIP!$A$2:$O13423,6,0)</f>
        <v>NO</v>
      </c>
      <c r="L22" s="129" t="s">
        <v>2467</v>
      </c>
      <c r="M22" s="146" t="s">
        <v>2645</v>
      </c>
      <c r="N22" s="154" t="s">
        <v>2578</v>
      </c>
      <c r="O22" s="141" t="s">
        <v>2685</v>
      </c>
      <c r="P22" s="146" t="s">
        <v>2690</v>
      </c>
      <c r="Q22" s="126" t="s">
        <v>2467</v>
      </c>
    </row>
    <row r="23" spans="1:17" s="96" customFormat="1" ht="18" x14ac:dyDescent="0.25">
      <c r="A23" s="131" t="str">
        <f>VLOOKUP(E23,'LISTADO ATM'!$A$2:$C$898,3,0)</f>
        <v>SUR</v>
      </c>
      <c r="B23" s="138" t="s">
        <v>2687</v>
      </c>
      <c r="C23" s="127">
        <v>44324.572291666664</v>
      </c>
      <c r="D23" s="127" t="s">
        <v>2482</v>
      </c>
      <c r="E23" s="128">
        <v>751</v>
      </c>
      <c r="F23" s="155" t="str">
        <f>VLOOKUP(E23,VIP!$A$2:$O13031,2,0)</f>
        <v>DRBR751</v>
      </c>
      <c r="G23" s="131" t="str">
        <f>VLOOKUP(E23,'LISTADO ATM'!$A$2:$B$897,2,0)</f>
        <v>ATM Eco Petroleo Camilo</v>
      </c>
      <c r="H23" s="131" t="str">
        <f>VLOOKUP(E23,VIP!$A$2:$O17935,7,FALSE)</f>
        <v>N/A</v>
      </c>
      <c r="I23" s="131" t="str">
        <f>VLOOKUP(E23,VIP!$A$2:$O9900,8,FALSE)</f>
        <v>N/A</v>
      </c>
      <c r="J23" s="131" t="str">
        <f>VLOOKUP(E23,VIP!$A$2:$O9850,8,FALSE)</f>
        <v>N/A</v>
      </c>
      <c r="K23" s="131" t="str">
        <f>VLOOKUP(E23,VIP!$A$2:$O13424,6,0)</f>
        <v>N/A</v>
      </c>
      <c r="L23" s="129" t="s">
        <v>2467</v>
      </c>
      <c r="M23" s="146" t="s">
        <v>2645</v>
      </c>
      <c r="N23" s="154" t="s">
        <v>2578</v>
      </c>
      <c r="O23" s="141" t="s">
        <v>2685</v>
      </c>
      <c r="P23" s="146" t="s">
        <v>2690</v>
      </c>
      <c r="Q23" s="126" t="s">
        <v>2467</v>
      </c>
    </row>
    <row r="24" spans="1:17" s="96" customFormat="1" ht="18" x14ac:dyDescent="0.25">
      <c r="A24" s="131" t="str">
        <f>VLOOKUP(E24,'LISTADO ATM'!$A$2:$C$898,3,0)</f>
        <v>DISTRITO NACIONAL</v>
      </c>
      <c r="B24" s="138" t="s">
        <v>2676</v>
      </c>
      <c r="C24" s="145">
        <v>44324.538252314815</v>
      </c>
      <c r="D24" s="127" t="s">
        <v>2482</v>
      </c>
      <c r="E24" s="128">
        <v>743</v>
      </c>
      <c r="F24" s="155" t="str">
        <f>VLOOKUP(E24,VIP!$A$2:$O13080,2,0)</f>
        <v>DRBR287</v>
      </c>
      <c r="G24" s="131" t="str">
        <f>VLOOKUP(E24,'LISTADO ATM'!$A$2:$B$897,2,0)</f>
        <v xml:space="preserve">ATM Oficina Los Frailes </v>
      </c>
      <c r="H24" s="131" t="str">
        <f>VLOOKUP(E24,VIP!$A$2:$O17925,7,FALSE)</f>
        <v>Si</v>
      </c>
      <c r="I24" s="131" t="str">
        <f>VLOOKUP(E24,VIP!$A$2:$O9890,8,FALSE)</f>
        <v>Si</v>
      </c>
      <c r="J24" s="131" t="str">
        <f>VLOOKUP(E24,VIP!$A$2:$O9840,8,FALSE)</f>
        <v>Si</v>
      </c>
      <c r="K24" s="131" t="str">
        <f>VLOOKUP(E24,VIP!$A$2:$O13414,6,0)</f>
        <v>SI</v>
      </c>
      <c r="L24" s="129" t="s">
        <v>2573</v>
      </c>
      <c r="M24" s="126" t="s">
        <v>2455</v>
      </c>
      <c r="N24" s="142" t="s">
        <v>2462</v>
      </c>
      <c r="O24" s="141" t="s">
        <v>2483</v>
      </c>
      <c r="P24" s="130"/>
      <c r="Q24" s="126" t="s">
        <v>2573</v>
      </c>
    </row>
    <row r="25" spans="1:17" s="96" customFormat="1" ht="18" x14ac:dyDescent="0.25">
      <c r="A25" s="131" t="str">
        <f>VLOOKUP(E25,'LISTADO ATM'!$A$2:$C$898,3,0)</f>
        <v>ESTE</v>
      </c>
      <c r="B25" s="138" t="s">
        <v>2677</v>
      </c>
      <c r="C25" s="127">
        <v>44324.532534722224</v>
      </c>
      <c r="D25" s="127" t="s">
        <v>2180</v>
      </c>
      <c r="E25" s="128">
        <v>963</v>
      </c>
      <c r="F25" s="155" t="str">
        <f>VLOOKUP(E25,VIP!$A$2:$O13079,2,0)</f>
        <v>DRBR963</v>
      </c>
      <c r="G25" s="131" t="str">
        <f>VLOOKUP(E25,'LISTADO ATM'!$A$2:$B$897,2,0)</f>
        <v xml:space="preserve">ATM Multiplaza La Romana </v>
      </c>
      <c r="H25" s="131" t="str">
        <f>VLOOKUP(E25,VIP!$A$2:$O17926,7,FALSE)</f>
        <v>Si</v>
      </c>
      <c r="I25" s="131" t="str">
        <f>VLOOKUP(E25,VIP!$A$2:$O9891,8,FALSE)</f>
        <v>Si</v>
      </c>
      <c r="J25" s="131" t="str">
        <f>VLOOKUP(E25,VIP!$A$2:$O9841,8,FALSE)</f>
        <v>Si</v>
      </c>
      <c r="K25" s="131" t="str">
        <f>VLOOKUP(E25,VIP!$A$2:$O13415,6,0)</f>
        <v>NO</v>
      </c>
      <c r="L25" s="129" t="s">
        <v>2478</v>
      </c>
      <c r="M25" s="126" t="s">
        <v>2455</v>
      </c>
      <c r="N25" s="142" t="s">
        <v>2462</v>
      </c>
      <c r="O25" s="141" t="s">
        <v>2464</v>
      </c>
      <c r="P25" s="130"/>
      <c r="Q25" s="126" t="s">
        <v>2478</v>
      </c>
    </row>
    <row r="26" spans="1:17" s="96" customFormat="1" ht="18" x14ac:dyDescent="0.25">
      <c r="A26" s="131" t="str">
        <f>VLOOKUP(E26,'LISTADO ATM'!$A$2:$C$898,3,0)</f>
        <v>NORTE</v>
      </c>
      <c r="B26" s="138" t="s">
        <v>2688</v>
      </c>
      <c r="C26" s="127">
        <v>44324.512175925927</v>
      </c>
      <c r="D26" s="127" t="s">
        <v>2482</v>
      </c>
      <c r="E26" s="128">
        <v>937</v>
      </c>
      <c r="F26" s="155" t="str">
        <f>VLOOKUP(E26,VIP!$A$2:$O13030,2,0)</f>
        <v>DRBR937</v>
      </c>
      <c r="G26" s="131" t="str">
        <f>VLOOKUP(E26,'LISTADO ATM'!$A$2:$B$897,2,0)</f>
        <v xml:space="preserve">ATM Autobanco Oficina La Vega II </v>
      </c>
      <c r="H26" s="131" t="str">
        <f>VLOOKUP(E26,VIP!$A$2:$O17936,7,FALSE)</f>
        <v>Si</v>
      </c>
      <c r="I26" s="131" t="str">
        <f>VLOOKUP(E26,VIP!$A$2:$O9901,8,FALSE)</f>
        <v>Si</v>
      </c>
      <c r="J26" s="131" t="str">
        <f>VLOOKUP(E26,VIP!$A$2:$O9851,8,FALSE)</f>
        <v>Si</v>
      </c>
      <c r="K26" s="131" t="str">
        <f>VLOOKUP(E26,VIP!$A$2:$O13425,6,0)</f>
        <v>NO</v>
      </c>
      <c r="L26" s="129" t="s">
        <v>2467</v>
      </c>
      <c r="M26" s="146" t="s">
        <v>2645</v>
      </c>
      <c r="N26" s="154" t="s">
        <v>2578</v>
      </c>
      <c r="O26" s="141" t="s">
        <v>2689</v>
      </c>
      <c r="P26" s="146" t="s">
        <v>2690</v>
      </c>
      <c r="Q26" s="126" t="s">
        <v>2467</v>
      </c>
    </row>
    <row r="27" spans="1:17" s="96" customFormat="1" ht="18" x14ac:dyDescent="0.25">
      <c r="A27" s="131" t="str">
        <f>VLOOKUP(E27,'LISTADO ATM'!$A$2:$C$898,3,0)</f>
        <v>DISTRITO NACIONAL</v>
      </c>
      <c r="B27" s="138" t="s">
        <v>2678</v>
      </c>
      <c r="C27" s="127">
        <v>44324.504513888889</v>
      </c>
      <c r="D27" s="127" t="s">
        <v>2180</v>
      </c>
      <c r="E27" s="128">
        <v>436</v>
      </c>
      <c r="F27" s="155" t="str">
        <f>VLOOKUP(E27,VIP!$A$2:$O13078,2,0)</f>
        <v>DRBR436</v>
      </c>
      <c r="G27" s="131" t="str">
        <f>VLOOKUP(E27,'LISTADO ATM'!$A$2:$B$897,2,0)</f>
        <v xml:space="preserve">ATM Autobanco Torre II </v>
      </c>
      <c r="H27" s="131" t="str">
        <f>VLOOKUP(E27,VIP!$A$2:$O17927,7,FALSE)</f>
        <v>Si</v>
      </c>
      <c r="I27" s="131" t="str">
        <f>VLOOKUP(E27,VIP!$A$2:$O9892,8,FALSE)</f>
        <v>Si</v>
      </c>
      <c r="J27" s="131" t="str">
        <f>VLOOKUP(E27,VIP!$A$2:$O9842,8,FALSE)</f>
        <v>Si</v>
      </c>
      <c r="K27" s="131" t="str">
        <f>VLOOKUP(E27,VIP!$A$2:$O13416,6,0)</f>
        <v>SI</v>
      </c>
      <c r="L27" s="129" t="s">
        <v>2478</v>
      </c>
      <c r="M27" s="126" t="s">
        <v>2455</v>
      </c>
      <c r="N27" s="142" t="s">
        <v>2462</v>
      </c>
      <c r="O27" s="141" t="s">
        <v>2464</v>
      </c>
      <c r="P27" s="130"/>
      <c r="Q27" s="126" t="s">
        <v>2478</v>
      </c>
    </row>
    <row r="28" spans="1:17" s="96" customFormat="1" ht="18" x14ac:dyDescent="0.25">
      <c r="A28" s="131" t="str">
        <f>VLOOKUP(E28,'LISTADO ATM'!$A$2:$C$898,3,0)</f>
        <v>DISTRITO NACIONAL</v>
      </c>
      <c r="B28" s="138" t="s">
        <v>2679</v>
      </c>
      <c r="C28" s="127">
        <v>44324.503159722219</v>
      </c>
      <c r="D28" s="127" t="s">
        <v>2180</v>
      </c>
      <c r="E28" s="128">
        <v>435</v>
      </c>
      <c r="F28" s="155" t="str">
        <f>VLOOKUP(E28,VIP!$A$2:$O13077,2,0)</f>
        <v>DRBR435</v>
      </c>
      <c r="G28" s="131" t="str">
        <f>VLOOKUP(E28,'LISTADO ATM'!$A$2:$B$897,2,0)</f>
        <v xml:space="preserve">ATM Autobanco Torre I </v>
      </c>
      <c r="H28" s="131" t="str">
        <f>VLOOKUP(E28,VIP!$A$2:$O17928,7,FALSE)</f>
        <v>Si</v>
      </c>
      <c r="I28" s="131" t="str">
        <f>VLOOKUP(E28,VIP!$A$2:$O9893,8,FALSE)</f>
        <v>Si</v>
      </c>
      <c r="J28" s="131" t="str">
        <f>VLOOKUP(E28,VIP!$A$2:$O9843,8,FALSE)</f>
        <v>Si</v>
      </c>
      <c r="K28" s="131" t="str">
        <f>VLOOKUP(E28,VIP!$A$2:$O13417,6,0)</f>
        <v>SI</v>
      </c>
      <c r="L28" s="129" t="s">
        <v>2478</v>
      </c>
      <c r="M28" s="126" t="s">
        <v>2455</v>
      </c>
      <c r="N28" s="142" t="s">
        <v>2462</v>
      </c>
      <c r="O28" s="141" t="s">
        <v>2464</v>
      </c>
      <c r="P28" s="130"/>
      <c r="Q28" s="126" t="s">
        <v>2478</v>
      </c>
    </row>
    <row r="29" spans="1:17" s="96" customFormat="1" ht="18" x14ac:dyDescent="0.25">
      <c r="A29" s="131" t="str">
        <f>VLOOKUP(E29,'LISTADO ATM'!$A$2:$C$898,3,0)</f>
        <v>DISTRITO NACIONAL</v>
      </c>
      <c r="B29" s="138" t="s">
        <v>2680</v>
      </c>
      <c r="C29" s="127">
        <v>44324.497060185182</v>
      </c>
      <c r="D29" s="127" t="s">
        <v>2180</v>
      </c>
      <c r="E29" s="128">
        <v>710</v>
      </c>
      <c r="F29" s="155" t="str">
        <f>VLOOKUP(E29,VIP!$A$2:$O13076,2,0)</f>
        <v>DRBR506</v>
      </c>
      <c r="G29" s="131" t="str">
        <f>VLOOKUP(E29,'LISTADO ATM'!$A$2:$B$897,2,0)</f>
        <v xml:space="preserve">ATM S/M Soberano </v>
      </c>
      <c r="H29" s="131" t="str">
        <f>VLOOKUP(E29,VIP!$A$2:$O17929,7,FALSE)</f>
        <v>Si</v>
      </c>
      <c r="I29" s="131" t="str">
        <f>VLOOKUP(E29,VIP!$A$2:$O9894,8,FALSE)</f>
        <v>Si</v>
      </c>
      <c r="J29" s="131" t="str">
        <f>VLOOKUP(E29,VIP!$A$2:$O9844,8,FALSE)</f>
        <v>Si</v>
      </c>
      <c r="K29" s="131" t="str">
        <f>VLOOKUP(E29,VIP!$A$2:$O13418,6,0)</f>
        <v>NO</v>
      </c>
      <c r="L29" s="129" t="s">
        <v>2421</v>
      </c>
      <c r="M29" s="126" t="s">
        <v>2455</v>
      </c>
      <c r="N29" s="142" t="s">
        <v>2462</v>
      </c>
      <c r="O29" s="141" t="s">
        <v>2464</v>
      </c>
      <c r="P29" s="130"/>
      <c r="Q29" s="126" t="s">
        <v>2421</v>
      </c>
    </row>
    <row r="30" spans="1:17" s="96" customFormat="1" ht="18" x14ac:dyDescent="0.25">
      <c r="A30" s="131" t="str">
        <f>VLOOKUP(E30,'LISTADO ATM'!$A$2:$C$898,3,0)</f>
        <v>DISTRITO NACIONAL</v>
      </c>
      <c r="B30" s="138" t="s">
        <v>2681</v>
      </c>
      <c r="C30" s="127">
        <v>44324.492997685185</v>
      </c>
      <c r="D30" s="127" t="s">
        <v>2458</v>
      </c>
      <c r="E30" s="128">
        <v>769</v>
      </c>
      <c r="F30" s="155" t="str">
        <f>VLOOKUP(E30,VIP!$A$2:$O13075,2,0)</f>
        <v>DRBR769</v>
      </c>
      <c r="G30" s="131" t="str">
        <f>VLOOKUP(E30,'LISTADO ATM'!$A$2:$B$897,2,0)</f>
        <v>ATM UNP Pablo Mella Morales</v>
      </c>
      <c r="H30" s="131" t="str">
        <f>VLOOKUP(E30,VIP!$A$2:$O17930,7,FALSE)</f>
        <v>Si</v>
      </c>
      <c r="I30" s="131" t="str">
        <f>VLOOKUP(E30,VIP!$A$2:$O9895,8,FALSE)</f>
        <v>Si</v>
      </c>
      <c r="J30" s="131" t="str">
        <f>VLOOKUP(E30,VIP!$A$2:$O9845,8,FALSE)</f>
        <v>Si</v>
      </c>
      <c r="K30" s="131" t="str">
        <f>VLOOKUP(E30,VIP!$A$2:$O13419,6,0)</f>
        <v>NO</v>
      </c>
      <c r="L30" s="129" t="s">
        <v>2418</v>
      </c>
      <c r="M30" s="146" t="s">
        <v>2645</v>
      </c>
      <c r="N30" s="142" t="s">
        <v>2462</v>
      </c>
      <c r="O30" s="141" t="s">
        <v>2463</v>
      </c>
      <c r="P30" s="130"/>
      <c r="Q30" s="147">
        <v>44324.937696759262</v>
      </c>
    </row>
    <row r="31" spans="1:17" s="96" customFormat="1" ht="18" x14ac:dyDescent="0.25">
      <c r="A31" s="131" t="str">
        <f>VLOOKUP(E31,'LISTADO ATM'!$A$2:$C$898,3,0)</f>
        <v>DISTRITO NACIONAL</v>
      </c>
      <c r="B31" s="138" t="s">
        <v>2682</v>
      </c>
      <c r="C31" s="127">
        <v>44324.483969907407</v>
      </c>
      <c r="D31" s="127" t="s">
        <v>2180</v>
      </c>
      <c r="E31" s="128">
        <v>573</v>
      </c>
      <c r="F31" s="155" t="str">
        <f>VLOOKUP(E31,VIP!$A$2:$O13074,2,0)</f>
        <v>DRBR038</v>
      </c>
      <c r="G31" s="131" t="str">
        <f>VLOOKUP(E31,'LISTADO ATM'!$A$2:$B$897,2,0)</f>
        <v xml:space="preserve">ATM IDSS </v>
      </c>
      <c r="H31" s="131" t="str">
        <f>VLOOKUP(E31,VIP!$A$2:$O17931,7,FALSE)</f>
        <v>Si</v>
      </c>
      <c r="I31" s="131" t="str">
        <f>VLOOKUP(E31,VIP!$A$2:$O9896,8,FALSE)</f>
        <v>Si</v>
      </c>
      <c r="J31" s="131" t="str">
        <f>VLOOKUP(E31,VIP!$A$2:$O9846,8,FALSE)</f>
        <v>Si</v>
      </c>
      <c r="K31" s="131" t="str">
        <f>VLOOKUP(E31,VIP!$A$2:$O13420,6,0)</f>
        <v>NO</v>
      </c>
      <c r="L31" s="129" t="s">
        <v>2245</v>
      </c>
      <c r="M31" s="126" t="s">
        <v>2455</v>
      </c>
      <c r="N31" s="142" t="s">
        <v>2462</v>
      </c>
      <c r="O31" s="141" t="s">
        <v>2464</v>
      </c>
      <c r="P31" s="130"/>
      <c r="Q31" s="126" t="s">
        <v>2245</v>
      </c>
    </row>
    <row r="32" spans="1:17" s="96" customFormat="1" ht="18" x14ac:dyDescent="0.25">
      <c r="A32" s="131" t="str">
        <f>VLOOKUP(E32,'LISTADO ATM'!$A$2:$C$898,3,0)</f>
        <v>ESTE</v>
      </c>
      <c r="B32" s="138" t="s">
        <v>2683</v>
      </c>
      <c r="C32" s="127">
        <v>44324.48201388889</v>
      </c>
      <c r="D32" s="127" t="s">
        <v>2180</v>
      </c>
      <c r="E32" s="128">
        <v>368</v>
      </c>
      <c r="F32" s="155" t="str">
        <f>VLOOKUP(E32,VIP!$A$2:$O13073,2,0)</f>
        <v xml:space="preserve">DRBR368 </v>
      </c>
      <c r="G32" s="131" t="str">
        <f>VLOOKUP(E32,'LISTADO ATM'!$A$2:$B$897,2,0)</f>
        <v>ATM Ayuntamiento Peralvillo</v>
      </c>
      <c r="H32" s="131" t="str">
        <f>VLOOKUP(E32,VIP!$A$2:$O17932,7,FALSE)</f>
        <v>N/A</v>
      </c>
      <c r="I32" s="131" t="str">
        <f>VLOOKUP(E32,VIP!$A$2:$O9897,8,FALSE)</f>
        <v>N/A</v>
      </c>
      <c r="J32" s="131" t="str">
        <f>VLOOKUP(E32,VIP!$A$2:$O9847,8,FALSE)</f>
        <v>N/A</v>
      </c>
      <c r="K32" s="131" t="str">
        <f>VLOOKUP(E32,VIP!$A$2:$O13421,6,0)</f>
        <v>N/A</v>
      </c>
      <c r="L32" s="129" t="s">
        <v>2245</v>
      </c>
      <c r="M32" s="126" t="s">
        <v>2455</v>
      </c>
      <c r="N32" s="142" t="s">
        <v>2462</v>
      </c>
      <c r="O32" s="141" t="s">
        <v>2464</v>
      </c>
      <c r="P32" s="130"/>
      <c r="Q32" s="126" t="s">
        <v>2245</v>
      </c>
    </row>
    <row r="33" spans="1:17" s="96" customFormat="1" ht="18" x14ac:dyDescent="0.25">
      <c r="A33" s="131" t="str">
        <f>VLOOKUP(E33,'LISTADO ATM'!$A$2:$C$898,3,0)</f>
        <v>ESTE</v>
      </c>
      <c r="B33" s="138" t="s">
        <v>2684</v>
      </c>
      <c r="C33" s="127">
        <v>44324.474803240744</v>
      </c>
      <c r="D33" s="127" t="s">
        <v>2180</v>
      </c>
      <c r="E33" s="128">
        <v>830</v>
      </c>
      <c r="F33" s="155" t="str">
        <f>VLOOKUP(E33,VIP!$A$2:$O13072,2,0)</f>
        <v>DRBR830</v>
      </c>
      <c r="G33" s="131" t="str">
        <f>VLOOKUP(E33,'LISTADO ATM'!$A$2:$B$897,2,0)</f>
        <v xml:space="preserve">ATM UNP Sabana Grande de Boyá </v>
      </c>
      <c r="H33" s="131" t="str">
        <f>VLOOKUP(E33,VIP!$A$2:$O17933,7,FALSE)</f>
        <v>Si</v>
      </c>
      <c r="I33" s="131" t="str">
        <f>VLOOKUP(E33,VIP!$A$2:$O9898,8,FALSE)</f>
        <v>Si</v>
      </c>
      <c r="J33" s="131" t="str">
        <f>VLOOKUP(E33,VIP!$A$2:$O9848,8,FALSE)</f>
        <v>Si</v>
      </c>
      <c r="K33" s="131" t="str">
        <f>VLOOKUP(E33,VIP!$A$2:$O13422,6,0)</f>
        <v>NO</v>
      </c>
      <c r="L33" s="129" t="s">
        <v>2421</v>
      </c>
      <c r="M33" s="126" t="s">
        <v>2455</v>
      </c>
      <c r="N33" s="142" t="s">
        <v>2462</v>
      </c>
      <c r="O33" s="141" t="s">
        <v>2464</v>
      </c>
      <c r="P33" s="130"/>
      <c r="Q33" s="126" t="s">
        <v>2421</v>
      </c>
    </row>
    <row r="34" spans="1:17" s="96" customFormat="1" ht="18" x14ac:dyDescent="0.25">
      <c r="A34" s="131" t="str">
        <f>VLOOKUP(E34,'LISTADO ATM'!$A$2:$C$898,3,0)</f>
        <v>DISTRITO NACIONAL</v>
      </c>
      <c r="B34" s="138" t="s">
        <v>2667</v>
      </c>
      <c r="C34" s="127">
        <v>44324.449386574073</v>
      </c>
      <c r="D34" s="127" t="s">
        <v>2458</v>
      </c>
      <c r="E34" s="128">
        <v>708</v>
      </c>
      <c r="F34" s="155" t="str">
        <f>VLOOKUP(E34,VIP!$A$2:$O13029,2,0)</f>
        <v>DRBR505</v>
      </c>
      <c r="G34" s="131" t="str">
        <f>VLOOKUP(E34,'LISTADO ATM'!$A$2:$B$897,2,0)</f>
        <v xml:space="preserve">ATM El Vestir De Hoy </v>
      </c>
      <c r="H34" s="131" t="str">
        <f>VLOOKUP(E34,VIP!$A$2:$O17918,7,FALSE)</f>
        <v>Si</v>
      </c>
      <c r="I34" s="131" t="str">
        <f>VLOOKUP(E34,VIP!$A$2:$O9883,8,FALSE)</f>
        <v>Si</v>
      </c>
      <c r="J34" s="131" t="str">
        <f>VLOOKUP(E34,VIP!$A$2:$O9833,8,FALSE)</f>
        <v>Si</v>
      </c>
      <c r="K34" s="131" t="str">
        <f>VLOOKUP(E34,VIP!$A$2:$O13407,6,0)</f>
        <v>NO</v>
      </c>
      <c r="L34" s="129" t="s">
        <v>2449</v>
      </c>
      <c r="M34" s="146" t="s">
        <v>2645</v>
      </c>
      <c r="N34" s="142" t="s">
        <v>2462</v>
      </c>
      <c r="O34" s="141" t="s">
        <v>2463</v>
      </c>
      <c r="P34" s="130"/>
      <c r="Q34" s="147">
        <v>44324.625</v>
      </c>
    </row>
    <row r="35" spans="1:17" s="96" customFormat="1" ht="18" x14ac:dyDescent="0.25">
      <c r="A35" s="131" t="str">
        <f>VLOOKUP(E35,'LISTADO ATM'!$A$2:$C$898,3,0)</f>
        <v>ESTE</v>
      </c>
      <c r="B35" s="138" t="s">
        <v>2668</v>
      </c>
      <c r="C35" s="127">
        <v>44324.446435185186</v>
      </c>
      <c r="D35" s="127" t="s">
        <v>2180</v>
      </c>
      <c r="E35" s="128">
        <v>480</v>
      </c>
      <c r="F35" s="155" t="str">
        <f>VLOOKUP(E35,VIP!$A$2:$O13028,2,0)</f>
        <v>DRBR480</v>
      </c>
      <c r="G35" s="131" t="str">
        <f>VLOOKUP(E35,'LISTADO ATM'!$A$2:$B$897,2,0)</f>
        <v>ATM UNP Farmaconal Higuey</v>
      </c>
      <c r="H35" s="131" t="str">
        <f>VLOOKUP(E35,VIP!$A$2:$O17919,7,FALSE)</f>
        <v>N/A</v>
      </c>
      <c r="I35" s="131" t="str">
        <f>VLOOKUP(E35,VIP!$A$2:$O9884,8,FALSE)</f>
        <v>N/A</v>
      </c>
      <c r="J35" s="131" t="str">
        <f>VLOOKUP(E35,VIP!$A$2:$O9834,8,FALSE)</f>
        <v>N/A</v>
      </c>
      <c r="K35" s="131" t="str">
        <f>VLOOKUP(E35,VIP!$A$2:$O13408,6,0)</f>
        <v>N/A</v>
      </c>
      <c r="L35" s="129" t="s">
        <v>2421</v>
      </c>
      <c r="M35" s="146" t="s">
        <v>2645</v>
      </c>
      <c r="N35" s="142" t="s">
        <v>2462</v>
      </c>
      <c r="O35" s="141" t="s">
        <v>2464</v>
      </c>
      <c r="P35" s="130"/>
      <c r="Q35" s="147">
        <v>44324.606249999997</v>
      </c>
    </row>
    <row r="36" spans="1:17" s="96" customFormat="1" ht="18" x14ac:dyDescent="0.25">
      <c r="A36" s="131" t="str">
        <f>VLOOKUP(E36,'LISTADO ATM'!$A$2:$C$898,3,0)</f>
        <v>SUR</v>
      </c>
      <c r="B36" s="138" t="s">
        <v>2669</v>
      </c>
      <c r="C36" s="127">
        <v>44324.442314814813</v>
      </c>
      <c r="D36" s="127" t="s">
        <v>2458</v>
      </c>
      <c r="E36" s="128">
        <v>873</v>
      </c>
      <c r="F36" s="155" t="str">
        <f>VLOOKUP(E36,VIP!$A$2:$O13071,2,0)</f>
        <v>DRBR873</v>
      </c>
      <c r="G36" s="131" t="str">
        <f>VLOOKUP(E36,'LISTADO ATM'!$A$2:$B$897,2,0)</f>
        <v xml:space="preserve">ATM Centro de Caja San Cristóbal II </v>
      </c>
      <c r="H36" s="131" t="str">
        <f>VLOOKUP(E36,VIP!$A$2:$O17920,7,FALSE)</f>
        <v>Si</v>
      </c>
      <c r="I36" s="131" t="str">
        <f>VLOOKUP(E36,VIP!$A$2:$O9885,8,FALSE)</f>
        <v>Si</v>
      </c>
      <c r="J36" s="131" t="str">
        <f>VLOOKUP(E36,VIP!$A$2:$O9835,8,FALSE)</f>
        <v>Si</v>
      </c>
      <c r="K36" s="131" t="str">
        <f>VLOOKUP(E36,VIP!$A$2:$O13409,6,0)</f>
        <v>SI</v>
      </c>
      <c r="L36" s="129" t="s">
        <v>2449</v>
      </c>
      <c r="M36" s="126" t="s">
        <v>2455</v>
      </c>
      <c r="N36" s="142" t="s">
        <v>2462</v>
      </c>
      <c r="O36" s="141" t="s">
        <v>2463</v>
      </c>
      <c r="P36" s="130"/>
      <c r="Q36" s="126" t="s">
        <v>2449</v>
      </c>
    </row>
    <row r="37" spans="1:17" s="96" customFormat="1" ht="18" x14ac:dyDescent="0.25">
      <c r="A37" s="131" t="str">
        <f>VLOOKUP(E37,'LISTADO ATM'!$A$2:$C$898,3,0)</f>
        <v>DISTRITO NACIONAL</v>
      </c>
      <c r="B37" s="138" t="s">
        <v>2649</v>
      </c>
      <c r="C37" s="127">
        <v>44324.432928240742</v>
      </c>
      <c r="D37" s="127" t="s">
        <v>2458</v>
      </c>
      <c r="E37" s="128">
        <v>993</v>
      </c>
      <c r="F37" s="155" t="str">
        <f>VLOOKUP(E37,VIP!$A$2:$O13027,2,0)</f>
        <v>DRBR993</v>
      </c>
      <c r="G37" s="131" t="str">
        <f>VLOOKUP(E37,'LISTADO ATM'!$A$2:$B$897,2,0)</f>
        <v xml:space="preserve">ATM Centro Medico Integral II </v>
      </c>
      <c r="H37" s="131" t="str">
        <f>VLOOKUP(E37,VIP!$A$2:$O17917,7,FALSE)</f>
        <v>Si</v>
      </c>
      <c r="I37" s="131" t="str">
        <f>VLOOKUP(E37,VIP!$A$2:$O9882,8,FALSE)</f>
        <v>Si</v>
      </c>
      <c r="J37" s="131" t="str">
        <f>VLOOKUP(E37,VIP!$A$2:$O9832,8,FALSE)</f>
        <v>Si</v>
      </c>
      <c r="K37" s="131" t="str">
        <f>VLOOKUP(E37,VIP!$A$2:$O13406,6,0)</f>
        <v>NO</v>
      </c>
      <c r="L37" s="129" t="s">
        <v>2418</v>
      </c>
      <c r="M37" s="146" t="s">
        <v>2645</v>
      </c>
      <c r="N37" s="142" t="s">
        <v>2462</v>
      </c>
      <c r="O37" s="141" t="s">
        <v>2463</v>
      </c>
      <c r="P37" s="130"/>
      <c r="Q37" s="147">
        <v>44324.625</v>
      </c>
    </row>
    <row r="38" spans="1:17" s="96" customFormat="1" ht="18" x14ac:dyDescent="0.25">
      <c r="A38" s="131" t="str">
        <f>VLOOKUP(E38,'LISTADO ATM'!$A$2:$C$898,3,0)</f>
        <v>DISTRITO NACIONAL</v>
      </c>
      <c r="B38" s="138" t="s">
        <v>2650</v>
      </c>
      <c r="C38" s="127">
        <v>44324.403379629628</v>
      </c>
      <c r="D38" s="127" t="s">
        <v>2180</v>
      </c>
      <c r="E38" s="128">
        <v>719</v>
      </c>
      <c r="F38" s="155" t="str">
        <f>VLOOKUP(E38,VIP!$A$2:$O13070,2,0)</f>
        <v>DRBR419</v>
      </c>
      <c r="G38" s="131" t="str">
        <f>VLOOKUP(E38,'LISTADO ATM'!$A$2:$B$897,2,0)</f>
        <v xml:space="preserve">ATM Ayuntamiento Municipal San Luís </v>
      </c>
      <c r="H38" s="131" t="str">
        <f>VLOOKUP(E38,VIP!$A$2:$O17918,7,FALSE)</f>
        <v>Si</v>
      </c>
      <c r="I38" s="131" t="str">
        <f>VLOOKUP(E38,VIP!$A$2:$O9883,8,FALSE)</f>
        <v>Si</v>
      </c>
      <c r="J38" s="131" t="str">
        <f>VLOOKUP(E38,VIP!$A$2:$O9833,8,FALSE)</f>
        <v>Si</v>
      </c>
      <c r="K38" s="131" t="str">
        <f>VLOOKUP(E38,VIP!$A$2:$O13407,6,0)</f>
        <v>NO</v>
      </c>
      <c r="L38" s="129" t="s">
        <v>2245</v>
      </c>
      <c r="M38" s="126" t="s">
        <v>2455</v>
      </c>
      <c r="N38" s="142" t="s">
        <v>2462</v>
      </c>
      <c r="O38" s="141" t="s">
        <v>2464</v>
      </c>
      <c r="P38" s="130"/>
      <c r="Q38" s="126" t="s">
        <v>2245</v>
      </c>
    </row>
    <row r="39" spans="1:17" s="96" customFormat="1" ht="18" x14ac:dyDescent="0.25">
      <c r="A39" s="131" t="str">
        <f>VLOOKUP(E39,'LISTADO ATM'!$A$2:$C$898,3,0)</f>
        <v>DISTRITO NACIONAL</v>
      </c>
      <c r="B39" s="138" t="s">
        <v>2651</v>
      </c>
      <c r="C39" s="127">
        <v>44324.395532407405</v>
      </c>
      <c r="D39" s="127" t="s">
        <v>2180</v>
      </c>
      <c r="E39" s="128">
        <v>640</v>
      </c>
      <c r="F39" s="155" t="str">
        <f>VLOOKUP(E39,VIP!$A$2:$O13069,2,0)</f>
        <v>DRBR640</v>
      </c>
      <c r="G39" s="131" t="str">
        <f>VLOOKUP(E39,'LISTADO ATM'!$A$2:$B$897,2,0)</f>
        <v xml:space="preserve">ATM Ministerio Obras Públicas </v>
      </c>
      <c r="H39" s="131" t="str">
        <f>VLOOKUP(E39,VIP!$A$2:$O17919,7,FALSE)</f>
        <v>Si</v>
      </c>
      <c r="I39" s="131" t="str">
        <f>VLOOKUP(E39,VIP!$A$2:$O9884,8,FALSE)</f>
        <v>Si</v>
      </c>
      <c r="J39" s="131" t="str">
        <f>VLOOKUP(E39,VIP!$A$2:$O9834,8,FALSE)</f>
        <v>Si</v>
      </c>
      <c r="K39" s="131" t="str">
        <f>VLOOKUP(E39,VIP!$A$2:$O13408,6,0)</f>
        <v>NO</v>
      </c>
      <c r="L39" s="129" t="s">
        <v>2245</v>
      </c>
      <c r="M39" s="126" t="s">
        <v>2455</v>
      </c>
      <c r="N39" s="142" t="s">
        <v>2462</v>
      </c>
      <c r="O39" s="141" t="s">
        <v>2464</v>
      </c>
      <c r="P39" s="130"/>
      <c r="Q39" s="126" t="s">
        <v>2245</v>
      </c>
    </row>
    <row r="40" spans="1:17" s="96" customFormat="1" ht="18" x14ac:dyDescent="0.25">
      <c r="A40" s="131" t="str">
        <f>VLOOKUP(E40,'LISTADO ATM'!$A$2:$C$898,3,0)</f>
        <v>DISTRITO NACIONAL</v>
      </c>
      <c r="B40" s="138" t="s">
        <v>2652</v>
      </c>
      <c r="C40" s="127">
        <v>44324.393287037034</v>
      </c>
      <c r="D40" s="127" t="s">
        <v>2180</v>
      </c>
      <c r="E40" s="128">
        <v>321</v>
      </c>
      <c r="F40" s="155" t="str">
        <f>VLOOKUP(E40,VIP!$A$2:$O13026,2,0)</f>
        <v>DRBR321</v>
      </c>
      <c r="G40" s="131" t="str">
        <f>VLOOKUP(E40,'LISTADO ATM'!$A$2:$B$897,2,0)</f>
        <v xml:space="preserve">ATM Oficina Jiménez Moya I </v>
      </c>
      <c r="H40" s="131" t="str">
        <f>VLOOKUP(E40,VIP!$A$2:$O17920,7,FALSE)</f>
        <v>Si</v>
      </c>
      <c r="I40" s="131" t="str">
        <f>VLOOKUP(E40,VIP!$A$2:$O9885,8,FALSE)</f>
        <v>Si</v>
      </c>
      <c r="J40" s="131" t="str">
        <f>VLOOKUP(E40,VIP!$A$2:$O9835,8,FALSE)</f>
        <v>Si</v>
      </c>
      <c r="K40" s="131" t="str">
        <f>VLOOKUP(E40,VIP!$A$2:$O13409,6,0)</f>
        <v>NO</v>
      </c>
      <c r="L40" s="129" t="s">
        <v>2245</v>
      </c>
      <c r="M40" s="146" t="s">
        <v>2645</v>
      </c>
      <c r="N40" s="142" t="s">
        <v>2462</v>
      </c>
      <c r="O40" s="141" t="s">
        <v>2464</v>
      </c>
      <c r="P40" s="130"/>
      <c r="Q40" s="147">
        <v>44324.603472222225</v>
      </c>
    </row>
    <row r="41" spans="1:17" s="96" customFormat="1" ht="18" x14ac:dyDescent="0.25">
      <c r="A41" s="131" t="str">
        <f>VLOOKUP(E41,'LISTADO ATM'!$A$2:$C$898,3,0)</f>
        <v>DISTRITO NACIONAL</v>
      </c>
      <c r="B41" s="138" t="s">
        <v>2653</v>
      </c>
      <c r="C41" s="127">
        <v>44324.380891203706</v>
      </c>
      <c r="D41" s="127" t="s">
        <v>2180</v>
      </c>
      <c r="E41" s="128">
        <v>813</v>
      </c>
      <c r="F41" s="155" t="str">
        <f>VLOOKUP(E41,VIP!$A$2:$O13025,2,0)</f>
        <v>DRBR815</v>
      </c>
      <c r="G41" s="131" t="str">
        <f>VLOOKUP(E41,'LISTADO ATM'!$A$2:$B$897,2,0)</f>
        <v>ATM Occidental Mall</v>
      </c>
      <c r="H41" s="131" t="str">
        <f>VLOOKUP(E41,VIP!$A$2:$O17921,7,FALSE)</f>
        <v>Si</v>
      </c>
      <c r="I41" s="131" t="str">
        <f>VLOOKUP(E41,VIP!$A$2:$O9886,8,FALSE)</f>
        <v>Si</v>
      </c>
      <c r="J41" s="131" t="str">
        <f>VLOOKUP(E41,VIP!$A$2:$O9836,8,FALSE)</f>
        <v>Si</v>
      </c>
      <c r="K41" s="131" t="str">
        <f>VLOOKUP(E41,VIP!$A$2:$O13410,6,0)</f>
        <v>NO</v>
      </c>
      <c r="L41" s="129" t="s">
        <v>2478</v>
      </c>
      <c r="M41" s="146" t="s">
        <v>2645</v>
      </c>
      <c r="N41" s="142" t="s">
        <v>2462</v>
      </c>
      <c r="O41" s="141" t="s">
        <v>2464</v>
      </c>
      <c r="P41" s="130"/>
      <c r="Q41" s="147">
        <v>44324.606944444444</v>
      </c>
    </row>
    <row r="42" spans="1:17" s="96" customFormat="1" ht="18" x14ac:dyDescent="0.25">
      <c r="A42" s="131" t="str">
        <f>VLOOKUP(E42,'LISTADO ATM'!$A$2:$C$898,3,0)</f>
        <v>SUR</v>
      </c>
      <c r="B42" s="138" t="s">
        <v>2654</v>
      </c>
      <c r="C42" s="127">
        <v>44324.377800925926</v>
      </c>
      <c r="D42" s="127" t="s">
        <v>2458</v>
      </c>
      <c r="E42" s="128">
        <v>403</v>
      </c>
      <c r="F42" s="155" t="str">
        <f>VLOOKUP(E42,VIP!$A$2:$O13024,2,0)</f>
        <v>DRBR403</v>
      </c>
      <c r="G42" s="131" t="str">
        <f>VLOOKUP(E42,'LISTADO ATM'!$A$2:$B$897,2,0)</f>
        <v xml:space="preserve">ATM Oficina Vicente Noble </v>
      </c>
      <c r="H42" s="131" t="str">
        <f>VLOOKUP(E42,VIP!$A$2:$O17922,7,FALSE)</f>
        <v>Si</v>
      </c>
      <c r="I42" s="131" t="str">
        <f>VLOOKUP(E42,VIP!$A$2:$O9887,8,FALSE)</f>
        <v>Si</v>
      </c>
      <c r="J42" s="131" t="str">
        <f>VLOOKUP(E42,VIP!$A$2:$O9837,8,FALSE)</f>
        <v>Si</v>
      </c>
      <c r="K42" s="131" t="str">
        <f>VLOOKUP(E42,VIP!$A$2:$O13411,6,0)</f>
        <v>NO</v>
      </c>
      <c r="L42" s="129" t="s">
        <v>2418</v>
      </c>
      <c r="M42" s="146" t="s">
        <v>2645</v>
      </c>
      <c r="N42" s="142" t="s">
        <v>2462</v>
      </c>
      <c r="O42" s="141" t="s">
        <v>2463</v>
      </c>
      <c r="P42" s="130"/>
      <c r="Q42" s="147">
        <v>44324.625</v>
      </c>
    </row>
    <row r="43" spans="1:17" s="96" customFormat="1" ht="18" x14ac:dyDescent="0.25">
      <c r="A43" s="131" t="str">
        <f>VLOOKUP(E43,'LISTADO ATM'!$A$2:$C$898,3,0)</f>
        <v>DISTRITO NACIONAL</v>
      </c>
      <c r="B43" s="138" t="s">
        <v>2655</v>
      </c>
      <c r="C43" s="127">
        <v>44324.367534722223</v>
      </c>
      <c r="D43" s="127" t="s">
        <v>2180</v>
      </c>
      <c r="E43" s="128">
        <v>648</v>
      </c>
      <c r="F43" s="155" t="str">
        <f>VLOOKUP(E43,VIP!$A$2:$O13068,2,0)</f>
        <v>DRBR190</v>
      </c>
      <c r="G43" s="131" t="str">
        <f>VLOOKUP(E43,'LISTADO ATM'!$A$2:$B$897,2,0)</f>
        <v xml:space="preserve">ATM Hermandad de Pensionados </v>
      </c>
      <c r="H43" s="131" t="str">
        <f>VLOOKUP(E43,VIP!$A$2:$O17923,7,FALSE)</f>
        <v>Si</v>
      </c>
      <c r="I43" s="131" t="str">
        <f>VLOOKUP(E43,VIP!$A$2:$O9888,8,FALSE)</f>
        <v>No</v>
      </c>
      <c r="J43" s="131" t="str">
        <f>VLOOKUP(E43,VIP!$A$2:$O9838,8,FALSE)</f>
        <v>No</v>
      </c>
      <c r="K43" s="131" t="str">
        <f>VLOOKUP(E43,VIP!$A$2:$O13412,6,0)</f>
        <v>NO</v>
      </c>
      <c r="L43" s="129" t="s">
        <v>2245</v>
      </c>
      <c r="M43" s="126" t="s">
        <v>2455</v>
      </c>
      <c r="N43" s="142" t="s">
        <v>2462</v>
      </c>
      <c r="O43" s="141" t="s">
        <v>2464</v>
      </c>
      <c r="P43" s="130"/>
      <c r="Q43" s="126" t="s">
        <v>2245</v>
      </c>
    </row>
    <row r="44" spans="1:17" s="96" customFormat="1" ht="18" x14ac:dyDescent="0.25">
      <c r="A44" s="131" t="str">
        <f>VLOOKUP(E44,'LISTADO ATM'!$A$2:$C$898,3,0)</f>
        <v>DISTRITO NACIONAL</v>
      </c>
      <c r="B44" s="138" t="s">
        <v>2656</v>
      </c>
      <c r="C44" s="127">
        <v>44324.362129629626</v>
      </c>
      <c r="D44" s="127" t="s">
        <v>2180</v>
      </c>
      <c r="E44" s="128">
        <v>10</v>
      </c>
      <c r="F44" s="155" t="str">
        <f>VLOOKUP(E44,VIP!$A$2:$O13067,2,0)</f>
        <v>DRBR010</v>
      </c>
      <c r="G44" s="131" t="str">
        <f>VLOOKUP(E44,'LISTADO ATM'!$A$2:$B$897,2,0)</f>
        <v xml:space="preserve">ATM Ministerio Salud Pública </v>
      </c>
      <c r="H44" s="131" t="str">
        <f>VLOOKUP(E44,VIP!$A$2:$O17924,7,FALSE)</f>
        <v>Si</v>
      </c>
      <c r="I44" s="131" t="str">
        <f>VLOOKUP(E44,VIP!$A$2:$O9889,8,FALSE)</f>
        <v>Si</v>
      </c>
      <c r="J44" s="131" t="str">
        <f>VLOOKUP(E44,VIP!$A$2:$O9839,8,FALSE)</f>
        <v>Si</v>
      </c>
      <c r="K44" s="131" t="str">
        <f>VLOOKUP(E44,VIP!$A$2:$O13413,6,0)</f>
        <v>NO</v>
      </c>
      <c r="L44" s="129" t="s">
        <v>2245</v>
      </c>
      <c r="M44" s="126" t="s">
        <v>2455</v>
      </c>
      <c r="N44" s="142" t="s">
        <v>2462</v>
      </c>
      <c r="O44" s="141" t="s">
        <v>2464</v>
      </c>
      <c r="P44" s="130"/>
      <c r="Q44" s="126" t="s">
        <v>2245</v>
      </c>
    </row>
    <row r="45" spans="1:17" s="96" customFormat="1" ht="18" x14ac:dyDescent="0.25">
      <c r="A45" s="131" t="str">
        <f>VLOOKUP(E45,'LISTADO ATM'!$A$2:$C$898,3,0)</f>
        <v>NORTE</v>
      </c>
      <c r="B45" s="138" t="s">
        <v>2657</v>
      </c>
      <c r="C45" s="127">
        <v>44324.355902777781</v>
      </c>
      <c r="D45" s="127" t="s">
        <v>2482</v>
      </c>
      <c r="E45" s="128">
        <v>882</v>
      </c>
      <c r="F45" s="155" t="str">
        <f>VLOOKUP(E45,VIP!$A$2:$O13023,2,0)</f>
        <v>DRBR882</v>
      </c>
      <c r="G45" s="131" t="str">
        <f>VLOOKUP(E45,'LISTADO ATM'!$A$2:$B$897,2,0)</f>
        <v xml:space="preserve">ATM Oficina Moca II </v>
      </c>
      <c r="H45" s="131" t="str">
        <f>VLOOKUP(E45,VIP!$A$2:$O17925,7,FALSE)</f>
        <v>Si</v>
      </c>
      <c r="I45" s="131" t="str">
        <f>VLOOKUP(E45,VIP!$A$2:$O9890,8,FALSE)</f>
        <v>Si</v>
      </c>
      <c r="J45" s="131" t="str">
        <f>VLOOKUP(E45,VIP!$A$2:$O9840,8,FALSE)</f>
        <v>Si</v>
      </c>
      <c r="K45" s="131" t="str">
        <f>VLOOKUP(E45,VIP!$A$2:$O13414,6,0)</f>
        <v>SI</v>
      </c>
      <c r="L45" s="129" t="s">
        <v>2449</v>
      </c>
      <c r="M45" s="146" t="s">
        <v>2645</v>
      </c>
      <c r="N45" s="142" t="s">
        <v>2462</v>
      </c>
      <c r="O45" s="141" t="s">
        <v>2483</v>
      </c>
      <c r="P45" s="130"/>
      <c r="Q45" s="147">
        <v>44324.625</v>
      </c>
    </row>
    <row r="46" spans="1:17" s="96" customFormat="1" ht="18" x14ac:dyDescent="0.25">
      <c r="A46" s="131" t="str">
        <f>VLOOKUP(E46,'LISTADO ATM'!$A$2:$C$898,3,0)</f>
        <v>DISTRITO NACIONAL</v>
      </c>
      <c r="B46" s="138" t="s">
        <v>2658</v>
      </c>
      <c r="C46" s="127">
        <v>44324.352303240739</v>
      </c>
      <c r="D46" s="127" t="s">
        <v>2458</v>
      </c>
      <c r="E46" s="128">
        <v>593</v>
      </c>
      <c r="F46" s="155" t="str">
        <f>VLOOKUP(E46,VIP!$A$2:$O13066,2,0)</f>
        <v>DRBR242</v>
      </c>
      <c r="G46" s="131" t="str">
        <f>VLOOKUP(E46,'LISTADO ATM'!$A$2:$B$897,2,0)</f>
        <v xml:space="preserve">ATM Ministerio Fuerzas Armadas II </v>
      </c>
      <c r="H46" s="131" t="str">
        <f>VLOOKUP(E46,VIP!$A$2:$O17926,7,FALSE)</f>
        <v>Si</v>
      </c>
      <c r="I46" s="131" t="str">
        <f>VLOOKUP(E46,VIP!$A$2:$O9891,8,FALSE)</f>
        <v>Si</v>
      </c>
      <c r="J46" s="131" t="str">
        <f>VLOOKUP(E46,VIP!$A$2:$O9841,8,FALSE)</f>
        <v>Si</v>
      </c>
      <c r="K46" s="131" t="str">
        <f>VLOOKUP(E46,VIP!$A$2:$O13415,6,0)</f>
        <v>NO</v>
      </c>
      <c r="L46" s="129" t="s">
        <v>2418</v>
      </c>
      <c r="M46" s="126" t="s">
        <v>2455</v>
      </c>
      <c r="N46" s="142" t="s">
        <v>2462</v>
      </c>
      <c r="O46" s="141" t="s">
        <v>2463</v>
      </c>
      <c r="P46" s="130"/>
      <c r="Q46" s="126" t="s">
        <v>2418</v>
      </c>
    </row>
    <row r="47" spans="1:17" s="96" customFormat="1" ht="18" x14ac:dyDescent="0.25">
      <c r="A47" s="131" t="str">
        <f>VLOOKUP(E47,'LISTADO ATM'!$A$2:$C$898,3,0)</f>
        <v>ESTE</v>
      </c>
      <c r="B47" s="138" t="s">
        <v>2646</v>
      </c>
      <c r="C47" s="127">
        <v>44324.328784722224</v>
      </c>
      <c r="D47" s="127" t="s">
        <v>2180</v>
      </c>
      <c r="E47" s="128">
        <v>822</v>
      </c>
      <c r="F47" s="155" t="str">
        <f>VLOOKUP(E47,VIP!$A$2:$O13022,2,0)</f>
        <v>DRBR822</v>
      </c>
      <c r="G47" s="131" t="str">
        <f>VLOOKUP(E47,'LISTADO ATM'!$A$2:$B$897,2,0)</f>
        <v xml:space="preserve">ATM INDUSPALMA </v>
      </c>
      <c r="H47" s="131" t="str">
        <f>VLOOKUP(E47,VIP!$A$2:$O17916,7,FALSE)</f>
        <v>Si</v>
      </c>
      <c r="I47" s="131" t="str">
        <f>VLOOKUP(E47,VIP!$A$2:$O9881,8,FALSE)</f>
        <v>Si</v>
      </c>
      <c r="J47" s="131" t="str">
        <f>VLOOKUP(E47,VIP!$A$2:$O9831,8,FALSE)</f>
        <v>Si</v>
      </c>
      <c r="K47" s="131" t="str">
        <f>VLOOKUP(E47,VIP!$A$2:$O13405,6,0)</f>
        <v>NO</v>
      </c>
      <c r="L47" s="129" t="s">
        <v>2245</v>
      </c>
      <c r="M47" s="146" t="s">
        <v>2645</v>
      </c>
      <c r="N47" s="142" t="s">
        <v>2462</v>
      </c>
      <c r="O47" s="141" t="s">
        <v>2464</v>
      </c>
      <c r="P47" s="130"/>
      <c r="Q47" s="147">
        <v>44324.425000000003</v>
      </c>
    </row>
    <row r="48" spans="1:17" s="96" customFormat="1" ht="18" x14ac:dyDescent="0.25">
      <c r="A48" s="131" t="str">
        <f>VLOOKUP(E48,'LISTADO ATM'!$A$2:$C$898,3,0)</f>
        <v>NORTE</v>
      </c>
      <c r="B48" s="138" t="s">
        <v>2647</v>
      </c>
      <c r="C48" s="127">
        <v>44324.301516203705</v>
      </c>
      <c r="D48" s="127" t="s">
        <v>2181</v>
      </c>
      <c r="E48" s="128">
        <v>171</v>
      </c>
      <c r="F48" s="155" t="str">
        <f>VLOOKUP(E48,VIP!$A$2:$O13021,2,0)</f>
        <v>DRBR171</v>
      </c>
      <c r="G48" s="131" t="str">
        <f>VLOOKUP(E48,'LISTADO ATM'!$A$2:$B$897,2,0)</f>
        <v xml:space="preserve">ATM Oficina Moca </v>
      </c>
      <c r="H48" s="131" t="str">
        <f>VLOOKUP(E48,VIP!$A$2:$O17917,7,FALSE)</f>
        <v>Si</v>
      </c>
      <c r="I48" s="131" t="str">
        <f>VLOOKUP(E48,VIP!$A$2:$O9882,8,FALSE)</f>
        <v>Si</v>
      </c>
      <c r="J48" s="131" t="str">
        <f>VLOOKUP(E48,VIP!$A$2:$O9832,8,FALSE)</f>
        <v>Si</v>
      </c>
      <c r="K48" s="131" t="str">
        <f>VLOOKUP(E48,VIP!$A$2:$O13406,6,0)</f>
        <v>NO</v>
      </c>
      <c r="L48" s="129" t="s">
        <v>2478</v>
      </c>
      <c r="M48" s="146" t="s">
        <v>2645</v>
      </c>
      <c r="N48" s="142" t="s">
        <v>2462</v>
      </c>
      <c r="O48" s="141" t="s">
        <v>2491</v>
      </c>
      <c r="P48" s="130"/>
      <c r="Q48" s="147">
        <v>44324.4375</v>
      </c>
    </row>
    <row r="49" spans="1:17" s="96" customFormat="1" ht="18" x14ac:dyDescent="0.25">
      <c r="A49" s="131" t="str">
        <f>VLOOKUP(E49,'LISTADO ATM'!$A$2:$C$898,3,0)</f>
        <v>ESTE</v>
      </c>
      <c r="B49" s="138" t="s">
        <v>2648</v>
      </c>
      <c r="C49" s="127">
        <v>44324.300312500003</v>
      </c>
      <c r="D49" s="127" t="s">
        <v>2180</v>
      </c>
      <c r="E49" s="128">
        <v>121</v>
      </c>
      <c r="F49" s="155" t="str">
        <f>VLOOKUP(E49,VIP!$A$2:$O13020,2,0)</f>
        <v>DRBR121</v>
      </c>
      <c r="G49" s="131" t="str">
        <f>VLOOKUP(E49,'LISTADO ATM'!$A$2:$B$897,2,0)</f>
        <v xml:space="preserve">ATM Oficina Bayaguana </v>
      </c>
      <c r="H49" s="131" t="str">
        <f>VLOOKUP(E49,VIP!$A$2:$O17918,7,FALSE)</f>
        <v>Si</v>
      </c>
      <c r="I49" s="131" t="str">
        <f>VLOOKUP(E49,VIP!$A$2:$O9883,8,FALSE)</f>
        <v>Si</v>
      </c>
      <c r="J49" s="131" t="str">
        <f>VLOOKUP(E49,VIP!$A$2:$O9833,8,FALSE)</f>
        <v>Si</v>
      </c>
      <c r="K49" s="131" t="str">
        <f>VLOOKUP(E49,VIP!$A$2:$O13407,6,0)</f>
        <v>SI</v>
      </c>
      <c r="L49" s="129" t="s">
        <v>2478</v>
      </c>
      <c r="M49" s="146" t="s">
        <v>2645</v>
      </c>
      <c r="N49" s="142" t="s">
        <v>2462</v>
      </c>
      <c r="O49" s="141" t="s">
        <v>2464</v>
      </c>
      <c r="P49" s="130"/>
      <c r="Q49" s="147">
        <v>44324.60833333333</v>
      </c>
    </row>
    <row r="50" spans="1:17" s="96" customFormat="1" ht="18" x14ac:dyDescent="0.25">
      <c r="A50" s="131" t="str">
        <f>VLOOKUP(E50,'LISTADO ATM'!$A$2:$C$898,3,0)</f>
        <v>DISTRITO NACIONAL</v>
      </c>
      <c r="B50" s="138" t="s">
        <v>2630</v>
      </c>
      <c r="C50" s="127">
        <v>44324.023900462962</v>
      </c>
      <c r="D50" s="127" t="s">
        <v>2180</v>
      </c>
      <c r="E50" s="128">
        <v>623</v>
      </c>
      <c r="F50" s="155" t="str">
        <f>VLOOKUP(E50,VIP!$A$2:$O13065,2,0)</f>
        <v>DRBR623</v>
      </c>
      <c r="G50" s="131" t="str">
        <f>VLOOKUP(E50,'LISTADO ATM'!$A$2:$B$897,2,0)</f>
        <v xml:space="preserve">ATM Operaciones Especiales (Manoguayabo) </v>
      </c>
      <c r="H50" s="131" t="str">
        <f>VLOOKUP(E50,VIP!$A$2:$O17915,7,FALSE)</f>
        <v>Si</v>
      </c>
      <c r="I50" s="131" t="str">
        <f>VLOOKUP(E50,VIP!$A$2:$O9880,8,FALSE)</f>
        <v>Si</v>
      </c>
      <c r="J50" s="131" t="str">
        <f>VLOOKUP(E50,VIP!$A$2:$O9830,8,FALSE)</f>
        <v>Si</v>
      </c>
      <c r="K50" s="131" t="str">
        <f>VLOOKUP(E50,VIP!$A$2:$O13404,6,0)</f>
        <v>No</v>
      </c>
      <c r="L50" s="129" t="s">
        <v>2219</v>
      </c>
      <c r="M50" s="126" t="s">
        <v>2455</v>
      </c>
      <c r="N50" s="142" t="s">
        <v>2462</v>
      </c>
      <c r="O50" s="141" t="s">
        <v>2464</v>
      </c>
      <c r="P50" s="130"/>
      <c r="Q50" s="126" t="s">
        <v>2219</v>
      </c>
    </row>
    <row r="51" spans="1:17" s="96" customFormat="1" ht="18" x14ac:dyDescent="0.25">
      <c r="A51" s="131" t="str">
        <f>VLOOKUP(E51,'LISTADO ATM'!$A$2:$C$898,3,0)</f>
        <v>ESTE</v>
      </c>
      <c r="B51" s="138" t="s">
        <v>2631</v>
      </c>
      <c r="C51" s="127">
        <v>44324.023182870369</v>
      </c>
      <c r="D51" s="127" t="s">
        <v>2180</v>
      </c>
      <c r="E51" s="128">
        <v>795</v>
      </c>
      <c r="F51" s="155" t="str">
        <f>VLOOKUP(E51,VIP!$A$2:$O13019,2,0)</f>
        <v>DRBR795</v>
      </c>
      <c r="G51" s="131" t="str">
        <f>VLOOKUP(E51,'LISTADO ATM'!$A$2:$B$897,2,0)</f>
        <v xml:space="preserve">ATM UNP Guaymate (La Romana) </v>
      </c>
      <c r="H51" s="131" t="str">
        <f>VLOOKUP(E51,VIP!$A$2:$O17916,7,FALSE)</f>
        <v>Si</v>
      </c>
      <c r="I51" s="131" t="str">
        <f>VLOOKUP(E51,VIP!$A$2:$O9881,8,FALSE)</f>
        <v>Si</v>
      </c>
      <c r="J51" s="131" t="str">
        <f>VLOOKUP(E51,VIP!$A$2:$O9831,8,FALSE)</f>
        <v>Si</v>
      </c>
      <c r="K51" s="131" t="str">
        <f>VLOOKUP(E51,VIP!$A$2:$O13405,6,0)</f>
        <v>NO</v>
      </c>
      <c r="L51" s="129" t="s">
        <v>2219</v>
      </c>
      <c r="M51" s="146" t="s">
        <v>2645</v>
      </c>
      <c r="N51" s="142" t="s">
        <v>2462</v>
      </c>
      <c r="O51" s="141" t="s">
        <v>2464</v>
      </c>
      <c r="P51" s="130"/>
      <c r="Q51" s="147">
        <v>44324.421527777777</v>
      </c>
    </row>
    <row r="52" spans="1:17" s="96" customFormat="1" ht="18" x14ac:dyDescent="0.25">
      <c r="A52" s="131" t="str">
        <f>VLOOKUP(E52,'LISTADO ATM'!$A$2:$C$898,3,0)</f>
        <v>DISTRITO NACIONAL</v>
      </c>
      <c r="B52" s="138" t="s">
        <v>2632</v>
      </c>
      <c r="C52" s="127">
        <v>44324.022581018522</v>
      </c>
      <c r="D52" s="127" t="s">
        <v>2180</v>
      </c>
      <c r="E52" s="128">
        <v>488</v>
      </c>
      <c r="F52" s="155" t="str">
        <f>VLOOKUP(E52,VIP!$A$2:$O13064,2,0)</f>
        <v>DRBR488</v>
      </c>
      <c r="G52" s="131" t="str">
        <f>VLOOKUP(E52,'LISTADO ATM'!$A$2:$B$897,2,0)</f>
        <v xml:space="preserve">ATM Aeropuerto El Higuero </v>
      </c>
      <c r="H52" s="131" t="str">
        <f>VLOOKUP(E52,VIP!$A$2:$O17917,7,FALSE)</f>
        <v>Si</v>
      </c>
      <c r="I52" s="131" t="str">
        <f>VLOOKUP(E52,VIP!$A$2:$O9882,8,FALSE)</f>
        <v>Si</v>
      </c>
      <c r="J52" s="131" t="str">
        <f>VLOOKUP(E52,VIP!$A$2:$O9832,8,FALSE)</f>
        <v>Si</v>
      </c>
      <c r="K52" s="131" t="str">
        <f>VLOOKUP(E52,VIP!$A$2:$O13406,6,0)</f>
        <v>NO</v>
      </c>
      <c r="L52" s="129" t="s">
        <v>2219</v>
      </c>
      <c r="M52" s="126" t="s">
        <v>2455</v>
      </c>
      <c r="N52" s="142" t="s">
        <v>2462</v>
      </c>
      <c r="O52" s="141" t="s">
        <v>2464</v>
      </c>
      <c r="P52" s="130"/>
      <c r="Q52" s="126" t="s">
        <v>2219</v>
      </c>
    </row>
    <row r="53" spans="1:17" s="96" customFormat="1" ht="18" x14ac:dyDescent="0.25">
      <c r="A53" s="131" t="str">
        <f>VLOOKUP(E53,'LISTADO ATM'!$A$2:$C$898,3,0)</f>
        <v>DISTRITO NACIONAL</v>
      </c>
      <c r="B53" s="138" t="s">
        <v>2633</v>
      </c>
      <c r="C53" s="127">
        <v>44324.022199074076</v>
      </c>
      <c r="D53" s="127" t="s">
        <v>2180</v>
      </c>
      <c r="E53" s="128">
        <v>487</v>
      </c>
      <c r="F53" s="155" t="str">
        <f>VLOOKUP(E53,VIP!$A$2:$O13063,2,0)</f>
        <v>DRBR487</v>
      </c>
      <c r="G53" s="131" t="str">
        <f>VLOOKUP(E53,'LISTADO ATM'!$A$2:$B$897,2,0)</f>
        <v xml:space="preserve">ATM Olé Hainamosa </v>
      </c>
      <c r="H53" s="131" t="str">
        <f>VLOOKUP(E53,VIP!$A$2:$O17918,7,FALSE)</f>
        <v>Si</v>
      </c>
      <c r="I53" s="131" t="str">
        <f>VLOOKUP(E53,VIP!$A$2:$O9883,8,FALSE)</f>
        <v>Si</v>
      </c>
      <c r="J53" s="131" t="str">
        <f>VLOOKUP(E53,VIP!$A$2:$O9833,8,FALSE)</f>
        <v>Si</v>
      </c>
      <c r="K53" s="131" t="str">
        <f>VLOOKUP(E53,VIP!$A$2:$O13407,6,0)</f>
        <v>SI</v>
      </c>
      <c r="L53" s="129" t="s">
        <v>2219</v>
      </c>
      <c r="M53" s="126" t="s">
        <v>2455</v>
      </c>
      <c r="N53" s="142" t="s">
        <v>2462</v>
      </c>
      <c r="O53" s="141" t="s">
        <v>2464</v>
      </c>
      <c r="P53" s="130"/>
      <c r="Q53" s="126" t="s">
        <v>2219</v>
      </c>
    </row>
    <row r="54" spans="1:17" s="96" customFormat="1" ht="18" x14ac:dyDescent="0.25">
      <c r="A54" s="131" t="str">
        <f>VLOOKUP(E54,'LISTADO ATM'!$A$2:$C$898,3,0)</f>
        <v>DISTRITO NACIONAL</v>
      </c>
      <c r="B54" s="138" t="s">
        <v>2634</v>
      </c>
      <c r="C54" s="127">
        <v>44324.017581018517</v>
      </c>
      <c r="D54" s="127" t="s">
        <v>2181</v>
      </c>
      <c r="E54" s="128">
        <v>858</v>
      </c>
      <c r="F54" s="155" t="str">
        <f>VLOOKUP(E54,VIP!$A$2:$O13018,2,0)</f>
        <v>DRBR858</v>
      </c>
      <c r="G54" s="131" t="str">
        <f>VLOOKUP(E54,'LISTADO ATM'!$A$2:$B$897,2,0)</f>
        <v xml:space="preserve">ATM Cooperativa Maestros (COOPNAMA) </v>
      </c>
      <c r="H54" s="131" t="str">
        <f>VLOOKUP(E54,VIP!$A$2:$O17919,7,FALSE)</f>
        <v>Si</v>
      </c>
      <c r="I54" s="131" t="str">
        <f>VLOOKUP(E54,VIP!$A$2:$O9884,8,FALSE)</f>
        <v>No</v>
      </c>
      <c r="J54" s="131" t="str">
        <f>VLOOKUP(E54,VIP!$A$2:$O9834,8,FALSE)</f>
        <v>No</v>
      </c>
      <c r="K54" s="131" t="str">
        <f>VLOOKUP(E54,VIP!$A$2:$O13408,6,0)</f>
        <v>NO</v>
      </c>
      <c r="L54" s="129" t="s">
        <v>2219</v>
      </c>
      <c r="M54" s="146" t="s">
        <v>2645</v>
      </c>
      <c r="N54" s="142" t="s">
        <v>2462</v>
      </c>
      <c r="O54" s="141" t="s">
        <v>2584</v>
      </c>
      <c r="P54" s="130"/>
      <c r="Q54" s="147">
        <v>44324.416666666664</v>
      </c>
    </row>
    <row r="55" spans="1:17" ht="18" x14ac:dyDescent="0.25">
      <c r="A55" s="131" t="str">
        <f>VLOOKUP(E55,'LISTADO ATM'!$A$2:$C$898,3,0)</f>
        <v>DISTRITO NACIONAL</v>
      </c>
      <c r="B55" s="138" t="s">
        <v>2635</v>
      </c>
      <c r="C55" s="127">
        <v>44324.008738425924</v>
      </c>
      <c r="D55" s="127" t="s">
        <v>2180</v>
      </c>
      <c r="E55" s="128">
        <v>917</v>
      </c>
      <c r="F55" s="155" t="str">
        <f>VLOOKUP(E55,VIP!$A$2:$O13062,2,0)</f>
        <v>DRBR01B</v>
      </c>
      <c r="G55" s="131" t="str">
        <f>VLOOKUP(E55,'LISTADO ATM'!$A$2:$B$897,2,0)</f>
        <v xml:space="preserve">ATM Oficina Los Mina </v>
      </c>
      <c r="H55" s="131" t="str">
        <f>VLOOKUP(E55,VIP!$A$2:$O17920,7,FALSE)</f>
        <v>Si</v>
      </c>
      <c r="I55" s="131" t="str">
        <f>VLOOKUP(E55,VIP!$A$2:$O9885,8,FALSE)</f>
        <v>Si</v>
      </c>
      <c r="J55" s="131" t="str">
        <f>VLOOKUP(E55,VIP!$A$2:$O9835,8,FALSE)</f>
        <v>Si</v>
      </c>
      <c r="K55" s="131" t="str">
        <f>VLOOKUP(E55,VIP!$A$2:$O13409,6,0)</f>
        <v>NO</v>
      </c>
      <c r="L55" s="129" t="s">
        <v>2219</v>
      </c>
      <c r="M55" s="126" t="s">
        <v>2455</v>
      </c>
      <c r="N55" s="142" t="s">
        <v>2462</v>
      </c>
      <c r="O55" s="141" t="s">
        <v>2464</v>
      </c>
      <c r="P55" s="130"/>
      <c r="Q55" s="126" t="s">
        <v>2219</v>
      </c>
    </row>
    <row r="56" spans="1:17" ht="18" x14ac:dyDescent="0.25">
      <c r="A56" s="131" t="str">
        <f>VLOOKUP(E56,'LISTADO ATM'!$A$2:$C$898,3,0)</f>
        <v>DISTRITO NACIONAL</v>
      </c>
      <c r="B56" s="138" t="s">
        <v>2636</v>
      </c>
      <c r="C56" s="127">
        <v>44323.987222222226</v>
      </c>
      <c r="D56" s="127" t="s">
        <v>2180</v>
      </c>
      <c r="E56" s="128">
        <v>194</v>
      </c>
      <c r="F56" s="155" t="str">
        <f>VLOOKUP(E56,VIP!$A$2:$O13061,2,0)</f>
        <v>DRBR194</v>
      </c>
      <c r="G56" s="131" t="str">
        <f>VLOOKUP(E56,'LISTADO ATM'!$A$2:$B$897,2,0)</f>
        <v xml:space="preserve">ATM UNP Pantoja </v>
      </c>
      <c r="H56" s="131" t="str">
        <f>VLOOKUP(E56,VIP!$A$2:$O17921,7,FALSE)</f>
        <v>Si</v>
      </c>
      <c r="I56" s="131" t="str">
        <f>VLOOKUP(E56,VIP!$A$2:$O9886,8,FALSE)</f>
        <v>No</v>
      </c>
      <c r="J56" s="131" t="str">
        <f>VLOOKUP(E56,VIP!$A$2:$O9836,8,FALSE)</f>
        <v>No</v>
      </c>
      <c r="K56" s="131" t="str">
        <f>VLOOKUP(E56,VIP!$A$2:$O13410,6,0)</f>
        <v>NO</v>
      </c>
      <c r="L56" s="129" t="s">
        <v>2219</v>
      </c>
      <c r="M56" s="126" t="s">
        <v>2455</v>
      </c>
      <c r="N56" s="142" t="s">
        <v>2462</v>
      </c>
      <c r="O56" s="141" t="s">
        <v>2464</v>
      </c>
      <c r="P56" s="130"/>
      <c r="Q56" s="126" t="s">
        <v>2219</v>
      </c>
    </row>
    <row r="57" spans="1:17" ht="18" x14ac:dyDescent="0.25">
      <c r="A57" s="131" t="str">
        <f>VLOOKUP(E57,'LISTADO ATM'!$A$2:$C$898,3,0)</f>
        <v>NORTE</v>
      </c>
      <c r="B57" s="138" t="s">
        <v>2637</v>
      </c>
      <c r="C57" s="127">
        <v>44323.986203703702</v>
      </c>
      <c r="D57" s="127" t="s">
        <v>2181</v>
      </c>
      <c r="E57" s="128">
        <v>142</v>
      </c>
      <c r="F57" s="155" t="str">
        <f>VLOOKUP(E57,VIP!$A$2:$O13060,2,0)</f>
        <v>DRBR142</v>
      </c>
      <c r="G57" s="131" t="str">
        <f>VLOOKUP(E57,'LISTADO ATM'!$A$2:$B$897,2,0)</f>
        <v xml:space="preserve">ATM Centro de Caja Galerías Bonao </v>
      </c>
      <c r="H57" s="131" t="str">
        <f>VLOOKUP(E57,VIP!$A$2:$O17922,7,FALSE)</f>
        <v>Si</v>
      </c>
      <c r="I57" s="131" t="str">
        <f>VLOOKUP(E57,VIP!$A$2:$O9887,8,FALSE)</f>
        <v>Si</v>
      </c>
      <c r="J57" s="131" t="str">
        <f>VLOOKUP(E57,VIP!$A$2:$O9837,8,FALSE)</f>
        <v>Si</v>
      </c>
      <c r="K57" s="131" t="str">
        <f>VLOOKUP(E57,VIP!$A$2:$O13411,6,0)</f>
        <v>SI</v>
      </c>
      <c r="L57" s="129" t="s">
        <v>2245</v>
      </c>
      <c r="M57" s="126" t="s">
        <v>2455</v>
      </c>
      <c r="N57" s="142" t="s">
        <v>2462</v>
      </c>
      <c r="O57" s="141" t="s">
        <v>2491</v>
      </c>
      <c r="P57" s="130"/>
      <c r="Q57" s="126" t="s">
        <v>2245</v>
      </c>
    </row>
    <row r="58" spans="1:17" ht="18" x14ac:dyDescent="0.25">
      <c r="A58" s="131" t="str">
        <f>VLOOKUP(E58,'LISTADO ATM'!$A$2:$C$898,3,0)</f>
        <v>DISTRITO NACIONAL</v>
      </c>
      <c r="B58" s="138" t="s">
        <v>2638</v>
      </c>
      <c r="C58" s="127">
        <v>44323.98474537037</v>
      </c>
      <c r="D58" s="127" t="s">
        <v>2180</v>
      </c>
      <c r="E58" s="128">
        <v>707</v>
      </c>
      <c r="F58" s="155" t="str">
        <f>VLOOKUP(E58,VIP!$A$2:$O13059,2,0)</f>
        <v>DRBR707</v>
      </c>
      <c r="G58" s="131" t="str">
        <f>VLOOKUP(E58,'LISTADO ATM'!$A$2:$B$897,2,0)</f>
        <v xml:space="preserve">ATM IAD </v>
      </c>
      <c r="H58" s="131" t="str">
        <f>VLOOKUP(E58,VIP!$A$2:$O17923,7,FALSE)</f>
        <v>No</v>
      </c>
      <c r="I58" s="131" t="str">
        <f>VLOOKUP(E58,VIP!$A$2:$O9888,8,FALSE)</f>
        <v>No</v>
      </c>
      <c r="J58" s="131" t="str">
        <f>VLOOKUP(E58,VIP!$A$2:$O9838,8,FALSE)</f>
        <v>No</v>
      </c>
      <c r="K58" s="131" t="str">
        <f>VLOOKUP(E58,VIP!$A$2:$O13412,6,0)</f>
        <v>NO</v>
      </c>
      <c r="L58" s="129" t="s">
        <v>2219</v>
      </c>
      <c r="M58" s="126" t="s">
        <v>2455</v>
      </c>
      <c r="N58" s="142" t="s">
        <v>2462</v>
      </c>
      <c r="O58" s="141" t="s">
        <v>2464</v>
      </c>
      <c r="P58" s="130"/>
      <c r="Q58" s="126" t="s">
        <v>2219</v>
      </c>
    </row>
    <row r="59" spans="1:17" ht="18" x14ac:dyDescent="0.25">
      <c r="A59" s="131" t="str">
        <f>VLOOKUP(E59,'LISTADO ATM'!$A$2:$C$898,3,0)</f>
        <v>DISTRITO NACIONAL</v>
      </c>
      <c r="B59" s="138" t="s">
        <v>2639</v>
      </c>
      <c r="C59" s="127">
        <v>44323.983634259261</v>
      </c>
      <c r="D59" s="127" t="s">
        <v>2180</v>
      </c>
      <c r="E59" s="128">
        <v>160</v>
      </c>
      <c r="F59" s="155" t="str">
        <f>VLOOKUP(E59,VIP!$A$2:$O13058,2,0)</f>
        <v>DRBR160</v>
      </c>
      <c r="G59" s="131" t="str">
        <f>VLOOKUP(E59,'LISTADO ATM'!$A$2:$B$897,2,0)</f>
        <v xml:space="preserve">ATM Oficina Herrera </v>
      </c>
      <c r="H59" s="131" t="str">
        <f>VLOOKUP(E59,VIP!$A$2:$O17924,7,FALSE)</f>
        <v>Si</v>
      </c>
      <c r="I59" s="131" t="str">
        <f>VLOOKUP(E59,VIP!$A$2:$O9889,8,FALSE)</f>
        <v>Si</v>
      </c>
      <c r="J59" s="131" t="str">
        <f>VLOOKUP(E59,VIP!$A$2:$O9839,8,FALSE)</f>
        <v>Si</v>
      </c>
      <c r="K59" s="131" t="str">
        <f>VLOOKUP(E59,VIP!$A$2:$O13413,6,0)</f>
        <v>NO</v>
      </c>
      <c r="L59" s="129" t="s">
        <v>2219</v>
      </c>
      <c r="M59" s="126" t="s">
        <v>2455</v>
      </c>
      <c r="N59" s="142" t="s">
        <v>2462</v>
      </c>
      <c r="O59" s="141" t="s">
        <v>2464</v>
      </c>
      <c r="P59" s="130"/>
      <c r="Q59" s="126" t="s">
        <v>2219</v>
      </c>
    </row>
    <row r="60" spans="1:17" ht="18" x14ac:dyDescent="0.25">
      <c r="A60" s="131" t="str">
        <f>VLOOKUP(E60,'LISTADO ATM'!$A$2:$C$898,3,0)</f>
        <v>DISTRITO NACIONAL</v>
      </c>
      <c r="B60" s="138" t="s">
        <v>2640</v>
      </c>
      <c r="C60" s="127">
        <v>44323.981770833336</v>
      </c>
      <c r="D60" s="127" t="s">
        <v>2180</v>
      </c>
      <c r="E60" s="128">
        <v>818</v>
      </c>
      <c r="F60" s="155" t="str">
        <f>VLOOKUP(E60,VIP!$A$2:$O13057,2,0)</f>
        <v>DRBR818</v>
      </c>
      <c r="G60" s="131" t="str">
        <f>VLOOKUP(E60,'LISTADO ATM'!$A$2:$B$897,2,0)</f>
        <v xml:space="preserve">ATM Juridicción Inmobiliaria </v>
      </c>
      <c r="H60" s="131" t="str">
        <f>VLOOKUP(E60,VIP!$A$2:$O17925,7,FALSE)</f>
        <v>No</v>
      </c>
      <c r="I60" s="131" t="str">
        <f>VLOOKUP(E60,VIP!$A$2:$O9890,8,FALSE)</f>
        <v>No</v>
      </c>
      <c r="J60" s="131" t="str">
        <f>VLOOKUP(E60,VIP!$A$2:$O9840,8,FALSE)</f>
        <v>No</v>
      </c>
      <c r="K60" s="131" t="str">
        <f>VLOOKUP(E60,VIP!$A$2:$O13414,6,0)</f>
        <v>NO</v>
      </c>
      <c r="L60" s="129" t="s">
        <v>2219</v>
      </c>
      <c r="M60" s="126" t="s">
        <v>2455</v>
      </c>
      <c r="N60" s="142" t="s">
        <v>2462</v>
      </c>
      <c r="O60" s="141" t="s">
        <v>2464</v>
      </c>
      <c r="P60" s="130"/>
      <c r="Q60" s="126" t="s">
        <v>2219</v>
      </c>
    </row>
    <row r="61" spans="1:17" ht="18" x14ac:dyDescent="0.25">
      <c r="A61" s="131" t="str">
        <f>VLOOKUP(E61,'LISTADO ATM'!$A$2:$C$898,3,0)</f>
        <v>DISTRITO NACIONAL</v>
      </c>
      <c r="B61" s="138" t="s">
        <v>2641</v>
      </c>
      <c r="C61" s="127">
        <v>44323.980115740742</v>
      </c>
      <c r="D61" s="127" t="s">
        <v>2180</v>
      </c>
      <c r="E61" s="128">
        <v>57</v>
      </c>
      <c r="F61" s="155" t="str">
        <f>VLOOKUP(E61,VIP!$A$2:$O13017,2,0)</f>
        <v>DRBR057</v>
      </c>
      <c r="G61" s="131" t="str">
        <f>VLOOKUP(E61,'LISTADO ATM'!$A$2:$B$897,2,0)</f>
        <v xml:space="preserve">ATM Oficina Malecon Center </v>
      </c>
      <c r="H61" s="131" t="str">
        <f>VLOOKUP(E61,VIP!$A$2:$O17926,7,FALSE)</f>
        <v>Si</v>
      </c>
      <c r="I61" s="131" t="str">
        <f>VLOOKUP(E61,VIP!$A$2:$O9891,8,FALSE)</f>
        <v>Si</v>
      </c>
      <c r="J61" s="131" t="str">
        <f>VLOOKUP(E61,VIP!$A$2:$O9841,8,FALSE)</f>
        <v>Si</v>
      </c>
      <c r="K61" s="131" t="str">
        <f>VLOOKUP(E61,VIP!$A$2:$O13415,6,0)</f>
        <v>NO</v>
      </c>
      <c r="L61" s="129" t="s">
        <v>2219</v>
      </c>
      <c r="M61" s="146" t="s">
        <v>2645</v>
      </c>
      <c r="N61" s="142" t="s">
        <v>2462</v>
      </c>
      <c r="O61" s="141" t="s">
        <v>2464</v>
      </c>
      <c r="P61" s="130"/>
      <c r="Q61" s="147">
        <v>44324.586805555555</v>
      </c>
    </row>
    <row r="62" spans="1:17" ht="18" x14ac:dyDescent="0.25">
      <c r="A62" s="131" t="str">
        <f>VLOOKUP(E62,'LISTADO ATM'!$A$2:$C$898,3,0)</f>
        <v>ESTE</v>
      </c>
      <c r="B62" s="138" t="s">
        <v>2642</v>
      </c>
      <c r="C62" s="127">
        <v>44323.979398148149</v>
      </c>
      <c r="D62" s="127" t="s">
        <v>2180</v>
      </c>
      <c r="E62" s="128">
        <v>289</v>
      </c>
      <c r="F62" s="155" t="str">
        <f>VLOOKUP(E62,VIP!$A$2:$O13016,2,0)</f>
        <v>DRBR910</v>
      </c>
      <c r="G62" s="131" t="str">
        <f>VLOOKUP(E62,'LISTADO ATM'!$A$2:$B$897,2,0)</f>
        <v>ATM Oficina Bávaro II</v>
      </c>
      <c r="H62" s="131" t="str">
        <f>VLOOKUP(E62,VIP!$A$2:$O17927,7,FALSE)</f>
        <v>Si</v>
      </c>
      <c r="I62" s="131" t="str">
        <f>VLOOKUP(E62,VIP!$A$2:$O9892,8,FALSE)</f>
        <v>Si</v>
      </c>
      <c r="J62" s="131" t="str">
        <f>VLOOKUP(E62,VIP!$A$2:$O9842,8,FALSE)</f>
        <v>Si</v>
      </c>
      <c r="K62" s="131" t="str">
        <f>VLOOKUP(E62,VIP!$A$2:$O13416,6,0)</f>
        <v>NO</v>
      </c>
      <c r="L62" s="129" t="s">
        <v>2219</v>
      </c>
      <c r="M62" s="146" t="s">
        <v>2645</v>
      </c>
      <c r="N62" s="142" t="s">
        <v>2462</v>
      </c>
      <c r="O62" s="141" t="s">
        <v>2464</v>
      </c>
      <c r="P62" s="130"/>
      <c r="Q62" s="147">
        <v>44324.584722222222</v>
      </c>
    </row>
    <row r="63" spans="1:17" ht="18" x14ac:dyDescent="0.25">
      <c r="A63" s="131" t="str">
        <f>VLOOKUP(E63,'LISTADO ATM'!$A$2:$C$898,3,0)</f>
        <v>DISTRITO NACIONAL</v>
      </c>
      <c r="B63" s="138" t="s">
        <v>2616</v>
      </c>
      <c r="C63" s="127">
        <v>44323.938009259262</v>
      </c>
      <c r="D63" s="127" t="s">
        <v>2180</v>
      </c>
      <c r="E63" s="128">
        <v>678</v>
      </c>
      <c r="F63" s="155" t="str">
        <f>VLOOKUP(E63,VIP!$A$2:$O13056,2,0)</f>
        <v>DRBR678</v>
      </c>
      <c r="G63" s="131" t="str">
        <f>VLOOKUP(E63,'LISTADO ATM'!$A$2:$B$897,2,0)</f>
        <v>ATM Eco Petroleo San Isidro</v>
      </c>
      <c r="H63" s="131" t="str">
        <f>VLOOKUP(E63,VIP!$A$2:$O17914,7,FALSE)</f>
        <v>Si</v>
      </c>
      <c r="I63" s="131" t="str">
        <f>VLOOKUP(E63,VIP!$A$2:$O9879,8,FALSE)</f>
        <v>Si</v>
      </c>
      <c r="J63" s="131" t="str">
        <f>VLOOKUP(E63,VIP!$A$2:$O9829,8,FALSE)</f>
        <v>Si</v>
      </c>
      <c r="K63" s="131" t="str">
        <f>VLOOKUP(E63,VIP!$A$2:$O13403,6,0)</f>
        <v>NO</v>
      </c>
      <c r="L63" s="129" t="s">
        <v>2478</v>
      </c>
      <c r="M63" s="126" t="s">
        <v>2455</v>
      </c>
      <c r="N63" s="142" t="s">
        <v>2462</v>
      </c>
      <c r="O63" s="141" t="s">
        <v>2464</v>
      </c>
      <c r="P63" s="130"/>
      <c r="Q63" s="126" t="s">
        <v>2478</v>
      </c>
    </row>
    <row r="64" spans="1:17" ht="18" x14ac:dyDescent="0.25">
      <c r="A64" s="131" t="str">
        <f>VLOOKUP(E64,'LISTADO ATM'!$A$2:$C$898,3,0)</f>
        <v>ESTE</v>
      </c>
      <c r="B64" s="138" t="s">
        <v>2617</v>
      </c>
      <c r="C64" s="127">
        <v>44323.934641203705</v>
      </c>
      <c r="D64" s="127" t="s">
        <v>2180</v>
      </c>
      <c r="E64" s="128">
        <v>680</v>
      </c>
      <c r="F64" s="155" t="str">
        <f>VLOOKUP(E64,VIP!$A$2:$O13015,2,0)</f>
        <v>DRBR680</v>
      </c>
      <c r="G64" s="131" t="str">
        <f>VLOOKUP(E64,'LISTADO ATM'!$A$2:$B$897,2,0)</f>
        <v>ATM Hotel Royalton</v>
      </c>
      <c r="H64" s="131" t="str">
        <f>VLOOKUP(E64,VIP!$A$2:$O17915,7,FALSE)</f>
        <v>NO</v>
      </c>
      <c r="I64" s="131" t="str">
        <f>VLOOKUP(E64,VIP!$A$2:$O9880,8,FALSE)</f>
        <v>NO</v>
      </c>
      <c r="J64" s="131" t="str">
        <f>VLOOKUP(E64,VIP!$A$2:$O9830,8,FALSE)</f>
        <v>NO</v>
      </c>
      <c r="K64" s="131" t="str">
        <f>VLOOKUP(E64,VIP!$A$2:$O13404,6,0)</f>
        <v>NO</v>
      </c>
      <c r="L64" s="129" t="s">
        <v>2219</v>
      </c>
      <c r="M64" s="146" t="s">
        <v>2645</v>
      </c>
      <c r="N64" s="142" t="s">
        <v>2462</v>
      </c>
      <c r="O64" s="141" t="s">
        <v>2464</v>
      </c>
      <c r="P64" s="130"/>
      <c r="Q64" s="147">
        <v>44324.542361111111</v>
      </c>
    </row>
    <row r="65" spans="1:17" ht="18" x14ac:dyDescent="0.25">
      <c r="A65" s="131" t="str">
        <f>VLOOKUP(E65,'LISTADO ATM'!$A$2:$C$898,3,0)</f>
        <v>DISTRITO NACIONAL</v>
      </c>
      <c r="B65" s="138" t="s">
        <v>2618</v>
      </c>
      <c r="C65" s="127">
        <v>44323.933368055557</v>
      </c>
      <c r="D65" s="127" t="s">
        <v>2180</v>
      </c>
      <c r="E65" s="128">
        <v>326</v>
      </c>
      <c r="F65" s="155" t="str">
        <f>VLOOKUP(E65,VIP!$A$2:$O13014,2,0)</f>
        <v>DRBR326</v>
      </c>
      <c r="G65" s="131" t="str">
        <f>VLOOKUP(E65,'LISTADO ATM'!$A$2:$B$897,2,0)</f>
        <v>ATM Autoservicio Jiménez Moya II</v>
      </c>
      <c r="H65" s="131" t="str">
        <f>VLOOKUP(E65,VIP!$A$2:$O17916,7,FALSE)</f>
        <v>Si</v>
      </c>
      <c r="I65" s="131" t="str">
        <f>VLOOKUP(E65,VIP!$A$2:$O9881,8,FALSE)</f>
        <v>Si</v>
      </c>
      <c r="J65" s="131" t="str">
        <f>VLOOKUP(E65,VIP!$A$2:$O9831,8,FALSE)</f>
        <v>Si</v>
      </c>
      <c r="K65" s="131" t="str">
        <f>VLOOKUP(E65,VIP!$A$2:$O13405,6,0)</f>
        <v>NO</v>
      </c>
      <c r="L65" s="129" t="s">
        <v>2219</v>
      </c>
      <c r="M65" s="146" t="s">
        <v>2645</v>
      </c>
      <c r="N65" s="142" t="s">
        <v>2462</v>
      </c>
      <c r="O65" s="141" t="s">
        <v>2464</v>
      </c>
      <c r="P65" s="130"/>
      <c r="Q65" s="147">
        <v>44324.414583333331</v>
      </c>
    </row>
    <row r="66" spans="1:17" ht="18" x14ac:dyDescent="0.25">
      <c r="A66" s="131" t="str">
        <f>VLOOKUP(E66,'LISTADO ATM'!$A$2:$C$898,3,0)</f>
        <v>NORTE</v>
      </c>
      <c r="B66" s="138" t="s">
        <v>2619</v>
      </c>
      <c r="C66" s="127">
        <v>44323.93178240741</v>
      </c>
      <c r="D66" s="127" t="s">
        <v>2181</v>
      </c>
      <c r="E66" s="128">
        <v>538</v>
      </c>
      <c r="F66" s="155" t="str">
        <f>VLOOKUP(E66,VIP!$A$2:$O13055,2,0)</f>
        <v>DRBR538</v>
      </c>
      <c r="G66" s="131" t="str">
        <f>VLOOKUP(E66,'LISTADO ATM'!$A$2:$B$897,2,0)</f>
        <v>ATM  Autoservicio San Fco. Macorís</v>
      </c>
      <c r="H66" s="131" t="str">
        <f>VLOOKUP(E66,VIP!$A$2:$O17917,7,FALSE)</f>
        <v>Si</v>
      </c>
      <c r="I66" s="131" t="str">
        <f>VLOOKUP(E66,VIP!$A$2:$O9882,8,FALSE)</f>
        <v>Si</v>
      </c>
      <c r="J66" s="131" t="str">
        <f>VLOOKUP(E66,VIP!$A$2:$O9832,8,FALSE)</f>
        <v>Si</v>
      </c>
      <c r="K66" s="131" t="str">
        <f>VLOOKUP(E66,VIP!$A$2:$O13406,6,0)</f>
        <v>NO</v>
      </c>
      <c r="L66" s="129" t="s">
        <v>2219</v>
      </c>
      <c r="M66" s="126" t="s">
        <v>2455</v>
      </c>
      <c r="N66" s="142" t="s">
        <v>2462</v>
      </c>
      <c r="O66" s="141" t="s">
        <v>2584</v>
      </c>
      <c r="P66" s="130"/>
      <c r="Q66" s="126" t="s">
        <v>2219</v>
      </c>
    </row>
    <row r="67" spans="1:17" ht="18" x14ac:dyDescent="0.25">
      <c r="A67" s="131" t="str">
        <f>VLOOKUP(E67,'LISTADO ATM'!$A$2:$C$898,3,0)</f>
        <v>NORTE</v>
      </c>
      <c r="B67" s="138" t="s">
        <v>2620</v>
      </c>
      <c r="C67" s="127">
        <v>44323.930196759262</v>
      </c>
      <c r="D67" s="127" t="s">
        <v>2181</v>
      </c>
      <c r="E67" s="128">
        <v>22</v>
      </c>
      <c r="F67" s="155" t="str">
        <f>VLOOKUP(E67,VIP!$A$2:$O13013,2,0)</f>
        <v>DRBR813</v>
      </c>
      <c r="G67" s="131" t="str">
        <f>VLOOKUP(E67,'LISTADO ATM'!$A$2:$B$897,2,0)</f>
        <v>ATM S/M Olimpico (Santiago)</v>
      </c>
      <c r="H67" s="131" t="str">
        <f>VLOOKUP(E67,VIP!$A$2:$O17918,7,FALSE)</f>
        <v>Si</v>
      </c>
      <c r="I67" s="131" t="str">
        <f>VLOOKUP(E67,VIP!$A$2:$O9883,8,FALSE)</f>
        <v>Si</v>
      </c>
      <c r="J67" s="131" t="str">
        <f>VLOOKUP(E67,VIP!$A$2:$O9833,8,FALSE)</f>
        <v>Si</v>
      </c>
      <c r="K67" s="131" t="str">
        <f>VLOOKUP(E67,VIP!$A$2:$O13407,6,0)</f>
        <v>NO</v>
      </c>
      <c r="L67" s="129" t="s">
        <v>2421</v>
      </c>
      <c r="M67" s="146" t="s">
        <v>2645</v>
      </c>
      <c r="N67" s="142" t="s">
        <v>2462</v>
      </c>
      <c r="O67" s="141" t="s">
        <v>2584</v>
      </c>
      <c r="P67" s="130"/>
      <c r="Q67" s="147">
        <v>44324.606249999997</v>
      </c>
    </row>
    <row r="68" spans="1:17" ht="18" x14ac:dyDescent="0.25">
      <c r="A68" s="131" t="str">
        <f>VLOOKUP(E68,'LISTADO ATM'!$A$2:$C$898,3,0)</f>
        <v>DISTRITO NACIONAL</v>
      </c>
      <c r="B68" s="138" t="s">
        <v>2621</v>
      </c>
      <c r="C68" s="127">
        <v>44323.92827546296</v>
      </c>
      <c r="D68" s="127" t="s">
        <v>2180</v>
      </c>
      <c r="E68" s="128">
        <v>238</v>
      </c>
      <c r="F68" s="155" t="str">
        <f>VLOOKUP(E68,VIP!$A$2:$O13054,2,0)</f>
        <v>DRBR238</v>
      </c>
      <c r="G68" s="131" t="str">
        <f>VLOOKUP(E68,'LISTADO ATM'!$A$2:$B$897,2,0)</f>
        <v xml:space="preserve">ATM Multicentro La Sirena Charles de Gaulle </v>
      </c>
      <c r="H68" s="131" t="str">
        <f>VLOOKUP(E68,VIP!$A$2:$O17919,7,FALSE)</f>
        <v>Si</v>
      </c>
      <c r="I68" s="131" t="str">
        <f>VLOOKUP(E68,VIP!$A$2:$O9884,8,FALSE)</f>
        <v>Si</v>
      </c>
      <c r="J68" s="131" t="str">
        <f>VLOOKUP(E68,VIP!$A$2:$O9834,8,FALSE)</f>
        <v>Si</v>
      </c>
      <c r="K68" s="131" t="str">
        <f>VLOOKUP(E68,VIP!$A$2:$O13408,6,0)</f>
        <v>No</v>
      </c>
      <c r="L68" s="129" t="s">
        <v>2421</v>
      </c>
      <c r="M68" s="126" t="s">
        <v>2455</v>
      </c>
      <c r="N68" s="142" t="s">
        <v>2462</v>
      </c>
      <c r="O68" s="141" t="s">
        <v>2464</v>
      </c>
      <c r="P68" s="130"/>
      <c r="Q68" s="126" t="s">
        <v>2421</v>
      </c>
    </row>
    <row r="69" spans="1:17" ht="18" x14ac:dyDescent="0.25">
      <c r="A69" s="131" t="str">
        <f>VLOOKUP(E69,'LISTADO ATM'!$A$2:$C$898,3,0)</f>
        <v>DISTRITO NACIONAL</v>
      </c>
      <c r="B69" s="138" t="s">
        <v>2622</v>
      </c>
      <c r="C69" s="127">
        <v>44323.92628472222</v>
      </c>
      <c r="D69" s="127" t="s">
        <v>2180</v>
      </c>
      <c r="E69" s="128">
        <v>622</v>
      </c>
      <c r="F69" s="155" t="str">
        <f>VLOOKUP(E69,VIP!$A$2:$O13053,2,0)</f>
        <v>DRBR622</v>
      </c>
      <c r="G69" s="131" t="str">
        <f>VLOOKUP(E69,'LISTADO ATM'!$A$2:$B$897,2,0)</f>
        <v xml:space="preserve">ATM Ayuntamiento D.N. </v>
      </c>
      <c r="H69" s="131" t="str">
        <f>VLOOKUP(E69,VIP!$A$2:$O17920,7,FALSE)</f>
        <v>Si</v>
      </c>
      <c r="I69" s="131" t="str">
        <f>VLOOKUP(E69,VIP!$A$2:$O9885,8,FALSE)</f>
        <v>Si</v>
      </c>
      <c r="J69" s="131" t="str">
        <f>VLOOKUP(E69,VIP!$A$2:$O9835,8,FALSE)</f>
        <v>Si</v>
      </c>
      <c r="K69" s="131" t="str">
        <f>VLOOKUP(E69,VIP!$A$2:$O13409,6,0)</f>
        <v>NO</v>
      </c>
      <c r="L69" s="129" t="s">
        <v>2245</v>
      </c>
      <c r="M69" s="126" t="s">
        <v>2455</v>
      </c>
      <c r="N69" s="142" t="s">
        <v>2462</v>
      </c>
      <c r="O69" s="141" t="s">
        <v>2464</v>
      </c>
      <c r="P69" s="130"/>
      <c r="Q69" s="126" t="s">
        <v>2245</v>
      </c>
    </row>
    <row r="70" spans="1:17" ht="18" x14ac:dyDescent="0.25">
      <c r="A70" s="131" t="str">
        <f>VLOOKUP(E70,'LISTADO ATM'!$A$2:$C$898,3,0)</f>
        <v>DISTRITO NACIONAL</v>
      </c>
      <c r="B70" s="138" t="s">
        <v>2623</v>
      </c>
      <c r="C70" s="127">
        <v>44323.925509259258</v>
      </c>
      <c r="D70" s="127" t="s">
        <v>2180</v>
      </c>
      <c r="E70" s="128">
        <v>883</v>
      </c>
      <c r="F70" s="155" t="str">
        <f>VLOOKUP(E70,VIP!$A$2:$O13012,2,0)</f>
        <v>DRBR883</v>
      </c>
      <c r="G70" s="131" t="str">
        <f>VLOOKUP(E70,'LISTADO ATM'!$A$2:$B$897,2,0)</f>
        <v xml:space="preserve">ATM Oficina Filadelfia Plaza </v>
      </c>
      <c r="H70" s="131" t="str">
        <f>VLOOKUP(E70,VIP!$A$2:$O17921,7,FALSE)</f>
        <v>Si</v>
      </c>
      <c r="I70" s="131" t="str">
        <f>VLOOKUP(E70,VIP!$A$2:$O9886,8,FALSE)</f>
        <v>Si</v>
      </c>
      <c r="J70" s="131" t="str">
        <f>VLOOKUP(E70,VIP!$A$2:$O9836,8,FALSE)</f>
        <v>Si</v>
      </c>
      <c r="K70" s="131" t="str">
        <f>VLOOKUP(E70,VIP!$A$2:$O13410,6,0)</f>
        <v>NO</v>
      </c>
      <c r="L70" s="129" t="s">
        <v>2629</v>
      </c>
      <c r="M70" s="146" t="s">
        <v>2645</v>
      </c>
      <c r="N70" s="142" t="s">
        <v>2462</v>
      </c>
      <c r="O70" s="141" t="s">
        <v>2464</v>
      </c>
      <c r="P70" s="130"/>
      <c r="Q70" s="147">
        <v>44324.307638888888</v>
      </c>
    </row>
    <row r="71" spans="1:17" ht="18" x14ac:dyDescent="0.25">
      <c r="A71" s="131" t="str">
        <f>VLOOKUP(E71,'LISTADO ATM'!$A$2:$C$898,3,0)</f>
        <v>DISTRITO NACIONAL</v>
      </c>
      <c r="B71" s="138" t="s">
        <v>2624</v>
      </c>
      <c r="C71" s="127">
        <v>44323.924745370372</v>
      </c>
      <c r="D71" s="127" t="s">
        <v>2180</v>
      </c>
      <c r="E71" s="128">
        <v>938</v>
      </c>
      <c r="F71" s="155" t="str">
        <f>VLOOKUP(E71,VIP!$A$2:$O13011,2,0)</f>
        <v>DRBR938</v>
      </c>
      <c r="G71" s="131" t="str">
        <f>VLOOKUP(E71,'LISTADO ATM'!$A$2:$B$897,2,0)</f>
        <v xml:space="preserve">ATM Autobanco Oficina Filadelfia Plaza </v>
      </c>
      <c r="H71" s="131" t="str">
        <f>VLOOKUP(E71,VIP!$A$2:$O17922,7,FALSE)</f>
        <v>Si</v>
      </c>
      <c r="I71" s="131" t="str">
        <f>VLOOKUP(E71,VIP!$A$2:$O9887,8,FALSE)</f>
        <v>Si</v>
      </c>
      <c r="J71" s="131" t="str">
        <f>VLOOKUP(E71,VIP!$A$2:$O9837,8,FALSE)</f>
        <v>Si</v>
      </c>
      <c r="K71" s="131" t="str">
        <f>VLOOKUP(E71,VIP!$A$2:$O13411,6,0)</f>
        <v>NO</v>
      </c>
      <c r="L71" s="129" t="s">
        <v>2245</v>
      </c>
      <c r="M71" s="146" t="s">
        <v>2645</v>
      </c>
      <c r="N71" s="142" t="s">
        <v>2462</v>
      </c>
      <c r="O71" s="141" t="s">
        <v>2464</v>
      </c>
      <c r="P71" s="130"/>
      <c r="Q71" s="147">
        <v>44324.318055555559</v>
      </c>
    </row>
    <row r="72" spans="1:17" ht="18" x14ac:dyDescent="0.25">
      <c r="A72" s="131" t="str">
        <f>VLOOKUP(E72,'LISTADO ATM'!$A$2:$C$898,3,0)</f>
        <v>NORTE</v>
      </c>
      <c r="B72" s="138" t="s">
        <v>2625</v>
      </c>
      <c r="C72" s="127">
        <v>44323.923182870371</v>
      </c>
      <c r="D72" s="127" t="s">
        <v>2181</v>
      </c>
      <c r="E72" s="128">
        <v>64</v>
      </c>
      <c r="F72" s="155" t="str">
        <f>VLOOKUP(E72,VIP!$A$2:$O13010,2,0)</f>
        <v>DRBR064</v>
      </c>
      <c r="G72" s="131" t="str">
        <f>VLOOKUP(E72,'LISTADO ATM'!$A$2:$B$897,2,0)</f>
        <v xml:space="preserve">ATM COOPALINA (Cotuí) </v>
      </c>
      <c r="H72" s="131" t="str">
        <f>VLOOKUP(E72,VIP!$A$2:$O17923,7,FALSE)</f>
        <v>Si</v>
      </c>
      <c r="I72" s="131" t="str">
        <f>VLOOKUP(E72,VIP!$A$2:$O9888,8,FALSE)</f>
        <v>Si</v>
      </c>
      <c r="J72" s="131" t="str">
        <f>VLOOKUP(E72,VIP!$A$2:$O9838,8,FALSE)</f>
        <v>Si</v>
      </c>
      <c r="K72" s="131" t="str">
        <f>VLOOKUP(E72,VIP!$A$2:$O13412,6,0)</f>
        <v>NO</v>
      </c>
      <c r="L72" s="129" t="s">
        <v>2245</v>
      </c>
      <c r="M72" s="146" t="s">
        <v>2645</v>
      </c>
      <c r="N72" s="142" t="s">
        <v>2462</v>
      </c>
      <c r="O72" s="141" t="s">
        <v>2584</v>
      </c>
      <c r="P72" s="130"/>
      <c r="Q72" s="147">
        <v>44324.588194444441</v>
      </c>
    </row>
    <row r="73" spans="1:17" ht="18" x14ac:dyDescent="0.25">
      <c r="A73" s="131" t="str">
        <f>VLOOKUP(E73,'LISTADO ATM'!$A$2:$C$898,3,0)</f>
        <v>DISTRITO NACIONAL</v>
      </c>
      <c r="B73" s="138" t="s">
        <v>2626</v>
      </c>
      <c r="C73" s="127">
        <v>44323.893171296295</v>
      </c>
      <c r="D73" s="127" t="s">
        <v>2458</v>
      </c>
      <c r="E73" s="128">
        <v>655</v>
      </c>
      <c r="F73" s="155" t="str">
        <f>VLOOKUP(E73,VIP!$A$2:$O13009,2,0)</f>
        <v>DRBR655</v>
      </c>
      <c r="G73" s="131" t="str">
        <f>VLOOKUP(E73,'LISTADO ATM'!$A$2:$B$897,2,0)</f>
        <v>ATM Farmacia Sandra</v>
      </c>
      <c r="H73" s="131" t="str">
        <f>VLOOKUP(E73,VIP!$A$2:$O17924,7,FALSE)</f>
        <v>Si</v>
      </c>
      <c r="I73" s="131" t="str">
        <f>VLOOKUP(E73,VIP!$A$2:$O9889,8,FALSE)</f>
        <v>Si</v>
      </c>
      <c r="J73" s="131" t="str">
        <f>VLOOKUP(E73,VIP!$A$2:$O9839,8,FALSE)</f>
        <v>Si</v>
      </c>
      <c r="K73" s="131" t="str">
        <f>VLOOKUP(E73,VIP!$A$2:$O13413,6,0)</f>
        <v>NO</v>
      </c>
      <c r="L73" s="129" t="s">
        <v>2449</v>
      </c>
      <c r="M73" s="146" t="s">
        <v>2645</v>
      </c>
      <c r="N73" s="142" t="s">
        <v>2462</v>
      </c>
      <c r="O73" s="141" t="s">
        <v>2463</v>
      </c>
      <c r="P73" s="130"/>
      <c r="Q73" s="147">
        <v>44324.625</v>
      </c>
    </row>
    <row r="74" spans="1:17" ht="18" x14ac:dyDescent="0.25">
      <c r="A74" s="131" t="str">
        <f>VLOOKUP(E74,'LISTADO ATM'!$A$2:$C$898,3,0)</f>
        <v>DISTRITO NACIONAL</v>
      </c>
      <c r="B74" s="138" t="s">
        <v>2627</v>
      </c>
      <c r="C74" s="127">
        <v>44323.890069444446</v>
      </c>
      <c r="D74" s="127" t="s">
        <v>2458</v>
      </c>
      <c r="E74" s="128">
        <v>486</v>
      </c>
      <c r="F74" s="155" t="str">
        <f>VLOOKUP(E74,VIP!$A$2:$O13052,2,0)</f>
        <v>DRBR486</v>
      </c>
      <c r="G74" s="131" t="str">
        <f>VLOOKUP(E74,'LISTADO ATM'!$A$2:$B$897,2,0)</f>
        <v xml:space="preserve">ATM Olé La Caleta </v>
      </c>
      <c r="H74" s="131" t="str">
        <f>VLOOKUP(E74,VIP!$A$2:$O17925,7,FALSE)</f>
        <v>Si</v>
      </c>
      <c r="I74" s="131" t="str">
        <f>VLOOKUP(E74,VIP!$A$2:$O9890,8,FALSE)</f>
        <v>Si</v>
      </c>
      <c r="J74" s="131" t="str">
        <f>VLOOKUP(E74,VIP!$A$2:$O9840,8,FALSE)</f>
        <v>Si</v>
      </c>
      <c r="K74" s="131" t="str">
        <f>VLOOKUP(E74,VIP!$A$2:$O13414,6,0)</f>
        <v>NO</v>
      </c>
      <c r="L74" s="129" t="s">
        <v>2418</v>
      </c>
      <c r="M74" s="126" t="s">
        <v>2455</v>
      </c>
      <c r="N74" s="142" t="s">
        <v>2462</v>
      </c>
      <c r="O74" s="141" t="s">
        <v>2463</v>
      </c>
      <c r="P74" s="130"/>
      <c r="Q74" s="126" t="s">
        <v>2418</v>
      </c>
    </row>
    <row r="75" spans="1:17" ht="18" x14ac:dyDescent="0.25">
      <c r="A75" s="131" t="str">
        <f>VLOOKUP(E75,'LISTADO ATM'!$A$2:$C$898,3,0)</f>
        <v>SUR</v>
      </c>
      <c r="B75" s="138" t="s">
        <v>2628</v>
      </c>
      <c r="C75" s="127">
        <v>44323.884629629632</v>
      </c>
      <c r="D75" s="127" t="s">
        <v>2458</v>
      </c>
      <c r="E75" s="128">
        <v>356</v>
      </c>
      <c r="F75" s="155" t="str">
        <f>VLOOKUP(E75,VIP!$A$2:$O13008,2,0)</f>
        <v>DRBR356</v>
      </c>
      <c r="G75" s="131" t="str">
        <f>VLOOKUP(E75,'LISTADO ATM'!$A$2:$B$897,2,0)</f>
        <v xml:space="preserve">ATM Estación Sigma (San Cristóbal) </v>
      </c>
      <c r="H75" s="131" t="str">
        <f>VLOOKUP(E75,VIP!$A$2:$O17926,7,FALSE)</f>
        <v>Si</v>
      </c>
      <c r="I75" s="131" t="str">
        <f>VLOOKUP(E75,VIP!$A$2:$O9891,8,FALSE)</f>
        <v>Si</v>
      </c>
      <c r="J75" s="131" t="str">
        <f>VLOOKUP(E75,VIP!$A$2:$O9841,8,FALSE)</f>
        <v>Si</v>
      </c>
      <c r="K75" s="131" t="str">
        <f>VLOOKUP(E75,VIP!$A$2:$O13415,6,0)</f>
        <v>NO</v>
      </c>
      <c r="L75" s="129" t="s">
        <v>2418</v>
      </c>
      <c r="M75" s="146" t="s">
        <v>2645</v>
      </c>
      <c r="N75" s="142" t="s">
        <v>2462</v>
      </c>
      <c r="O75" s="141" t="s">
        <v>2463</v>
      </c>
      <c r="P75" s="130"/>
      <c r="Q75" s="147">
        <v>44324.625</v>
      </c>
    </row>
    <row r="76" spans="1:17" ht="18" x14ac:dyDescent="0.25">
      <c r="A76" s="131" t="str">
        <f>VLOOKUP(E76,'LISTADO ATM'!$A$2:$C$898,3,0)</f>
        <v>SUR</v>
      </c>
      <c r="B76" s="138" t="s">
        <v>2606</v>
      </c>
      <c r="C76" s="127">
        <v>44323.750104166669</v>
      </c>
      <c r="D76" s="127" t="s">
        <v>2180</v>
      </c>
      <c r="E76" s="128">
        <v>890</v>
      </c>
      <c r="F76" s="155" t="str">
        <f>VLOOKUP(E76,VIP!$A$2:$O13007,2,0)</f>
        <v>DRBR890</v>
      </c>
      <c r="G76" s="131" t="str">
        <f>VLOOKUP(E76,'LISTADO ATM'!$A$2:$B$897,2,0)</f>
        <v xml:space="preserve">ATM Escuela Penitenciaria (San Cristóbal) </v>
      </c>
      <c r="H76" s="131" t="str">
        <f>VLOOKUP(E76,VIP!$A$2:$O17913,7,FALSE)</f>
        <v>Si</v>
      </c>
      <c r="I76" s="131" t="str">
        <f>VLOOKUP(E76,VIP!$A$2:$O9878,8,FALSE)</f>
        <v>Si</v>
      </c>
      <c r="J76" s="131" t="str">
        <f>VLOOKUP(E76,VIP!$A$2:$O9828,8,FALSE)</f>
        <v>Si</v>
      </c>
      <c r="K76" s="131" t="str">
        <f>VLOOKUP(E76,VIP!$A$2:$O13402,6,0)</f>
        <v>NO</v>
      </c>
      <c r="L76" s="129" t="s">
        <v>2245</v>
      </c>
      <c r="M76" s="146" t="s">
        <v>2645</v>
      </c>
      <c r="N76" s="142" t="s">
        <v>2462</v>
      </c>
      <c r="O76" s="141" t="s">
        <v>2464</v>
      </c>
      <c r="P76" s="130"/>
      <c r="Q76" s="147">
        <v>44324.404861111114</v>
      </c>
    </row>
    <row r="77" spans="1:17" ht="18" x14ac:dyDescent="0.25">
      <c r="A77" s="131" t="str">
        <f>VLOOKUP(E77,'LISTADO ATM'!$A$2:$C$898,3,0)</f>
        <v>DISTRITO NACIONAL</v>
      </c>
      <c r="B77" s="138" t="s">
        <v>2607</v>
      </c>
      <c r="C77" s="127">
        <v>44323.749675925923</v>
      </c>
      <c r="D77" s="127" t="s">
        <v>2458</v>
      </c>
      <c r="E77" s="128">
        <v>147</v>
      </c>
      <c r="F77" s="155" t="str">
        <f>VLOOKUP(E77,VIP!$A$2:$O13051,2,0)</f>
        <v>DRBR147</v>
      </c>
      <c r="G77" s="131" t="str">
        <f>VLOOKUP(E77,'LISTADO ATM'!$A$2:$B$897,2,0)</f>
        <v xml:space="preserve">ATM Kiosco Megacentro I </v>
      </c>
      <c r="H77" s="131" t="str">
        <f>VLOOKUP(E77,VIP!$A$2:$O17914,7,FALSE)</f>
        <v>Si</v>
      </c>
      <c r="I77" s="131" t="str">
        <f>VLOOKUP(E77,VIP!$A$2:$O9879,8,FALSE)</f>
        <v>Si</v>
      </c>
      <c r="J77" s="131" t="str">
        <f>VLOOKUP(E77,VIP!$A$2:$O9829,8,FALSE)</f>
        <v>Si</v>
      </c>
      <c r="K77" s="131" t="str">
        <f>VLOOKUP(E77,VIP!$A$2:$O13403,6,0)</f>
        <v>NO</v>
      </c>
      <c r="L77" s="129" t="s">
        <v>2449</v>
      </c>
      <c r="M77" s="126" t="s">
        <v>2455</v>
      </c>
      <c r="N77" s="142" t="s">
        <v>2462</v>
      </c>
      <c r="O77" s="141" t="s">
        <v>2463</v>
      </c>
      <c r="P77" s="130"/>
      <c r="Q77" s="126" t="s">
        <v>2449</v>
      </c>
    </row>
    <row r="78" spans="1:17" ht="18" x14ac:dyDescent="0.25">
      <c r="A78" s="131" t="str">
        <f>VLOOKUP(E78,'LISTADO ATM'!$A$2:$C$898,3,0)</f>
        <v>DISTRITO NACIONAL</v>
      </c>
      <c r="B78" s="138" t="s">
        <v>2608</v>
      </c>
      <c r="C78" s="127">
        <v>44323.748518518521</v>
      </c>
      <c r="D78" s="127" t="s">
        <v>2180</v>
      </c>
      <c r="E78" s="128">
        <v>671</v>
      </c>
      <c r="F78" s="155" t="str">
        <f>VLOOKUP(E78,VIP!$A$2:$O13006,2,0)</f>
        <v>DRBR671</v>
      </c>
      <c r="G78" s="131" t="str">
        <f>VLOOKUP(E78,'LISTADO ATM'!$A$2:$B$897,2,0)</f>
        <v>ATM Ayuntamiento Sto. Dgo. Norte</v>
      </c>
      <c r="H78" s="131" t="str">
        <f>VLOOKUP(E78,VIP!$A$2:$O17915,7,FALSE)</f>
        <v>Si</v>
      </c>
      <c r="I78" s="131" t="str">
        <f>VLOOKUP(E78,VIP!$A$2:$O9880,8,FALSE)</f>
        <v>Si</v>
      </c>
      <c r="J78" s="131" t="str">
        <f>VLOOKUP(E78,VIP!$A$2:$O9830,8,FALSE)</f>
        <v>Si</v>
      </c>
      <c r="K78" s="131" t="str">
        <f>VLOOKUP(E78,VIP!$A$2:$O13404,6,0)</f>
        <v>NO</v>
      </c>
      <c r="L78" s="129" t="s">
        <v>2245</v>
      </c>
      <c r="M78" s="146" t="s">
        <v>2645</v>
      </c>
      <c r="N78" s="142" t="s">
        <v>2462</v>
      </c>
      <c r="O78" s="141" t="s">
        <v>2464</v>
      </c>
      <c r="P78" s="130"/>
      <c r="Q78" s="147">
        <v>44324.428472222222</v>
      </c>
    </row>
    <row r="79" spans="1:17" ht="18" x14ac:dyDescent="0.25">
      <c r="A79" s="131" t="str">
        <f>VLOOKUP(E79,'LISTADO ATM'!$A$2:$C$898,3,0)</f>
        <v>DISTRITO NACIONAL</v>
      </c>
      <c r="B79" s="138" t="s">
        <v>2609</v>
      </c>
      <c r="C79" s="127">
        <v>44323.745717592596</v>
      </c>
      <c r="D79" s="127" t="s">
        <v>2180</v>
      </c>
      <c r="E79" s="128">
        <v>686</v>
      </c>
      <c r="F79" s="155" t="str">
        <f>VLOOKUP(E79,VIP!$A$2:$O13005,2,0)</f>
        <v>DRBR686</v>
      </c>
      <c r="G79" s="131" t="str">
        <f>VLOOKUP(E79,'LISTADO ATM'!$A$2:$B$897,2,0)</f>
        <v>ATM Autoservicio Oficina Máximo Gómez</v>
      </c>
      <c r="H79" s="131" t="str">
        <f>VLOOKUP(E79,VIP!$A$2:$O17916,7,FALSE)</f>
        <v>Si</v>
      </c>
      <c r="I79" s="131" t="str">
        <f>VLOOKUP(E79,VIP!$A$2:$O9881,8,FALSE)</f>
        <v>Si</v>
      </c>
      <c r="J79" s="131" t="str">
        <f>VLOOKUP(E79,VIP!$A$2:$O9831,8,FALSE)</f>
        <v>Si</v>
      </c>
      <c r="K79" s="131" t="str">
        <f>VLOOKUP(E79,VIP!$A$2:$O13405,6,0)</f>
        <v>NO</v>
      </c>
      <c r="L79" s="129" t="s">
        <v>2219</v>
      </c>
      <c r="M79" s="146" t="s">
        <v>2645</v>
      </c>
      <c r="N79" s="142" t="s">
        <v>2462</v>
      </c>
      <c r="O79" s="141" t="s">
        <v>2464</v>
      </c>
      <c r="P79" s="130"/>
      <c r="Q79" s="147">
        <v>44324.595833333333</v>
      </c>
    </row>
    <row r="80" spans="1:17" ht="18" x14ac:dyDescent="0.25">
      <c r="A80" s="131" t="str">
        <f>VLOOKUP(E80,'LISTADO ATM'!$A$2:$C$898,3,0)</f>
        <v>SUR</v>
      </c>
      <c r="B80" s="138" t="s">
        <v>2610</v>
      </c>
      <c r="C80" s="127">
        <v>44323.744143518517</v>
      </c>
      <c r="D80" s="127" t="s">
        <v>2180</v>
      </c>
      <c r="E80" s="128">
        <v>891</v>
      </c>
      <c r="F80" s="155" t="str">
        <f>VLOOKUP(E80,VIP!$A$2:$O13004,2,0)</f>
        <v>DRBR891</v>
      </c>
      <c r="G80" s="131" t="str">
        <f>VLOOKUP(E80,'LISTADO ATM'!$A$2:$B$897,2,0)</f>
        <v xml:space="preserve">ATM Estación Texaco (Barahona) </v>
      </c>
      <c r="H80" s="131" t="str">
        <f>VLOOKUP(E80,VIP!$A$2:$O17917,7,FALSE)</f>
        <v>Si</v>
      </c>
      <c r="I80" s="131" t="str">
        <f>VLOOKUP(E80,VIP!$A$2:$O9882,8,FALSE)</f>
        <v>Si</v>
      </c>
      <c r="J80" s="131" t="str">
        <f>VLOOKUP(E80,VIP!$A$2:$O9832,8,FALSE)</f>
        <v>Si</v>
      </c>
      <c r="K80" s="131" t="str">
        <f>VLOOKUP(E80,VIP!$A$2:$O13406,6,0)</f>
        <v>NO</v>
      </c>
      <c r="L80" s="129" t="s">
        <v>2421</v>
      </c>
      <c r="M80" s="146" t="s">
        <v>2645</v>
      </c>
      <c r="N80" s="142" t="s">
        <v>2462</v>
      </c>
      <c r="O80" s="141" t="s">
        <v>2464</v>
      </c>
      <c r="P80" s="130"/>
      <c r="Q80" s="147">
        <v>44324.434027777781</v>
      </c>
    </row>
    <row r="81" spans="1:17" ht="18" x14ac:dyDescent="0.25">
      <c r="A81" s="131" t="str">
        <f>VLOOKUP(E81,'LISTADO ATM'!$A$2:$C$898,3,0)</f>
        <v>ESTE</v>
      </c>
      <c r="B81" s="138" t="s">
        <v>2611</v>
      </c>
      <c r="C81" s="127">
        <v>44323.742291666669</v>
      </c>
      <c r="D81" s="127" t="s">
        <v>2180</v>
      </c>
      <c r="E81" s="128">
        <v>899</v>
      </c>
      <c r="F81" s="155" t="str">
        <f>VLOOKUP(E81,VIP!$A$2:$O13050,2,0)</f>
        <v>DRBR899</v>
      </c>
      <c r="G81" s="131" t="str">
        <f>VLOOKUP(E81,'LISTADO ATM'!$A$2:$B$897,2,0)</f>
        <v xml:space="preserve">ATM Oficina Punta Cana </v>
      </c>
      <c r="H81" s="131" t="str">
        <f>VLOOKUP(E81,VIP!$A$2:$O17918,7,FALSE)</f>
        <v>Si</v>
      </c>
      <c r="I81" s="131" t="str">
        <f>VLOOKUP(E81,VIP!$A$2:$O9883,8,FALSE)</f>
        <v>Si</v>
      </c>
      <c r="J81" s="131" t="str">
        <f>VLOOKUP(E81,VIP!$A$2:$O9833,8,FALSE)</f>
        <v>Si</v>
      </c>
      <c r="K81" s="131" t="str">
        <f>VLOOKUP(E81,VIP!$A$2:$O13407,6,0)</f>
        <v>NO</v>
      </c>
      <c r="L81" s="129" t="s">
        <v>2219</v>
      </c>
      <c r="M81" s="126" t="s">
        <v>2455</v>
      </c>
      <c r="N81" s="142" t="s">
        <v>2462</v>
      </c>
      <c r="O81" s="141" t="s">
        <v>2464</v>
      </c>
      <c r="P81" s="130"/>
      <c r="Q81" s="126" t="s">
        <v>2219</v>
      </c>
    </row>
    <row r="82" spans="1:17" ht="18" x14ac:dyDescent="0.25">
      <c r="A82" s="131" t="str">
        <f>VLOOKUP(E82,'LISTADO ATM'!$A$2:$C$898,3,0)</f>
        <v>NORTE</v>
      </c>
      <c r="B82" s="138" t="s">
        <v>2612</v>
      </c>
      <c r="C82" s="127">
        <v>44323.739340277774</v>
      </c>
      <c r="D82" s="127" t="s">
        <v>2181</v>
      </c>
      <c r="E82" s="128">
        <v>937</v>
      </c>
      <c r="F82" s="155" t="str">
        <f>VLOOKUP(E82,VIP!$A$2:$O13003,2,0)</f>
        <v>DRBR937</v>
      </c>
      <c r="G82" s="131" t="str">
        <f>VLOOKUP(E82,'LISTADO ATM'!$A$2:$B$897,2,0)</f>
        <v xml:space="preserve">ATM Autobanco Oficina La Vega II </v>
      </c>
      <c r="H82" s="131" t="str">
        <f>VLOOKUP(E82,VIP!$A$2:$O17919,7,FALSE)</f>
        <v>Si</v>
      </c>
      <c r="I82" s="131" t="str">
        <f>VLOOKUP(E82,VIP!$A$2:$O9884,8,FALSE)</f>
        <v>Si</v>
      </c>
      <c r="J82" s="131" t="str">
        <f>VLOOKUP(E82,VIP!$A$2:$O9834,8,FALSE)</f>
        <v>Si</v>
      </c>
      <c r="K82" s="131" t="str">
        <f>VLOOKUP(E82,VIP!$A$2:$O13408,6,0)</f>
        <v>NO</v>
      </c>
      <c r="L82" s="129" t="s">
        <v>2219</v>
      </c>
      <c r="M82" s="146" t="s">
        <v>2645</v>
      </c>
      <c r="N82" s="142" t="s">
        <v>2462</v>
      </c>
      <c r="O82" s="141" t="s">
        <v>2584</v>
      </c>
      <c r="P82" s="130"/>
      <c r="Q82" s="147">
        <v>44324.59652777778</v>
      </c>
    </row>
    <row r="83" spans="1:17" ht="18" x14ac:dyDescent="0.25">
      <c r="A83" s="131" t="str">
        <f>VLOOKUP(E83,'LISTADO ATM'!$A$2:$C$898,3,0)</f>
        <v>DISTRITO NACIONAL</v>
      </c>
      <c r="B83" s="138" t="s">
        <v>2613</v>
      </c>
      <c r="C83" s="127">
        <v>44323.737905092596</v>
      </c>
      <c r="D83" s="127" t="s">
        <v>2180</v>
      </c>
      <c r="E83" s="128">
        <v>517</v>
      </c>
      <c r="F83" s="155" t="str">
        <f>VLOOKUP(E83,VIP!$A$2:$O13049,2,0)</f>
        <v>DRBR517</v>
      </c>
      <c r="G83" s="131" t="str">
        <f>VLOOKUP(E83,'LISTADO ATM'!$A$2:$B$897,2,0)</f>
        <v xml:space="preserve">ATM Autobanco Oficina Sans Soucí </v>
      </c>
      <c r="H83" s="131" t="str">
        <f>VLOOKUP(E83,VIP!$A$2:$O17920,7,FALSE)</f>
        <v>Si</v>
      </c>
      <c r="I83" s="131" t="str">
        <f>VLOOKUP(E83,VIP!$A$2:$O9885,8,FALSE)</f>
        <v>Si</v>
      </c>
      <c r="J83" s="131" t="str">
        <f>VLOOKUP(E83,VIP!$A$2:$O9835,8,FALSE)</f>
        <v>Si</v>
      </c>
      <c r="K83" s="131" t="str">
        <f>VLOOKUP(E83,VIP!$A$2:$O13409,6,0)</f>
        <v>SI</v>
      </c>
      <c r="L83" s="129" t="s">
        <v>2219</v>
      </c>
      <c r="M83" s="126" t="s">
        <v>2455</v>
      </c>
      <c r="N83" s="142" t="s">
        <v>2462</v>
      </c>
      <c r="O83" s="141" t="s">
        <v>2464</v>
      </c>
      <c r="P83" s="130"/>
      <c r="Q83" s="126" t="s">
        <v>2219</v>
      </c>
    </row>
    <row r="84" spans="1:17" ht="18" x14ac:dyDescent="0.25">
      <c r="A84" s="131" t="str">
        <f>VLOOKUP(E84,'LISTADO ATM'!$A$2:$C$898,3,0)</f>
        <v>ESTE</v>
      </c>
      <c r="B84" s="138" t="s">
        <v>2614</v>
      </c>
      <c r="C84" s="127">
        <v>44323.66511574074</v>
      </c>
      <c r="D84" s="127" t="s">
        <v>2458</v>
      </c>
      <c r="E84" s="128">
        <v>608</v>
      </c>
      <c r="F84" s="155" t="str">
        <f>VLOOKUP(E84,VIP!$A$2:$O13048,2,0)</f>
        <v>DRBR305</v>
      </c>
      <c r="G84" s="131" t="str">
        <f>VLOOKUP(E84,'LISTADO ATM'!$A$2:$B$897,2,0)</f>
        <v xml:space="preserve">ATM Oficina Jumbo (San Pedro) </v>
      </c>
      <c r="H84" s="131" t="str">
        <f>VLOOKUP(E84,VIP!$A$2:$O17922,7,FALSE)</f>
        <v>Si</v>
      </c>
      <c r="I84" s="131" t="str">
        <f>VLOOKUP(E84,VIP!$A$2:$O9887,8,FALSE)</f>
        <v>Si</v>
      </c>
      <c r="J84" s="131" t="str">
        <f>VLOOKUP(E84,VIP!$A$2:$O9837,8,FALSE)</f>
        <v>Si</v>
      </c>
      <c r="K84" s="131" t="str">
        <f>VLOOKUP(E84,VIP!$A$2:$O13411,6,0)</f>
        <v>SI</v>
      </c>
      <c r="L84" s="129" t="s">
        <v>2573</v>
      </c>
      <c r="M84" s="146" t="s">
        <v>2645</v>
      </c>
      <c r="N84" s="142" t="s">
        <v>2578</v>
      </c>
      <c r="O84" s="141" t="s">
        <v>2463</v>
      </c>
      <c r="P84" s="130"/>
      <c r="Q84" s="147">
        <v>44324.852025462962</v>
      </c>
    </row>
    <row r="85" spans="1:17" ht="18" x14ac:dyDescent="0.25">
      <c r="A85" s="131" t="str">
        <f>VLOOKUP(E85,'LISTADO ATM'!$A$2:$C$898,3,0)</f>
        <v>DISTRITO NACIONAL</v>
      </c>
      <c r="B85" s="138" t="s">
        <v>2615</v>
      </c>
      <c r="C85" s="127">
        <v>44323.649675925924</v>
      </c>
      <c r="D85" s="127" t="s">
        <v>2458</v>
      </c>
      <c r="E85" s="128">
        <v>578</v>
      </c>
      <c r="F85" s="155" t="str">
        <f>VLOOKUP(E85,VIP!$A$2:$O13002,2,0)</f>
        <v>DRBR324</v>
      </c>
      <c r="G85" s="131" t="str">
        <f>VLOOKUP(E85,'LISTADO ATM'!$A$2:$B$897,2,0)</f>
        <v xml:space="preserve">ATM Procuraduría General de la República </v>
      </c>
      <c r="H85" s="131" t="str">
        <f>VLOOKUP(E85,VIP!$A$2:$O17923,7,FALSE)</f>
        <v>Si</v>
      </c>
      <c r="I85" s="131" t="str">
        <f>VLOOKUP(E85,VIP!$A$2:$O9888,8,FALSE)</f>
        <v>No</v>
      </c>
      <c r="J85" s="131" t="str">
        <f>VLOOKUP(E85,VIP!$A$2:$O9838,8,FALSE)</f>
        <v>No</v>
      </c>
      <c r="K85" s="131" t="str">
        <f>VLOOKUP(E85,VIP!$A$2:$O13412,6,0)</f>
        <v>NO</v>
      </c>
      <c r="L85" s="129" t="s">
        <v>2449</v>
      </c>
      <c r="M85" s="146" t="s">
        <v>2645</v>
      </c>
      <c r="N85" s="142" t="s">
        <v>2462</v>
      </c>
      <c r="O85" s="141" t="s">
        <v>2463</v>
      </c>
      <c r="P85" s="130"/>
      <c r="Q85" s="147">
        <v>44324.458333333336</v>
      </c>
    </row>
    <row r="86" spans="1:17" ht="18" x14ac:dyDescent="0.25">
      <c r="A86" s="131" t="str">
        <f>VLOOKUP(E86,'LISTADO ATM'!$A$2:$C$898,3,0)</f>
        <v>NORTE</v>
      </c>
      <c r="B86" s="138" t="s">
        <v>2599</v>
      </c>
      <c r="C86" s="127">
        <v>44323.556215277778</v>
      </c>
      <c r="D86" s="127" t="s">
        <v>2181</v>
      </c>
      <c r="E86" s="128">
        <v>166</v>
      </c>
      <c r="F86" s="155" t="str">
        <f>VLOOKUP(E86,VIP!$A$2:$O13001,2,0)</f>
        <v>DRBR166</v>
      </c>
      <c r="G86" s="131" t="str">
        <f>VLOOKUP(E86,'LISTADO ATM'!$A$2:$B$897,2,0)</f>
        <v>ATM Estación Texaco Las Lavas</v>
      </c>
      <c r="H86" s="131" t="str">
        <f>VLOOKUP(E86,VIP!$A$2:$O17919,7,FALSE)</f>
        <v>N/A</v>
      </c>
      <c r="I86" s="131" t="str">
        <f>VLOOKUP(E86,VIP!$A$2:$O9884,8,FALSE)</f>
        <v>N/A</v>
      </c>
      <c r="J86" s="131" t="str">
        <f>VLOOKUP(E86,VIP!$A$2:$O9834,8,FALSE)</f>
        <v>N/A</v>
      </c>
      <c r="K86" s="131" t="str">
        <f>VLOOKUP(E86,VIP!$A$2:$O13408,6,0)</f>
        <v>N/A</v>
      </c>
      <c r="L86" s="129" t="s">
        <v>2245</v>
      </c>
      <c r="M86" s="146" t="s">
        <v>2645</v>
      </c>
      <c r="N86" s="142" t="s">
        <v>2598</v>
      </c>
      <c r="O86" s="141" t="s">
        <v>2584</v>
      </c>
      <c r="P86" s="130"/>
      <c r="Q86" s="147">
        <v>44324.598611111112</v>
      </c>
    </row>
    <row r="87" spans="1:17" ht="18" x14ac:dyDescent="0.25">
      <c r="A87" s="131" t="str">
        <f>VLOOKUP(E87,'LISTADO ATM'!$A$2:$C$898,3,0)</f>
        <v>SUR</v>
      </c>
      <c r="B87" s="138" t="s">
        <v>2600</v>
      </c>
      <c r="C87" s="127">
        <v>44323.551770833335</v>
      </c>
      <c r="D87" s="127" t="s">
        <v>2180</v>
      </c>
      <c r="E87" s="128">
        <v>677</v>
      </c>
      <c r="F87" s="155" t="str">
        <f>VLOOKUP(E87,VIP!$A$2:$O13000,2,0)</f>
        <v>DRBR677</v>
      </c>
      <c r="G87" s="131" t="str">
        <f>VLOOKUP(E87,'LISTADO ATM'!$A$2:$B$897,2,0)</f>
        <v>ATM PBG Villa Jaragua</v>
      </c>
      <c r="H87" s="131" t="str">
        <f>VLOOKUP(E87,VIP!$A$2:$O17921,7,FALSE)</f>
        <v>Si</v>
      </c>
      <c r="I87" s="131" t="str">
        <f>VLOOKUP(E87,VIP!$A$2:$O9886,8,FALSE)</f>
        <v>Si</v>
      </c>
      <c r="J87" s="131" t="str">
        <f>VLOOKUP(E87,VIP!$A$2:$O9836,8,FALSE)</f>
        <v>Si</v>
      </c>
      <c r="K87" s="131" t="str">
        <f>VLOOKUP(E87,VIP!$A$2:$O13410,6,0)</f>
        <v>SI</v>
      </c>
      <c r="L87" s="129" t="s">
        <v>2219</v>
      </c>
      <c r="M87" s="146" t="s">
        <v>2645</v>
      </c>
      <c r="N87" s="142" t="s">
        <v>2598</v>
      </c>
      <c r="O87" s="141" t="s">
        <v>2464</v>
      </c>
      <c r="P87" s="130"/>
      <c r="Q87" s="147">
        <v>44324.597222222219</v>
      </c>
    </row>
    <row r="88" spans="1:17" ht="18" x14ac:dyDescent="0.25">
      <c r="A88" s="131" t="str">
        <f>VLOOKUP(E88,'LISTADO ATM'!$A$2:$C$898,3,0)</f>
        <v>NORTE</v>
      </c>
      <c r="B88" s="138" t="s">
        <v>2601</v>
      </c>
      <c r="C88" s="127">
        <v>44323.550393518519</v>
      </c>
      <c r="D88" s="127" t="s">
        <v>2181</v>
      </c>
      <c r="E88" s="128">
        <v>874</v>
      </c>
      <c r="F88" s="155" t="str">
        <f>VLOOKUP(E88,VIP!$A$2:$O13001,2,0)</f>
        <v>DRBR874</v>
      </c>
      <c r="G88" s="131" t="str">
        <f>VLOOKUP(E88,'LISTADO ATM'!$A$2:$B$897,2,0)</f>
        <v xml:space="preserve">ATM Zona Franca Esperanza II (Mao) </v>
      </c>
      <c r="H88" s="131" t="str">
        <f>VLOOKUP(E88,VIP!$A$2:$O17922,7,FALSE)</f>
        <v>Si</v>
      </c>
      <c r="I88" s="131" t="str">
        <f>VLOOKUP(E88,VIP!$A$2:$O9887,8,FALSE)</f>
        <v>Si</v>
      </c>
      <c r="J88" s="131" t="str">
        <f>VLOOKUP(E88,VIP!$A$2:$O9837,8,FALSE)</f>
        <v>Si</v>
      </c>
      <c r="K88" s="131" t="str">
        <f>VLOOKUP(E88,VIP!$A$2:$O13411,6,0)</f>
        <v>NO</v>
      </c>
      <c r="L88" s="129" t="s">
        <v>2219</v>
      </c>
      <c r="M88" s="146" t="s">
        <v>2645</v>
      </c>
      <c r="N88" s="142" t="s">
        <v>2578</v>
      </c>
      <c r="O88" s="141" t="s">
        <v>2491</v>
      </c>
      <c r="P88" s="130"/>
      <c r="Q88" s="147">
        <v>44324.419444444444</v>
      </c>
    </row>
    <row r="89" spans="1:17" ht="18" x14ac:dyDescent="0.25">
      <c r="A89" s="131" t="str">
        <f>VLOOKUP(E89,'LISTADO ATM'!$A$2:$C$898,3,0)</f>
        <v>DISTRITO NACIONAL</v>
      </c>
      <c r="B89" s="138" t="s">
        <v>2602</v>
      </c>
      <c r="C89" s="127">
        <v>44323.503807870373</v>
      </c>
      <c r="D89" s="127" t="s">
        <v>2458</v>
      </c>
      <c r="E89" s="128">
        <v>884</v>
      </c>
      <c r="F89" s="155" t="str">
        <f>VLOOKUP(E89,VIP!$A$2:$O13003,2,0)</f>
        <v>DRBR884</v>
      </c>
      <c r="G89" s="131" t="str">
        <f>VLOOKUP(E89,'LISTADO ATM'!$A$2:$B$897,2,0)</f>
        <v xml:space="preserve">ATM UNP Olé Sabana Perdida </v>
      </c>
      <c r="H89" s="131" t="str">
        <f>VLOOKUP(E89,VIP!$A$2:$O17924,7,FALSE)</f>
        <v>Si</v>
      </c>
      <c r="I89" s="131" t="str">
        <f>VLOOKUP(E89,VIP!$A$2:$O9889,8,FALSE)</f>
        <v>Si</v>
      </c>
      <c r="J89" s="131" t="str">
        <f>VLOOKUP(E89,VIP!$A$2:$O9839,8,FALSE)</f>
        <v>Si</v>
      </c>
      <c r="K89" s="131" t="str">
        <f>VLOOKUP(E89,VIP!$A$2:$O13413,6,0)</f>
        <v>NO</v>
      </c>
      <c r="L89" s="129" t="s">
        <v>2418</v>
      </c>
      <c r="M89" s="146" t="s">
        <v>2645</v>
      </c>
      <c r="N89" s="142" t="s">
        <v>2462</v>
      </c>
      <c r="O89" s="141" t="s">
        <v>2463</v>
      </c>
      <c r="P89" s="130"/>
      <c r="Q89" s="147">
        <v>44324.625</v>
      </c>
    </row>
    <row r="90" spans="1:17" ht="18" x14ac:dyDescent="0.25">
      <c r="A90" s="131" t="str">
        <f>VLOOKUP(E90,'LISTADO ATM'!$A$2:$C$898,3,0)</f>
        <v>ESTE</v>
      </c>
      <c r="B90" s="138" t="s">
        <v>2603</v>
      </c>
      <c r="C90" s="127">
        <v>44323.490960648145</v>
      </c>
      <c r="D90" s="127" t="s">
        <v>2180</v>
      </c>
      <c r="E90" s="128">
        <v>521</v>
      </c>
      <c r="F90" s="155" t="str">
        <f>VLOOKUP(E90,VIP!$A$2:$O13009,2,0)</f>
        <v>DRBR521</v>
      </c>
      <c r="G90" s="131" t="str">
        <f>VLOOKUP(E90,'LISTADO ATM'!$A$2:$B$897,2,0)</f>
        <v xml:space="preserve">ATM UNP Bayahibe (La Romana) </v>
      </c>
      <c r="H90" s="131" t="str">
        <f>VLOOKUP(E90,VIP!$A$2:$O17930,7,FALSE)</f>
        <v>Si</v>
      </c>
      <c r="I90" s="131" t="str">
        <f>VLOOKUP(E90,VIP!$A$2:$O9895,8,FALSE)</f>
        <v>Si</v>
      </c>
      <c r="J90" s="131" t="str">
        <f>VLOOKUP(E90,VIP!$A$2:$O9845,8,FALSE)</f>
        <v>Si</v>
      </c>
      <c r="K90" s="131" t="str">
        <f>VLOOKUP(E90,VIP!$A$2:$O13419,6,0)</f>
        <v>NO</v>
      </c>
      <c r="L90" s="129" t="s">
        <v>2219</v>
      </c>
      <c r="M90" s="146" t="s">
        <v>2645</v>
      </c>
      <c r="N90" s="142" t="s">
        <v>2578</v>
      </c>
      <c r="O90" s="141" t="s">
        <v>2464</v>
      </c>
      <c r="P90" s="130"/>
      <c r="Q90" s="147">
        <v>44324.311111111114</v>
      </c>
    </row>
    <row r="91" spans="1:17" ht="18" x14ac:dyDescent="0.25">
      <c r="A91" s="131" t="str">
        <f>VLOOKUP(E91,'LISTADO ATM'!$A$2:$C$898,3,0)</f>
        <v>NORTE</v>
      </c>
      <c r="B91" s="138" t="s">
        <v>2604</v>
      </c>
      <c r="C91" s="127">
        <v>44323.481712962966</v>
      </c>
      <c r="D91" s="127" t="s">
        <v>2181</v>
      </c>
      <c r="E91" s="128">
        <v>720</v>
      </c>
      <c r="F91" s="155" t="str">
        <f>VLOOKUP(E91,VIP!$A$2:$O13014,2,0)</f>
        <v>DRBR12E</v>
      </c>
      <c r="G91" s="131" t="str">
        <f>VLOOKUP(E91,'LISTADO ATM'!$A$2:$B$897,2,0)</f>
        <v xml:space="preserve">ATM OMSA (Santiago) </v>
      </c>
      <c r="H91" s="131" t="str">
        <f>VLOOKUP(E91,VIP!$A$2:$O17935,7,FALSE)</f>
        <v>Si</v>
      </c>
      <c r="I91" s="131" t="str">
        <f>VLOOKUP(E91,VIP!$A$2:$O9900,8,FALSE)</f>
        <v>Si</v>
      </c>
      <c r="J91" s="131" t="str">
        <f>VLOOKUP(E91,VIP!$A$2:$O9850,8,FALSE)</f>
        <v>Si</v>
      </c>
      <c r="K91" s="131" t="str">
        <f>VLOOKUP(E91,VIP!$A$2:$O13424,6,0)</f>
        <v>NO</v>
      </c>
      <c r="L91" s="129" t="s">
        <v>2421</v>
      </c>
      <c r="M91" s="146" t="s">
        <v>2645</v>
      </c>
      <c r="N91" s="142" t="s">
        <v>2578</v>
      </c>
      <c r="O91" s="141" t="s">
        <v>2491</v>
      </c>
      <c r="P91" s="130"/>
      <c r="Q91" s="147">
        <v>44324.321527777778</v>
      </c>
    </row>
    <row r="92" spans="1:17" ht="18" x14ac:dyDescent="0.25">
      <c r="A92" s="131" t="str">
        <f>VLOOKUP(E92,'LISTADO ATM'!$A$2:$C$898,3,0)</f>
        <v>NORTE</v>
      </c>
      <c r="B92" s="138" t="s">
        <v>2605</v>
      </c>
      <c r="C92" s="127">
        <v>44323.477488425924</v>
      </c>
      <c r="D92" s="127" t="s">
        <v>2181</v>
      </c>
      <c r="E92" s="128">
        <v>518</v>
      </c>
      <c r="F92" s="155" t="str">
        <f>VLOOKUP(E92,VIP!$A$2:$O13016,2,0)</f>
        <v>DRBR518</v>
      </c>
      <c r="G92" s="131" t="str">
        <f>VLOOKUP(E92,'LISTADO ATM'!$A$2:$B$897,2,0)</f>
        <v xml:space="preserve">ATM Autobanco Los Alamos </v>
      </c>
      <c r="H92" s="131" t="str">
        <f>VLOOKUP(E92,VIP!$A$2:$O17937,7,FALSE)</f>
        <v>Si</v>
      </c>
      <c r="I92" s="131" t="str">
        <f>VLOOKUP(E92,VIP!$A$2:$O9902,8,FALSE)</f>
        <v>Si</v>
      </c>
      <c r="J92" s="131" t="str">
        <f>VLOOKUP(E92,VIP!$A$2:$O9852,8,FALSE)</f>
        <v>Si</v>
      </c>
      <c r="K92" s="131" t="str">
        <f>VLOOKUP(E92,VIP!$A$2:$O13426,6,0)</f>
        <v>NO</v>
      </c>
      <c r="L92" s="129" t="s">
        <v>2219</v>
      </c>
      <c r="M92" s="146" t="s">
        <v>2645</v>
      </c>
      <c r="N92" s="142" t="s">
        <v>2578</v>
      </c>
      <c r="O92" s="141" t="s">
        <v>2491</v>
      </c>
      <c r="P92" s="130"/>
      <c r="Q92" s="147">
        <v>44324.300694444442</v>
      </c>
    </row>
    <row r="93" spans="1:17" ht="18" x14ac:dyDescent="0.25">
      <c r="A93" s="131" t="str">
        <f>VLOOKUP(E93,'LISTADO ATM'!$A$2:$C$898,3,0)</f>
        <v>NORTE</v>
      </c>
      <c r="B93" s="138" t="s">
        <v>2592</v>
      </c>
      <c r="C93" s="127">
        <v>44323.434895833336</v>
      </c>
      <c r="D93" s="127" t="s">
        <v>2482</v>
      </c>
      <c r="E93" s="128">
        <v>687</v>
      </c>
      <c r="F93" s="155" t="str">
        <f>VLOOKUP(E93,VIP!$A$2:$O13020,2,0)</f>
        <v>DRBR687</v>
      </c>
      <c r="G93" s="131" t="str">
        <f>VLOOKUP(E93,'LISTADO ATM'!$A$2:$B$897,2,0)</f>
        <v>ATM Oficina Monterrico II</v>
      </c>
      <c r="H93" s="131" t="str">
        <f>VLOOKUP(E93,VIP!$A$2:$O17941,7,FALSE)</f>
        <v>NO</v>
      </c>
      <c r="I93" s="131" t="str">
        <f>VLOOKUP(E93,VIP!$A$2:$O9906,8,FALSE)</f>
        <v>NO</v>
      </c>
      <c r="J93" s="131" t="str">
        <f>VLOOKUP(E93,VIP!$A$2:$O9856,8,FALSE)</f>
        <v>NO</v>
      </c>
      <c r="K93" s="131" t="str">
        <f>VLOOKUP(E93,VIP!$A$2:$O13430,6,0)</f>
        <v>SI</v>
      </c>
      <c r="L93" s="129" t="s">
        <v>2418</v>
      </c>
      <c r="M93" s="146" t="s">
        <v>2645</v>
      </c>
      <c r="N93" s="142" t="s">
        <v>2578</v>
      </c>
      <c r="O93" s="141" t="s">
        <v>2597</v>
      </c>
      <c r="P93" s="130"/>
      <c r="Q93" s="147">
        <v>44324.625</v>
      </c>
    </row>
    <row r="94" spans="1:17" ht="18" x14ac:dyDescent="0.25">
      <c r="A94" s="131" t="str">
        <f>VLOOKUP(E94,'LISTADO ATM'!$A$2:$C$898,3,0)</f>
        <v>DISTRITO NACIONAL</v>
      </c>
      <c r="B94" s="138" t="s">
        <v>2593</v>
      </c>
      <c r="C94" s="127">
        <v>44323.402662037035</v>
      </c>
      <c r="D94" s="127" t="s">
        <v>2458</v>
      </c>
      <c r="E94" s="128">
        <v>908</v>
      </c>
      <c r="F94" s="155" t="str">
        <f>VLOOKUP(E94,VIP!$A$2:$O13047,2,0)</f>
        <v>DRBR16D</v>
      </c>
      <c r="G94" s="131" t="str">
        <f>VLOOKUP(E94,'LISTADO ATM'!$A$2:$B$897,2,0)</f>
        <v xml:space="preserve">ATM Oficina Plaza Botánika </v>
      </c>
      <c r="H94" s="131" t="str">
        <f>VLOOKUP(E94,VIP!$A$2:$O17921,7,FALSE)</f>
        <v>Si</v>
      </c>
      <c r="I94" s="131" t="str">
        <f>VLOOKUP(E94,VIP!$A$2:$O9886,8,FALSE)</f>
        <v>Si</v>
      </c>
      <c r="J94" s="131" t="str">
        <f>VLOOKUP(E94,VIP!$A$2:$O9836,8,FALSE)</f>
        <v>Si</v>
      </c>
      <c r="K94" s="131" t="str">
        <f>VLOOKUP(E94,VIP!$A$2:$O13410,6,0)</f>
        <v>NO</v>
      </c>
      <c r="L94" s="129" t="s">
        <v>2596</v>
      </c>
      <c r="M94" s="146" t="s">
        <v>2645</v>
      </c>
      <c r="N94" s="142" t="s">
        <v>2462</v>
      </c>
      <c r="O94" s="141" t="s">
        <v>2463</v>
      </c>
      <c r="P94" s="130"/>
      <c r="Q94" s="147">
        <v>44324.942627314813</v>
      </c>
    </row>
    <row r="95" spans="1:17" ht="18" x14ac:dyDescent="0.25">
      <c r="A95" s="131" t="str">
        <f>VLOOKUP(E95,'LISTADO ATM'!$A$2:$C$898,3,0)</f>
        <v>NORTE</v>
      </c>
      <c r="B95" s="138" t="s">
        <v>2594</v>
      </c>
      <c r="C95" s="127">
        <v>44323.375752314816</v>
      </c>
      <c r="D95" s="127" t="s">
        <v>2181</v>
      </c>
      <c r="E95" s="128">
        <v>285</v>
      </c>
      <c r="F95" s="155" t="str">
        <f>VLOOKUP(E95,VIP!$A$2:$O13005,2,0)</f>
        <v>DRBR285</v>
      </c>
      <c r="G95" s="131" t="str">
        <f>VLOOKUP(E95,'LISTADO ATM'!$A$2:$B$897,2,0)</f>
        <v xml:space="preserve">ATM Oficina Camino Real (Puerto Plata) </v>
      </c>
      <c r="H95" s="131" t="str">
        <f>VLOOKUP(E95,VIP!$A$2:$O17926,7,FALSE)</f>
        <v>Si</v>
      </c>
      <c r="I95" s="131" t="str">
        <f>VLOOKUP(E95,VIP!$A$2:$O9891,8,FALSE)</f>
        <v>Si</v>
      </c>
      <c r="J95" s="131" t="str">
        <f>VLOOKUP(E95,VIP!$A$2:$O9841,8,FALSE)</f>
        <v>Si</v>
      </c>
      <c r="K95" s="131" t="str">
        <f>VLOOKUP(E95,VIP!$A$2:$O13415,6,0)</f>
        <v>NO</v>
      </c>
      <c r="L95" s="129" t="s">
        <v>2219</v>
      </c>
      <c r="M95" s="146" t="s">
        <v>2645</v>
      </c>
      <c r="N95" s="142" t="s">
        <v>2578</v>
      </c>
      <c r="O95" s="141" t="s">
        <v>2491</v>
      </c>
      <c r="P95" s="130"/>
      <c r="Q95" s="147">
        <v>44324.294444444444</v>
      </c>
    </row>
    <row r="96" spans="1:17" ht="18" x14ac:dyDescent="0.25">
      <c r="A96" s="131" t="str">
        <f>VLOOKUP(E96,'LISTADO ATM'!$A$2:$C$898,3,0)</f>
        <v>DISTRITO NACIONAL</v>
      </c>
      <c r="B96" s="138" t="s">
        <v>2595</v>
      </c>
      <c r="C96" s="127">
        <v>44323.375034722223</v>
      </c>
      <c r="D96" s="127" t="s">
        <v>2180</v>
      </c>
      <c r="E96" s="128">
        <v>314</v>
      </c>
      <c r="F96" s="155" t="str">
        <f>VLOOKUP(E96,VIP!$A$2:$O13046,2,0)</f>
        <v>DRBR314</v>
      </c>
      <c r="G96" s="131" t="str">
        <f>VLOOKUP(E96,'LISTADO ATM'!$A$2:$B$897,2,0)</f>
        <v xml:space="preserve">ATM UNP Cambita Garabito (San Cristóbal) </v>
      </c>
      <c r="H96" s="131" t="str">
        <f>VLOOKUP(E96,VIP!$A$2:$O17928,7,FALSE)</f>
        <v>Si</v>
      </c>
      <c r="I96" s="131" t="str">
        <f>VLOOKUP(E96,VIP!$A$2:$O9893,8,FALSE)</f>
        <v>Si</v>
      </c>
      <c r="J96" s="131" t="str">
        <f>VLOOKUP(E96,VIP!$A$2:$O9843,8,FALSE)</f>
        <v>Si</v>
      </c>
      <c r="K96" s="131" t="str">
        <f>VLOOKUP(E96,VIP!$A$2:$O13417,6,0)</f>
        <v>NO</v>
      </c>
      <c r="L96" s="129" t="s">
        <v>2421</v>
      </c>
      <c r="M96" s="126" t="s">
        <v>2455</v>
      </c>
      <c r="N96" s="142" t="s">
        <v>2598</v>
      </c>
      <c r="O96" s="141" t="s">
        <v>2464</v>
      </c>
      <c r="P96" s="130"/>
      <c r="Q96" s="126" t="s">
        <v>2421</v>
      </c>
    </row>
    <row r="97" spans="1:17" ht="18" x14ac:dyDescent="0.25">
      <c r="A97" s="131" t="str">
        <f>VLOOKUP(E97,'LISTADO ATM'!$A$2:$C$898,3,0)</f>
        <v>SUR</v>
      </c>
      <c r="B97" s="138" t="s">
        <v>2587</v>
      </c>
      <c r="C97" s="127">
        <v>44323.156921296293</v>
      </c>
      <c r="D97" s="127" t="s">
        <v>2458</v>
      </c>
      <c r="E97" s="128">
        <v>880</v>
      </c>
      <c r="F97" s="155" t="str">
        <f>VLOOKUP(E97,VIP!$A$2:$O13045,2,0)</f>
        <v>DRBR880</v>
      </c>
      <c r="G97" s="131" t="str">
        <f>VLOOKUP(E97,'LISTADO ATM'!$A$2:$B$897,2,0)</f>
        <v xml:space="preserve">ATM Autoservicio Barahona II </v>
      </c>
      <c r="H97" s="131" t="str">
        <f>VLOOKUP(E97,VIP!$A$2:$O17916,7,FALSE)</f>
        <v>Si</v>
      </c>
      <c r="I97" s="131" t="str">
        <f>VLOOKUP(E97,VIP!$A$2:$O9881,8,FALSE)</f>
        <v>Si</v>
      </c>
      <c r="J97" s="131" t="str">
        <f>VLOOKUP(E97,VIP!$A$2:$O9831,8,FALSE)</f>
        <v>Si</v>
      </c>
      <c r="K97" s="131" t="str">
        <f>VLOOKUP(E97,VIP!$A$2:$O13405,6,0)</f>
        <v>SI</v>
      </c>
      <c r="L97" s="129" t="s">
        <v>2573</v>
      </c>
      <c r="M97" s="146" t="s">
        <v>2645</v>
      </c>
      <c r="N97" s="142" t="s">
        <v>2578</v>
      </c>
      <c r="O97" s="141" t="s">
        <v>2463</v>
      </c>
      <c r="P97" s="130"/>
      <c r="Q97" s="147">
        <v>44324.938414351855</v>
      </c>
    </row>
    <row r="98" spans="1:17" ht="18" x14ac:dyDescent="0.25">
      <c r="A98" s="131" t="str">
        <f>VLOOKUP(E98,'LISTADO ATM'!$A$2:$C$898,3,0)</f>
        <v>NORTE</v>
      </c>
      <c r="B98" s="138" t="s">
        <v>2588</v>
      </c>
      <c r="C98" s="127">
        <v>44323.143587962964</v>
      </c>
      <c r="D98" s="127" t="s">
        <v>2482</v>
      </c>
      <c r="E98" s="128">
        <v>307</v>
      </c>
      <c r="F98" s="155" t="str">
        <f>VLOOKUP(E98,VIP!$A$2:$O13044,2,0)</f>
        <v>DRBR307</v>
      </c>
      <c r="G98" s="131" t="str">
        <f>VLOOKUP(E98,'LISTADO ATM'!$A$2:$B$897,2,0)</f>
        <v>ATM Oficina Nagua II</v>
      </c>
      <c r="H98" s="131" t="str">
        <f>VLOOKUP(E98,VIP!$A$2:$O17918,7,FALSE)</f>
        <v>Si</v>
      </c>
      <c r="I98" s="131" t="str">
        <f>VLOOKUP(E98,VIP!$A$2:$O9883,8,FALSE)</f>
        <v>Si</v>
      </c>
      <c r="J98" s="131" t="str">
        <f>VLOOKUP(E98,VIP!$A$2:$O9833,8,FALSE)</f>
        <v>Si</v>
      </c>
      <c r="K98" s="131" t="str">
        <f>VLOOKUP(E98,VIP!$A$2:$O13407,6,0)</f>
        <v>SI</v>
      </c>
      <c r="L98" s="129" t="s">
        <v>2573</v>
      </c>
      <c r="M98" s="146" t="s">
        <v>2645</v>
      </c>
      <c r="N98" s="142" t="s">
        <v>2578</v>
      </c>
      <c r="O98" s="141" t="s">
        <v>2483</v>
      </c>
      <c r="P98" s="130"/>
      <c r="Q98" s="147">
        <v>44324.951215277775</v>
      </c>
    </row>
    <row r="99" spans="1:17" ht="18" x14ac:dyDescent="0.25">
      <c r="A99" s="131" t="str">
        <f>VLOOKUP(E99,'LISTADO ATM'!$A$2:$C$898,3,0)</f>
        <v>DISTRITO NACIONAL</v>
      </c>
      <c r="B99" s="138" t="s">
        <v>2589</v>
      </c>
      <c r="C99" s="127">
        <v>44323.139722222222</v>
      </c>
      <c r="D99" s="127" t="s">
        <v>2458</v>
      </c>
      <c r="E99" s="128">
        <v>540</v>
      </c>
      <c r="F99" s="155" t="str">
        <f>VLOOKUP(E99,VIP!$A$2:$O13043,2,0)</f>
        <v>DRBR540</v>
      </c>
      <c r="G99" s="131" t="str">
        <f>VLOOKUP(E99,'LISTADO ATM'!$A$2:$B$897,2,0)</f>
        <v xml:space="preserve">ATM Autoservicio Sambil I </v>
      </c>
      <c r="H99" s="131" t="str">
        <f>VLOOKUP(E99,VIP!$A$2:$O17919,7,FALSE)</f>
        <v>Si</v>
      </c>
      <c r="I99" s="131" t="str">
        <f>VLOOKUP(E99,VIP!$A$2:$O9884,8,FALSE)</f>
        <v>Si</v>
      </c>
      <c r="J99" s="131" t="str">
        <f>VLOOKUP(E99,VIP!$A$2:$O9834,8,FALSE)</f>
        <v>Si</v>
      </c>
      <c r="K99" s="131" t="str">
        <f>VLOOKUP(E99,VIP!$A$2:$O13408,6,0)</f>
        <v>NO</v>
      </c>
      <c r="L99" s="129" t="s">
        <v>2573</v>
      </c>
      <c r="M99" s="146" t="s">
        <v>2645</v>
      </c>
      <c r="N99" s="142" t="s">
        <v>2462</v>
      </c>
      <c r="O99" s="141" t="s">
        <v>2463</v>
      </c>
      <c r="P99" s="130"/>
      <c r="Q99" s="147">
        <v>44324.926516203705</v>
      </c>
    </row>
    <row r="100" spans="1:17" ht="18" x14ac:dyDescent="0.25">
      <c r="A100" s="131" t="str">
        <f>VLOOKUP(E100,'LISTADO ATM'!$A$2:$C$898,3,0)</f>
        <v>DISTRITO NACIONAL</v>
      </c>
      <c r="B100" s="138" t="s">
        <v>2590</v>
      </c>
      <c r="C100" s="127">
        <v>44323.136134259257</v>
      </c>
      <c r="D100" s="127" t="s">
        <v>2482</v>
      </c>
      <c r="E100" s="128">
        <v>946</v>
      </c>
      <c r="F100" s="155" t="str">
        <f>VLOOKUP(E100,VIP!$A$2:$O13042,2,0)</f>
        <v>DRBR24R</v>
      </c>
      <c r="G100" s="131" t="str">
        <f>VLOOKUP(E100,'LISTADO ATM'!$A$2:$B$897,2,0)</f>
        <v xml:space="preserve">ATM Oficina Núñez de Cáceres I </v>
      </c>
      <c r="H100" s="131" t="str">
        <f>VLOOKUP(E100,VIP!$A$2:$O17920,7,FALSE)</f>
        <v>Si</v>
      </c>
      <c r="I100" s="131" t="str">
        <f>VLOOKUP(E100,VIP!$A$2:$O9885,8,FALSE)</f>
        <v>Si</v>
      </c>
      <c r="J100" s="131" t="str">
        <f>VLOOKUP(E100,VIP!$A$2:$O9835,8,FALSE)</f>
        <v>Si</v>
      </c>
      <c r="K100" s="131" t="str">
        <f>VLOOKUP(E100,VIP!$A$2:$O13409,6,0)</f>
        <v>NO</v>
      </c>
      <c r="L100" s="129" t="s">
        <v>2573</v>
      </c>
      <c r="M100" s="146" t="s">
        <v>2645</v>
      </c>
      <c r="N100" s="142" t="s">
        <v>2578</v>
      </c>
      <c r="O100" s="141" t="s">
        <v>2483</v>
      </c>
      <c r="P100" s="130"/>
      <c r="Q100" s="147">
        <v>44324.902673611112</v>
      </c>
    </row>
    <row r="101" spans="1:17" ht="18" x14ac:dyDescent="0.25">
      <c r="A101" s="131" t="str">
        <f>VLOOKUP(E101,'LISTADO ATM'!$A$2:$C$898,3,0)</f>
        <v>NORTE</v>
      </c>
      <c r="B101" s="138" t="s">
        <v>2591</v>
      </c>
      <c r="C101" s="127">
        <v>44323.133912037039</v>
      </c>
      <c r="D101" s="127" t="s">
        <v>2482</v>
      </c>
      <c r="E101" s="128">
        <v>8</v>
      </c>
      <c r="F101" s="155" t="str">
        <f>VLOOKUP(E101,VIP!$A$2:$O13041,2,0)</f>
        <v>DRBR008</v>
      </c>
      <c r="G101" s="131" t="str">
        <f>VLOOKUP(E101,'LISTADO ATM'!$A$2:$B$897,2,0)</f>
        <v>ATM Autoservicio Yaque</v>
      </c>
      <c r="H101" s="131" t="str">
        <f>VLOOKUP(E101,VIP!$A$2:$O17921,7,FALSE)</f>
        <v>Si</v>
      </c>
      <c r="I101" s="131" t="str">
        <f>VLOOKUP(E101,VIP!$A$2:$O9886,8,FALSE)</f>
        <v>Si</v>
      </c>
      <c r="J101" s="131" t="str">
        <f>VLOOKUP(E101,VIP!$A$2:$O9836,8,FALSE)</f>
        <v>Si</v>
      </c>
      <c r="K101" s="131" t="str">
        <f>VLOOKUP(E101,VIP!$A$2:$O13410,6,0)</f>
        <v>NO</v>
      </c>
      <c r="L101" s="129" t="s">
        <v>2573</v>
      </c>
      <c r="M101" s="126" t="s">
        <v>2455</v>
      </c>
      <c r="N101" s="142" t="s">
        <v>2578</v>
      </c>
      <c r="O101" s="141" t="s">
        <v>2483</v>
      </c>
      <c r="P101" s="130"/>
      <c r="Q101" s="126" t="s">
        <v>2573</v>
      </c>
    </row>
    <row r="102" spans="1:17" ht="18" x14ac:dyDescent="0.25">
      <c r="A102" s="131" t="str">
        <f>VLOOKUP(E102,'LISTADO ATM'!$A$2:$C$898,3,0)</f>
        <v>ESTE</v>
      </c>
      <c r="B102" s="138" t="s">
        <v>2585</v>
      </c>
      <c r="C102" s="127">
        <v>44323.087476851855</v>
      </c>
      <c r="D102" s="127" t="s">
        <v>2180</v>
      </c>
      <c r="E102" s="128">
        <v>789</v>
      </c>
      <c r="F102" s="155" t="str">
        <f>VLOOKUP(E102,VIP!$A$2:$O13040,2,0)</f>
        <v>DRBR789</v>
      </c>
      <c r="G102" s="131" t="str">
        <f>VLOOKUP(E102,'LISTADO ATM'!$A$2:$B$897,2,0)</f>
        <v>ATM Hotel Bellevue Boca Chica</v>
      </c>
      <c r="H102" s="131" t="str">
        <f>VLOOKUP(E102,VIP!$A$2:$O17917,7,FALSE)</f>
        <v>Si</v>
      </c>
      <c r="I102" s="131" t="str">
        <f>VLOOKUP(E102,VIP!$A$2:$O9882,8,FALSE)</f>
        <v>Si</v>
      </c>
      <c r="J102" s="131" t="str">
        <f>VLOOKUP(E102,VIP!$A$2:$O9832,8,FALSE)</f>
        <v>Si</v>
      </c>
      <c r="K102" s="131" t="str">
        <f>VLOOKUP(E102,VIP!$A$2:$O13406,6,0)</f>
        <v>NO</v>
      </c>
      <c r="L102" s="129" t="s">
        <v>2629</v>
      </c>
      <c r="M102" s="126" t="s">
        <v>2455</v>
      </c>
      <c r="N102" s="142" t="s">
        <v>2578</v>
      </c>
      <c r="O102" s="141" t="s">
        <v>2464</v>
      </c>
      <c r="P102" s="130"/>
      <c r="Q102" s="126" t="s">
        <v>2245</v>
      </c>
    </row>
    <row r="103" spans="1:17" ht="18" x14ac:dyDescent="0.25">
      <c r="A103" s="131" t="str">
        <f>VLOOKUP(E103,'LISTADO ATM'!$A$2:$C$898,3,0)</f>
        <v>ESTE</v>
      </c>
      <c r="B103" s="138" t="s">
        <v>2586</v>
      </c>
      <c r="C103" s="127">
        <v>44322.99454861111</v>
      </c>
      <c r="D103" s="127" t="s">
        <v>2180</v>
      </c>
      <c r="E103" s="128">
        <v>824</v>
      </c>
      <c r="F103" s="155" t="str">
        <f>VLOOKUP(E103,VIP!$A$2:$O12998,2,0)</f>
        <v>DRBR824</v>
      </c>
      <c r="G103" s="131" t="str">
        <f>VLOOKUP(E103,'LISTADO ATM'!$A$2:$B$897,2,0)</f>
        <v xml:space="preserve">ATM Multiplaza (Higuey) </v>
      </c>
      <c r="H103" s="131" t="str">
        <f>VLOOKUP(E103,VIP!$A$2:$O17919,7,FALSE)</f>
        <v>Si</v>
      </c>
      <c r="I103" s="131" t="str">
        <f>VLOOKUP(E103,VIP!$A$2:$O9884,8,FALSE)</f>
        <v>Si</v>
      </c>
      <c r="J103" s="131" t="str">
        <f>VLOOKUP(E103,VIP!$A$2:$O9834,8,FALSE)</f>
        <v>Si</v>
      </c>
      <c r="K103" s="131" t="str">
        <f>VLOOKUP(E103,VIP!$A$2:$O13408,6,0)</f>
        <v>NO</v>
      </c>
      <c r="L103" s="129" t="s">
        <v>2245</v>
      </c>
      <c r="M103" s="146" t="s">
        <v>2645</v>
      </c>
      <c r="N103" s="142" t="s">
        <v>2578</v>
      </c>
      <c r="O103" s="141" t="s">
        <v>2464</v>
      </c>
      <c r="P103" s="130"/>
      <c r="Q103" s="147">
        <v>44324.597222222219</v>
      </c>
    </row>
    <row r="104" spans="1:17" ht="18" x14ac:dyDescent="0.25">
      <c r="A104" s="131" t="str">
        <f>VLOOKUP(E104,'LISTADO ATM'!$A$2:$C$898,3,0)</f>
        <v>DISTRITO NACIONAL</v>
      </c>
      <c r="B104" s="138" t="s">
        <v>2580</v>
      </c>
      <c r="C104" s="127">
        <v>44322.71943287037</v>
      </c>
      <c r="D104" s="127" t="s">
        <v>2180</v>
      </c>
      <c r="E104" s="128">
        <v>672</v>
      </c>
      <c r="F104" s="155" t="str">
        <f>VLOOKUP(E104,VIP!$A$2:$O13039,2,0)</f>
        <v>DRBR672</v>
      </c>
      <c r="G104" s="131" t="str">
        <f>VLOOKUP(E104,'LISTADO ATM'!$A$2:$B$897,2,0)</f>
        <v>ATM Destacamento Policía Nacional La Victoria</v>
      </c>
      <c r="H104" s="131" t="str">
        <f>VLOOKUP(E104,VIP!$A$2:$O17923,7,FALSE)</f>
        <v>Si</v>
      </c>
      <c r="I104" s="131" t="str">
        <f>VLOOKUP(E104,VIP!$A$2:$O9888,8,FALSE)</f>
        <v>Si</v>
      </c>
      <c r="J104" s="131" t="str">
        <f>VLOOKUP(E104,VIP!$A$2:$O9838,8,FALSE)</f>
        <v>Si</v>
      </c>
      <c r="K104" s="131" t="str">
        <f>VLOOKUP(E104,VIP!$A$2:$O13412,6,0)</f>
        <v>SI</v>
      </c>
      <c r="L104" s="129" t="s">
        <v>2219</v>
      </c>
      <c r="M104" s="126" t="s">
        <v>2455</v>
      </c>
      <c r="N104" s="142" t="s">
        <v>2598</v>
      </c>
      <c r="O104" s="141" t="s">
        <v>2464</v>
      </c>
      <c r="P104" s="130"/>
      <c r="Q104" s="126" t="s">
        <v>2219</v>
      </c>
    </row>
    <row r="105" spans="1:17" s="96" customFormat="1" ht="18" x14ac:dyDescent="0.25">
      <c r="A105" s="141" t="str">
        <f>VLOOKUP(E105,'LISTADO ATM'!$A$2:$C$898,3,0)</f>
        <v>NORTE</v>
      </c>
      <c r="B105" s="138" t="s">
        <v>2581</v>
      </c>
      <c r="C105" s="156">
        <v>44322.717673611114</v>
      </c>
      <c r="D105" s="156" t="s">
        <v>2181</v>
      </c>
      <c r="E105" s="133">
        <v>119</v>
      </c>
      <c r="F105" s="155" t="str">
        <f>VLOOKUP(E105,VIP!$A$2:$O13005,2,0)</f>
        <v>DRBR119</v>
      </c>
      <c r="G105" s="141" t="str">
        <f>VLOOKUP(E105,'LISTADO ATM'!$A$2:$B$897,2,0)</f>
        <v>ATM Oficina La Barranquita</v>
      </c>
      <c r="H105" s="141" t="str">
        <f>VLOOKUP(E105,VIP!$A$2:$O17926,7,FALSE)</f>
        <v>N/A</v>
      </c>
      <c r="I105" s="141" t="str">
        <f>VLOOKUP(E105,VIP!$A$2:$O9891,8,FALSE)</f>
        <v>N/A</v>
      </c>
      <c r="J105" s="141" t="str">
        <f>VLOOKUP(E105,VIP!$A$2:$O9841,8,FALSE)</f>
        <v>N/A</v>
      </c>
      <c r="K105" s="141" t="str">
        <f>VLOOKUP(E105,VIP!$A$2:$O13415,6,0)</f>
        <v>N/A</v>
      </c>
      <c r="L105" s="129" t="s">
        <v>2219</v>
      </c>
      <c r="M105" s="154" t="s">
        <v>2645</v>
      </c>
      <c r="N105" s="142" t="s">
        <v>2462</v>
      </c>
      <c r="O105" s="141" t="s">
        <v>2491</v>
      </c>
      <c r="P105" s="157"/>
      <c r="Q105" s="207">
        <v>44324.303472222222</v>
      </c>
    </row>
    <row r="106" spans="1:17" s="96" customFormat="1" ht="18" x14ac:dyDescent="0.25">
      <c r="A106" s="141" t="str">
        <f>VLOOKUP(E106,'LISTADO ATM'!$A$2:$C$898,3,0)</f>
        <v>SUR</v>
      </c>
      <c r="B106" s="138" t="s">
        <v>2583</v>
      </c>
      <c r="C106" s="156">
        <v>44322.695937500001</v>
      </c>
      <c r="D106" s="156" t="s">
        <v>2458</v>
      </c>
      <c r="E106" s="133">
        <v>750</v>
      </c>
      <c r="F106" s="155" t="str">
        <f>VLOOKUP(E106,VIP!$A$2:$O13010,2,0)</f>
        <v>DRBR265</v>
      </c>
      <c r="G106" s="141" t="str">
        <f>VLOOKUP(E106,'LISTADO ATM'!$A$2:$B$897,2,0)</f>
        <v xml:space="preserve">ATM UNP Duvergé </v>
      </c>
      <c r="H106" s="141" t="str">
        <f>VLOOKUP(E106,VIP!$A$2:$O17931,7,FALSE)</f>
        <v>Si</v>
      </c>
      <c r="I106" s="141" t="str">
        <f>VLOOKUP(E106,VIP!$A$2:$O9896,8,FALSE)</f>
        <v>Si</v>
      </c>
      <c r="J106" s="141" t="str">
        <f>VLOOKUP(E106,VIP!$A$2:$O9846,8,FALSE)</f>
        <v>Si</v>
      </c>
      <c r="K106" s="141" t="str">
        <f>VLOOKUP(E106,VIP!$A$2:$O13420,6,0)</f>
        <v>SI</v>
      </c>
      <c r="L106" s="129" t="s">
        <v>2418</v>
      </c>
      <c r="M106" s="154" t="s">
        <v>2645</v>
      </c>
      <c r="N106" s="142" t="s">
        <v>2462</v>
      </c>
      <c r="O106" s="141" t="s">
        <v>2463</v>
      </c>
      <c r="P106" s="157"/>
      <c r="Q106" s="207">
        <v>44324.625</v>
      </c>
    </row>
    <row r="107" spans="1:17" s="96" customFormat="1" ht="18" x14ac:dyDescent="0.25">
      <c r="A107" s="141" t="str">
        <f>VLOOKUP(E107,'LISTADO ATM'!$A$2:$C$898,3,0)</f>
        <v>NORTE</v>
      </c>
      <c r="B107" s="138">
        <v>3335878060</v>
      </c>
      <c r="C107" s="156">
        <v>44322.62777777778</v>
      </c>
      <c r="D107" s="156" t="s">
        <v>2181</v>
      </c>
      <c r="E107" s="133">
        <v>647</v>
      </c>
      <c r="F107" s="155" t="str">
        <f>VLOOKUP(E107,VIP!$A$2:$O13038,2,0)</f>
        <v>DRBR254</v>
      </c>
      <c r="G107" s="141" t="str">
        <f>VLOOKUP(E107,'LISTADO ATM'!$A$2:$B$897,2,0)</f>
        <v xml:space="preserve">ATM CORAASAN </v>
      </c>
      <c r="H107" s="141" t="str">
        <f>VLOOKUP(E107,VIP!$A$2:$O17902,7,FALSE)</f>
        <v>Si</v>
      </c>
      <c r="I107" s="141" t="str">
        <f>VLOOKUP(E107,VIP!$A$2:$O9867,8,FALSE)</f>
        <v>Si</v>
      </c>
      <c r="J107" s="141" t="str">
        <f>VLOOKUP(E107,VIP!$A$2:$O9817,8,FALSE)</f>
        <v>Si</v>
      </c>
      <c r="K107" s="141" t="str">
        <f>VLOOKUP(E107,VIP!$A$2:$O13391,6,0)</f>
        <v>NO</v>
      </c>
      <c r="L107" s="129" t="s">
        <v>2245</v>
      </c>
      <c r="M107" s="142" t="s">
        <v>2455</v>
      </c>
      <c r="N107" s="142" t="s">
        <v>2643</v>
      </c>
      <c r="O107" s="141" t="s">
        <v>2491</v>
      </c>
      <c r="P107" s="157"/>
      <c r="Q107" s="142" t="s">
        <v>2245</v>
      </c>
    </row>
    <row r="108" spans="1:17" s="96" customFormat="1" ht="18" x14ac:dyDescent="0.25">
      <c r="A108" s="141" t="str">
        <f>VLOOKUP(E108,'LISTADO ATM'!$A$2:$C$898,3,0)</f>
        <v>DISTRITO NACIONAL</v>
      </c>
      <c r="B108" s="138" t="s">
        <v>2579</v>
      </c>
      <c r="C108" s="156">
        <v>44322.51190972222</v>
      </c>
      <c r="D108" s="156" t="s">
        <v>2180</v>
      </c>
      <c r="E108" s="133">
        <v>493</v>
      </c>
      <c r="F108" s="155" t="str">
        <f>VLOOKUP(E108,VIP!$A$2:$O13037,2,0)</f>
        <v>DRBR493</v>
      </c>
      <c r="G108" s="141" t="str">
        <f>VLOOKUP(E108,'LISTADO ATM'!$A$2:$B$897,2,0)</f>
        <v xml:space="preserve">ATM Oficina Haina Occidental II </v>
      </c>
      <c r="H108" s="141" t="str">
        <f>VLOOKUP(E108,VIP!$A$2:$O17900,7,FALSE)</f>
        <v>Si</v>
      </c>
      <c r="I108" s="141" t="str">
        <f>VLOOKUP(E108,VIP!$A$2:$O9865,8,FALSE)</f>
        <v>Si</v>
      </c>
      <c r="J108" s="141" t="str">
        <f>VLOOKUP(E108,VIP!$A$2:$O9815,8,FALSE)</f>
        <v>Si</v>
      </c>
      <c r="K108" s="141" t="str">
        <f>VLOOKUP(E108,VIP!$A$2:$O13389,6,0)</f>
        <v>NO</v>
      </c>
      <c r="L108" s="129" t="s">
        <v>2219</v>
      </c>
      <c r="M108" s="142" t="s">
        <v>2455</v>
      </c>
      <c r="N108" s="142" t="s">
        <v>2598</v>
      </c>
      <c r="O108" s="141" t="s">
        <v>2464</v>
      </c>
      <c r="P108" s="157"/>
      <c r="Q108" s="142" t="s">
        <v>2219</v>
      </c>
    </row>
    <row r="109" spans="1:17" s="96" customFormat="1" ht="18" x14ac:dyDescent="0.25">
      <c r="A109" s="141" t="str">
        <f>VLOOKUP(E109,'LISTADO ATM'!$A$2:$C$898,3,0)</f>
        <v>DISTRITO NACIONAL</v>
      </c>
      <c r="B109" s="138" t="s">
        <v>2577</v>
      </c>
      <c r="C109" s="156">
        <v>44320.485891203702</v>
      </c>
      <c r="D109" s="156" t="s">
        <v>2180</v>
      </c>
      <c r="E109" s="133">
        <v>407</v>
      </c>
      <c r="F109" s="155" t="str">
        <f>VLOOKUP(E109,VIP!$A$2:$O12988,2,0)</f>
        <v>DRBR407</v>
      </c>
      <c r="G109" s="141" t="str">
        <f>VLOOKUP(E109,'LISTADO ATM'!$A$2:$B$897,2,0)</f>
        <v xml:space="preserve">ATM Multicentro La Sirena Villa Mella </v>
      </c>
      <c r="H109" s="141" t="str">
        <f>VLOOKUP(E109,VIP!$A$2:$O17909,7,FALSE)</f>
        <v>Si</v>
      </c>
      <c r="I109" s="141" t="str">
        <f>VLOOKUP(E109,VIP!$A$2:$O9874,8,FALSE)</f>
        <v>Si</v>
      </c>
      <c r="J109" s="141" t="str">
        <f>VLOOKUP(E109,VIP!$A$2:$O9824,8,FALSE)</f>
        <v>Si</v>
      </c>
      <c r="K109" s="141" t="str">
        <f>VLOOKUP(E109,VIP!$A$2:$O13398,6,0)</f>
        <v>NO</v>
      </c>
      <c r="L109" s="129" t="s">
        <v>2219</v>
      </c>
      <c r="M109" s="154" t="s">
        <v>2645</v>
      </c>
      <c r="N109" s="142" t="s">
        <v>2578</v>
      </c>
      <c r="O109" s="141" t="s">
        <v>2464</v>
      </c>
      <c r="P109" s="141"/>
      <c r="Q109" s="207">
        <v>44324.304166666669</v>
      </c>
    </row>
    <row r="110" spans="1:17" s="96" customFormat="1" ht="18" x14ac:dyDescent="0.25">
      <c r="A110" s="141" t="str">
        <f>VLOOKUP(E110,'LISTADO ATM'!$A$2:$C$898,3,0)</f>
        <v>ESTE</v>
      </c>
      <c r="B110" s="138" t="s">
        <v>2572</v>
      </c>
      <c r="C110" s="156">
        <v>44316.815462962964</v>
      </c>
      <c r="D110" s="156" t="s">
        <v>2180</v>
      </c>
      <c r="E110" s="133">
        <v>68</v>
      </c>
      <c r="F110" s="155" t="str">
        <f>VLOOKUP(E110,VIP!$A$2:$O13036,2,0)</f>
        <v>DRBR068</v>
      </c>
      <c r="G110" s="141" t="str">
        <f>VLOOKUP(E110,'LISTADO ATM'!$A$2:$B$897,2,0)</f>
        <v xml:space="preserve">ATM Hotel Nickelodeon (Punta Cana) </v>
      </c>
      <c r="H110" s="141" t="str">
        <f>VLOOKUP(E110,VIP!$A$2:$O17912,7,FALSE)</f>
        <v>Si</v>
      </c>
      <c r="I110" s="141" t="str">
        <f>VLOOKUP(E110,VIP!$A$2:$O9877,8,FALSE)</f>
        <v>Si</v>
      </c>
      <c r="J110" s="141" t="str">
        <f>VLOOKUP(E110,VIP!$A$2:$O9827,8,FALSE)</f>
        <v>Si</v>
      </c>
      <c r="K110" s="141" t="str">
        <f>VLOOKUP(E110,VIP!$A$2:$O13401,6,0)</f>
        <v>NO</v>
      </c>
      <c r="L110" s="129" t="s">
        <v>2219</v>
      </c>
      <c r="M110" s="142" t="s">
        <v>2455</v>
      </c>
      <c r="N110" s="142" t="s">
        <v>2598</v>
      </c>
      <c r="O110" s="141" t="s">
        <v>2464</v>
      </c>
      <c r="P110" s="157"/>
      <c r="Q110" s="142" t="s">
        <v>2219</v>
      </c>
    </row>
  </sheetData>
  <autoFilter ref="A4:Q99">
    <sortState ref="A5:Q110">
      <sortCondition descending="1" ref="C4:C9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4 B67:B104 B111:B1048576">
    <cfRule type="duplicateValues" dxfId="213" priority="694"/>
  </conditionalFormatting>
  <conditionalFormatting sqref="B67:B104 B111:B1048576">
    <cfRule type="duplicateValues" dxfId="212" priority="278"/>
  </conditionalFormatting>
  <conditionalFormatting sqref="B1:B4 B67:B104 B111:B1048576">
    <cfRule type="duplicateValues" dxfId="211" priority="211"/>
    <cfRule type="duplicateValues" dxfId="210" priority="212"/>
  </conditionalFormatting>
  <conditionalFormatting sqref="C24">
    <cfRule type="duplicateValues" dxfId="209" priority="141"/>
  </conditionalFormatting>
  <conditionalFormatting sqref="C24">
    <cfRule type="duplicateValues" dxfId="208" priority="139"/>
    <cfRule type="duplicateValues" dxfId="207" priority="140"/>
  </conditionalFormatting>
  <conditionalFormatting sqref="B5:B21">
    <cfRule type="duplicateValues" dxfId="206" priority="127398"/>
  </conditionalFormatting>
  <conditionalFormatting sqref="B5:B21">
    <cfRule type="duplicateValues" dxfId="205" priority="127400"/>
    <cfRule type="duplicateValues" dxfId="204" priority="127401"/>
  </conditionalFormatting>
  <conditionalFormatting sqref="E5:E21">
    <cfRule type="duplicateValues" dxfId="203" priority="127404"/>
  </conditionalFormatting>
  <conditionalFormatting sqref="E5:E21">
    <cfRule type="duplicateValues" dxfId="202" priority="127406"/>
    <cfRule type="duplicateValues" dxfId="201" priority="127407"/>
  </conditionalFormatting>
  <conditionalFormatting sqref="E5:E21">
    <cfRule type="duplicateValues" dxfId="200" priority="127410"/>
    <cfRule type="duplicateValues" dxfId="199" priority="127411"/>
    <cfRule type="duplicateValues" dxfId="198" priority="127412"/>
    <cfRule type="duplicateValues" dxfId="197" priority="127413"/>
  </conditionalFormatting>
  <conditionalFormatting sqref="E43:E54">
    <cfRule type="duplicateValues" dxfId="196" priority="127470"/>
  </conditionalFormatting>
  <conditionalFormatting sqref="E43:E54">
    <cfRule type="duplicateValues" dxfId="195" priority="127472"/>
    <cfRule type="duplicateValues" dxfId="194" priority="127473"/>
  </conditionalFormatting>
  <conditionalFormatting sqref="E43:E54">
    <cfRule type="duplicateValues" dxfId="193" priority="127476"/>
    <cfRule type="duplicateValues" dxfId="192" priority="127477"/>
    <cfRule type="duplicateValues" dxfId="191" priority="127478"/>
    <cfRule type="duplicateValues" dxfId="190" priority="127479"/>
  </conditionalFormatting>
  <conditionalFormatting sqref="B43:B54">
    <cfRule type="duplicateValues" dxfId="189" priority="127500"/>
  </conditionalFormatting>
  <conditionalFormatting sqref="B43:B54">
    <cfRule type="duplicateValues" dxfId="188" priority="127502"/>
    <cfRule type="duplicateValues" dxfId="187" priority="127503"/>
  </conditionalFormatting>
  <conditionalFormatting sqref="E1:E104 E111:E1048576">
    <cfRule type="duplicateValues" dxfId="186" priority="51"/>
  </conditionalFormatting>
  <conditionalFormatting sqref="B22:B26">
    <cfRule type="duplicateValues" dxfId="185" priority="127632"/>
  </conditionalFormatting>
  <conditionalFormatting sqref="B22:B26">
    <cfRule type="duplicateValues" dxfId="184" priority="127634"/>
    <cfRule type="duplicateValues" dxfId="183" priority="127635"/>
  </conditionalFormatting>
  <conditionalFormatting sqref="E22:E26">
    <cfRule type="duplicateValues" dxfId="182" priority="127638"/>
  </conditionalFormatting>
  <conditionalFormatting sqref="E22:E26">
    <cfRule type="duplicateValues" dxfId="181" priority="127640"/>
    <cfRule type="duplicateValues" dxfId="180" priority="127641"/>
  </conditionalFormatting>
  <conditionalFormatting sqref="E22:E26">
    <cfRule type="duplicateValues" dxfId="179" priority="127644"/>
    <cfRule type="duplicateValues" dxfId="178" priority="127645"/>
    <cfRule type="duplicateValues" dxfId="177" priority="127646"/>
    <cfRule type="duplicateValues" dxfId="176" priority="127647"/>
  </conditionalFormatting>
  <conditionalFormatting sqref="B27:B35">
    <cfRule type="duplicateValues" dxfId="175" priority="127687"/>
  </conditionalFormatting>
  <conditionalFormatting sqref="B27:B35">
    <cfRule type="duplicateValues" dxfId="174" priority="127689"/>
    <cfRule type="duplicateValues" dxfId="173" priority="127690"/>
  </conditionalFormatting>
  <conditionalFormatting sqref="E36:E42">
    <cfRule type="duplicateValues" dxfId="172" priority="127877"/>
  </conditionalFormatting>
  <conditionalFormatting sqref="E36:E42">
    <cfRule type="duplicateValues" dxfId="171" priority="127879"/>
    <cfRule type="duplicateValues" dxfId="170" priority="127880"/>
  </conditionalFormatting>
  <conditionalFormatting sqref="E36:E42">
    <cfRule type="duplicateValues" dxfId="169" priority="127883"/>
    <cfRule type="duplicateValues" dxfId="168" priority="127884"/>
    <cfRule type="duplicateValues" dxfId="167" priority="127885"/>
    <cfRule type="duplicateValues" dxfId="166" priority="127886"/>
  </conditionalFormatting>
  <conditionalFormatting sqref="B36:B42">
    <cfRule type="duplicateValues" dxfId="165" priority="127891"/>
  </conditionalFormatting>
  <conditionalFormatting sqref="B36:B42">
    <cfRule type="duplicateValues" dxfId="164" priority="127893"/>
    <cfRule type="duplicateValues" dxfId="163" priority="127894"/>
  </conditionalFormatting>
  <conditionalFormatting sqref="E1:E4 E67:E104 E111:E1048576">
    <cfRule type="duplicateValues" dxfId="162" priority="127902"/>
  </conditionalFormatting>
  <conditionalFormatting sqref="E67:E104 E111:E1048576">
    <cfRule type="duplicateValues" dxfId="161" priority="127906"/>
  </conditionalFormatting>
  <conditionalFormatting sqref="E1:E4 E67:E104 E111:E1048576">
    <cfRule type="duplicateValues" dxfId="160" priority="127909"/>
    <cfRule type="duplicateValues" dxfId="159" priority="127910"/>
  </conditionalFormatting>
  <conditionalFormatting sqref="E1:E4 E67:E104 E111:E1048576">
    <cfRule type="duplicateValues" dxfId="158" priority="127917"/>
    <cfRule type="duplicateValues" dxfId="157" priority="127918"/>
    <cfRule type="duplicateValues" dxfId="156" priority="127919"/>
    <cfRule type="duplicateValues" dxfId="155" priority="127920"/>
  </conditionalFormatting>
  <conditionalFormatting sqref="E67:E104 E111:E1048576">
    <cfRule type="duplicateValues" dxfId="154" priority="127933"/>
    <cfRule type="duplicateValues" dxfId="153" priority="127934"/>
  </conditionalFormatting>
  <conditionalFormatting sqref="E55:E104">
    <cfRule type="duplicateValues" dxfId="152" priority="127967"/>
  </conditionalFormatting>
  <conditionalFormatting sqref="E55:E104">
    <cfRule type="duplicateValues" dxfId="151" priority="127969"/>
    <cfRule type="duplicateValues" dxfId="150" priority="127970"/>
  </conditionalFormatting>
  <conditionalFormatting sqref="E55:E104">
    <cfRule type="duplicateValues" dxfId="149" priority="127973"/>
    <cfRule type="duplicateValues" dxfId="148" priority="127974"/>
    <cfRule type="duplicateValues" dxfId="147" priority="127975"/>
    <cfRule type="duplicateValues" dxfId="146" priority="127976"/>
  </conditionalFormatting>
  <conditionalFormatting sqref="B55:B104">
    <cfRule type="duplicateValues" dxfId="145" priority="127981"/>
  </conditionalFormatting>
  <conditionalFormatting sqref="B55:B104">
    <cfRule type="duplicateValues" dxfId="144" priority="127983"/>
    <cfRule type="duplicateValues" dxfId="143" priority="127984"/>
  </conditionalFormatting>
  <conditionalFormatting sqref="E27:E97">
    <cfRule type="duplicateValues" dxfId="142" priority="127990"/>
  </conditionalFormatting>
  <conditionalFormatting sqref="E27:E97">
    <cfRule type="duplicateValues" dxfId="141" priority="127992"/>
    <cfRule type="duplicateValues" dxfId="140" priority="127993"/>
  </conditionalFormatting>
  <conditionalFormatting sqref="E27:E97">
    <cfRule type="duplicateValues" dxfId="139" priority="127996"/>
    <cfRule type="duplicateValues" dxfId="138" priority="127997"/>
    <cfRule type="duplicateValues" dxfId="137" priority="127998"/>
    <cfRule type="duplicateValues" dxfId="136" priority="127999"/>
  </conditionalFormatting>
  <conditionalFormatting sqref="E5:E97">
    <cfRule type="duplicateValues" dxfId="135" priority="128004"/>
  </conditionalFormatting>
  <conditionalFormatting sqref="E5:E97">
    <cfRule type="duplicateValues" dxfId="134" priority="128006"/>
    <cfRule type="duplicateValues" dxfId="133" priority="128007"/>
  </conditionalFormatting>
  <conditionalFormatting sqref="E5:E97">
    <cfRule type="duplicateValues" dxfId="132" priority="128010"/>
    <cfRule type="duplicateValues" dxfId="131" priority="128011"/>
    <cfRule type="duplicateValues" dxfId="130" priority="128012"/>
    <cfRule type="duplicateValues" dxfId="129" priority="128013"/>
  </conditionalFormatting>
  <conditionalFormatting sqref="B105:B106">
    <cfRule type="duplicateValues" dxfId="128" priority="50"/>
  </conditionalFormatting>
  <conditionalFormatting sqref="B105:B106">
    <cfRule type="duplicateValues" dxfId="127" priority="49"/>
  </conditionalFormatting>
  <conditionalFormatting sqref="B105:B106">
    <cfRule type="duplicateValues" dxfId="126" priority="47"/>
    <cfRule type="duplicateValues" dxfId="125" priority="48"/>
  </conditionalFormatting>
  <conditionalFormatting sqref="E105:E106">
    <cfRule type="duplicateValues" dxfId="124" priority="46"/>
  </conditionalFormatting>
  <conditionalFormatting sqref="E105:E106">
    <cfRule type="duplicateValues" dxfId="123" priority="45"/>
  </conditionalFormatting>
  <conditionalFormatting sqref="E105:E106">
    <cfRule type="duplicateValues" dxfId="122" priority="44"/>
  </conditionalFormatting>
  <conditionalFormatting sqref="E105:E106">
    <cfRule type="duplicateValues" dxfId="121" priority="42"/>
    <cfRule type="duplicateValues" dxfId="120" priority="43"/>
  </conditionalFormatting>
  <conditionalFormatting sqref="E105:E106">
    <cfRule type="duplicateValues" dxfId="119" priority="38"/>
    <cfRule type="duplicateValues" dxfId="118" priority="39"/>
    <cfRule type="duplicateValues" dxfId="117" priority="40"/>
    <cfRule type="duplicateValues" dxfId="116" priority="41"/>
  </conditionalFormatting>
  <conditionalFormatting sqref="E105:E106">
    <cfRule type="duplicateValues" dxfId="115" priority="36"/>
    <cfRule type="duplicateValues" dxfId="114" priority="37"/>
  </conditionalFormatting>
  <conditionalFormatting sqref="E105:E106">
    <cfRule type="duplicateValues" dxfId="113" priority="35"/>
  </conditionalFormatting>
  <conditionalFormatting sqref="E105:E106">
    <cfRule type="duplicateValues" dxfId="112" priority="33"/>
    <cfRule type="duplicateValues" dxfId="111" priority="34"/>
  </conditionalFormatting>
  <conditionalFormatting sqref="E105:E106">
    <cfRule type="duplicateValues" dxfId="110" priority="29"/>
    <cfRule type="duplicateValues" dxfId="109" priority="30"/>
    <cfRule type="duplicateValues" dxfId="108" priority="31"/>
    <cfRule type="duplicateValues" dxfId="107" priority="32"/>
  </conditionalFormatting>
  <conditionalFormatting sqref="B105:B106">
    <cfRule type="duplicateValues" dxfId="106" priority="28"/>
  </conditionalFormatting>
  <conditionalFormatting sqref="B105:B106">
    <cfRule type="duplicateValues" dxfId="105" priority="26"/>
    <cfRule type="duplicateValues" dxfId="104" priority="27"/>
  </conditionalFormatting>
  <conditionalFormatting sqref="B107:B110">
    <cfRule type="duplicateValues" dxfId="24" priority="25"/>
  </conditionalFormatting>
  <conditionalFormatting sqref="B107:B110">
    <cfRule type="duplicateValues" dxfId="23" priority="24"/>
  </conditionalFormatting>
  <conditionalFormatting sqref="B107:B110">
    <cfRule type="duplicateValues" dxfId="22" priority="22"/>
    <cfRule type="duplicateValues" dxfId="21" priority="23"/>
  </conditionalFormatting>
  <conditionalFormatting sqref="E107:E110">
    <cfRule type="duplicateValues" dxfId="20" priority="21"/>
  </conditionalFormatting>
  <conditionalFormatting sqref="E107:E110">
    <cfRule type="duplicateValues" dxfId="19" priority="20"/>
  </conditionalFormatting>
  <conditionalFormatting sqref="E107:E110">
    <cfRule type="duplicateValues" dxfId="18" priority="19"/>
  </conditionalFormatting>
  <conditionalFormatting sqref="E107:E110">
    <cfRule type="duplicateValues" dxfId="17" priority="17"/>
    <cfRule type="duplicateValues" dxfId="16" priority="18"/>
  </conditionalFormatting>
  <conditionalFormatting sqref="E107:E110">
    <cfRule type="duplicateValues" dxfId="15" priority="13"/>
    <cfRule type="duplicateValues" dxfId="14" priority="14"/>
    <cfRule type="duplicateValues" dxfId="13" priority="15"/>
    <cfRule type="duplicateValues" dxfId="12" priority="16"/>
  </conditionalFormatting>
  <conditionalFormatting sqref="E107:E110">
    <cfRule type="duplicateValues" dxfId="11" priority="11"/>
    <cfRule type="duplicateValues" dxfId="10" priority="12"/>
  </conditionalFormatting>
  <conditionalFormatting sqref="E107:E110">
    <cfRule type="duplicateValues" dxfId="9" priority="10"/>
  </conditionalFormatting>
  <conditionalFormatting sqref="E107:E110">
    <cfRule type="duplicateValues" dxfId="8" priority="8"/>
    <cfRule type="duplicateValues" dxfId="7" priority="9"/>
  </conditionalFormatting>
  <conditionalFormatting sqref="E107:E110">
    <cfRule type="duplicateValues" dxfId="6" priority="4"/>
    <cfRule type="duplicateValues" dxfId="5" priority="5"/>
    <cfRule type="duplicateValues" dxfId="4" priority="6"/>
    <cfRule type="duplicateValues" dxfId="3" priority="7"/>
  </conditionalFormatting>
  <conditionalFormatting sqref="B107:B110">
    <cfRule type="duplicateValues" dxfId="2" priority="3"/>
  </conditionalFormatting>
  <conditionalFormatting sqref="B107:B110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52" zoomScale="70" zoomScaleNormal="70" workbookViewId="0">
      <selection activeCell="A5" sqref="A5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69" t="s">
        <v>2150</v>
      </c>
      <c r="B1" s="170"/>
      <c r="C1" s="170"/>
      <c r="D1" s="170"/>
      <c r="E1" s="171"/>
    </row>
    <row r="2" spans="1:5" ht="25.5" customHeight="1" x14ac:dyDescent="0.25">
      <c r="A2" s="172" t="s">
        <v>2460</v>
      </c>
      <c r="B2" s="173"/>
      <c r="C2" s="173"/>
      <c r="D2" s="173"/>
      <c r="E2" s="174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32">
        <v>44323.708333333336</v>
      </c>
      <c r="C4" s="98"/>
      <c r="D4" s="98"/>
      <c r="E4" s="107"/>
    </row>
    <row r="5" spans="1:5" ht="18.75" thickBot="1" x14ac:dyDescent="0.3">
      <c r="A5" s="104" t="s">
        <v>2414</v>
      </c>
      <c r="B5" s="132">
        <v>44324.25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75" t="s">
        <v>2415</v>
      </c>
      <c r="B7" s="176"/>
      <c r="C7" s="176"/>
      <c r="D7" s="176"/>
      <c r="E7" s="177"/>
    </row>
    <row r="8" spans="1:5" ht="18.75" customHeight="1" x14ac:dyDescent="0.25">
      <c r="A8" s="99" t="s">
        <v>15</v>
      </c>
      <c r="B8" s="108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x14ac:dyDescent="0.25">
      <c r="A9" s="97" t="str">
        <f>VLOOKUP(B9,'[2]LISTADO ATM'!$A$2:$C$821,3,0)</f>
        <v>DISTRITO NACIONAL</v>
      </c>
      <c r="B9" s="133">
        <v>578</v>
      </c>
      <c r="C9" s="136" t="str">
        <f>VLOOKUP(B9,'[2]LISTADO ATM'!$A$2:$B$821,2,0)</f>
        <v xml:space="preserve">ATM Procuraduría General de la República </v>
      </c>
      <c r="D9" s="135" t="s">
        <v>2575</v>
      </c>
      <c r="E9" s="138">
        <v>3335879583</v>
      </c>
    </row>
    <row r="10" spans="1:5" ht="18.75" customHeight="1" x14ac:dyDescent="0.25">
      <c r="A10" s="97" t="str">
        <f>VLOOKUP(B10,'[2]LISTADO ATM'!$A$2:$C$821,3,0)</f>
        <v>DISTRITO NACIONAL</v>
      </c>
      <c r="B10" s="133">
        <v>949</v>
      </c>
      <c r="C10" s="136" t="str">
        <f>VLOOKUP(B10,'[2]LISTADO ATM'!$A$2:$B$821,2,0)</f>
        <v xml:space="preserve">ATM S/M Bravo San Isidro Coral Mall </v>
      </c>
      <c r="D10" s="135" t="s">
        <v>2575</v>
      </c>
      <c r="E10" s="153" t="s">
        <v>2582</v>
      </c>
    </row>
    <row r="11" spans="1:5" ht="18.75" customHeight="1" x14ac:dyDescent="0.25">
      <c r="A11" s="97" t="str">
        <f>VLOOKUP(B11,'[2]LISTADO ATM'!$A$2:$C$821,3,0)</f>
        <v>DISTRITO NACIONAL</v>
      </c>
      <c r="B11" s="133">
        <v>708</v>
      </c>
      <c r="C11" s="136" t="str">
        <f>VLOOKUP(B11,'[2]LISTADO ATM'!$A$2:$B$821,2,0)</f>
        <v xml:space="preserve">ATM El Vestir De Hoy </v>
      </c>
      <c r="D11" s="135" t="s">
        <v>2575</v>
      </c>
      <c r="E11" s="138" t="s">
        <v>2665</v>
      </c>
    </row>
    <row r="12" spans="1:5" ht="18.75" customHeight="1" x14ac:dyDescent="0.25">
      <c r="A12" s="97" t="str">
        <f>VLOOKUP(B12,'[2]LISTADO ATM'!$A$2:$C$821,3,0)</f>
        <v>NORTE</v>
      </c>
      <c r="B12" s="133">
        <v>882</v>
      </c>
      <c r="C12" s="136" t="str">
        <f>VLOOKUP(B12,'[2]LISTADO ATM'!$A$2:$B$821,2,0)</f>
        <v xml:space="preserve">ATM Oficina Moca II </v>
      </c>
      <c r="D12" s="135" t="s">
        <v>2575</v>
      </c>
      <c r="E12" s="138" t="s">
        <v>2663</v>
      </c>
    </row>
    <row r="13" spans="1:5" ht="18.75" customHeight="1" x14ac:dyDescent="0.25">
      <c r="A13" s="97" t="str">
        <f>VLOOKUP(B13,'[2]LISTADO ATM'!$A$2:$C$821,3,0)</f>
        <v>DISTRITO NACIONAL</v>
      </c>
      <c r="B13" s="133">
        <v>655</v>
      </c>
      <c r="C13" s="136" t="str">
        <f>VLOOKUP(B13,'[2]LISTADO ATM'!$A$2:$B$821,2,0)</f>
        <v>ATM Farmacia Sandra</v>
      </c>
      <c r="D13" s="135" t="s">
        <v>2575</v>
      </c>
      <c r="E13" s="138">
        <v>3335879852</v>
      </c>
    </row>
    <row r="14" spans="1:5" ht="18.75" customHeight="1" x14ac:dyDescent="0.25">
      <c r="A14" s="97" t="str">
        <f>VLOOKUP(B14,'[2]LISTADO ATM'!$A$2:$C$821,3,0)</f>
        <v>DISTRITO NACIONAL</v>
      </c>
      <c r="B14" s="133">
        <v>993</v>
      </c>
      <c r="C14" s="136" t="str">
        <f>VLOOKUP(B14,'[2]LISTADO ATM'!$A$2:$B$821,2,0)</f>
        <v xml:space="preserve">ATM Centro Medico Integral II </v>
      </c>
      <c r="D14" s="135" t="s">
        <v>2575</v>
      </c>
      <c r="E14" s="138" t="s">
        <v>2661</v>
      </c>
    </row>
    <row r="15" spans="1:5" ht="18.75" customHeight="1" x14ac:dyDescent="0.25">
      <c r="A15" s="97" t="str">
        <f>VLOOKUP(B15,'[2]LISTADO ATM'!$A$2:$C$821,3,0)</f>
        <v>SUR</v>
      </c>
      <c r="B15" s="133">
        <v>750</v>
      </c>
      <c r="C15" s="136" t="str">
        <f>VLOOKUP(B15,'[2]LISTADO ATM'!$A$2:$B$821,2,0)</f>
        <v xml:space="preserve">ATM UNP Duvergé </v>
      </c>
      <c r="D15" s="135" t="s">
        <v>2575</v>
      </c>
      <c r="E15" s="143" t="s">
        <v>2583</v>
      </c>
    </row>
    <row r="16" spans="1:5" ht="18.75" customHeight="1" x14ac:dyDescent="0.25">
      <c r="A16" s="97" t="str">
        <f>VLOOKUP(B16,'[2]LISTADO ATM'!$A$2:$C$821,3,0)</f>
        <v>DISTRITO NACIONAL</v>
      </c>
      <c r="B16" s="133">
        <v>884</v>
      </c>
      <c r="C16" s="136" t="str">
        <f>VLOOKUP(B16,'[2]LISTADO ATM'!$A$2:$B$821,2,0)</f>
        <v xml:space="preserve">ATM UNP Olé Sabana Perdida </v>
      </c>
      <c r="D16" s="135" t="s">
        <v>2575</v>
      </c>
      <c r="E16" s="143">
        <v>3335879188</v>
      </c>
    </row>
    <row r="17" spans="1:5" ht="18.75" customHeight="1" x14ac:dyDescent="0.25">
      <c r="A17" s="97" t="str">
        <f>VLOOKUP(B17,'[2]LISTADO ATM'!$A$2:$C$821,3,0)</f>
        <v>SUR</v>
      </c>
      <c r="B17" s="133">
        <v>356</v>
      </c>
      <c r="C17" s="136" t="str">
        <f>VLOOKUP(B17,'[2]LISTADO ATM'!$A$2:$B$821,2,0)</f>
        <v xml:space="preserve">ATM Estación Sigma (San Cristóbal) </v>
      </c>
      <c r="D17" s="135" t="s">
        <v>2575</v>
      </c>
      <c r="E17" s="138">
        <v>3335879850</v>
      </c>
    </row>
    <row r="18" spans="1:5" ht="18.75" customHeight="1" x14ac:dyDescent="0.25">
      <c r="A18" s="97" t="str">
        <f>VLOOKUP(B18,'[2]LISTADO ATM'!$A$2:$C$821,3,0)</f>
        <v>SUR</v>
      </c>
      <c r="B18" s="133">
        <v>403</v>
      </c>
      <c r="C18" s="136" t="str">
        <f>VLOOKUP(B18,'[2]LISTADO ATM'!$A$2:$B$821,2,0)</f>
        <v xml:space="preserve">ATM Oficina Vicente Noble </v>
      </c>
      <c r="D18" s="135" t="s">
        <v>2575</v>
      </c>
      <c r="E18" s="138" t="s">
        <v>2660</v>
      </c>
    </row>
    <row r="19" spans="1:5" ht="18.75" customHeight="1" x14ac:dyDescent="0.25">
      <c r="A19" s="97" t="e">
        <f>VLOOKUP(B19,'[2]LISTADO ATM'!$A$2:$C$821,3,0)</f>
        <v>#N/A</v>
      </c>
      <c r="B19" s="133"/>
      <c r="C19" s="136" t="e">
        <f>VLOOKUP(B19,'[2]LISTADO ATM'!$A$2:$B$821,2,0)</f>
        <v>#N/A</v>
      </c>
      <c r="D19" s="135" t="s">
        <v>2575</v>
      </c>
      <c r="E19" s="153"/>
    </row>
    <row r="20" spans="1:5" ht="18.75" customHeight="1" x14ac:dyDescent="0.25">
      <c r="A20" s="97" t="e">
        <f>VLOOKUP(B20,'[2]LISTADO ATM'!$A$2:$C$821,3,0)</f>
        <v>#N/A</v>
      </c>
      <c r="B20" s="133"/>
      <c r="C20" s="136" t="e">
        <f>VLOOKUP(B20,'[2]LISTADO ATM'!$A$2:$B$821,2,0)</f>
        <v>#N/A</v>
      </c>
      <c r="D20" s="135" t="s">
        <v>2575</v>
      </c>
      <c r="E20" s="153"/>
    </row>
    <row r="21" spans="1:5" ht="18.75" customHeight="1" x14ac:dyDescent="0.25">
      <c r="A21" s="97" t="e">
        <f>VLOOKUP(B21,'[2]LISTADO ATM'!$A$2:$C$821,3,0)</f>
        <v>#N/A</v>
      </c>
      <c r="B21" s="133"/>
      <c r="C21" s="136" t="e">
        <f>VLOOKUP(B21,'[2]LISTADO ATM'!$A$2:$B$821,2,0)</f>
        <v>#N/A</v>
      </c>
      <c r="D21" s="135" t="s">
        <v>2575</v>
      </c>
      <c r="E21" s="153"/>
    </row>
    <row r="22" spans="1:5" ht="18.75" customHeight="1" x14ac:dyDescent="0.25">
      <c r="A22" s="97" t="e">
        <f>VLOOKUP(B22,'[2]LISTADO ATM'!$A$2:$C$821,3,0)</f>
        <v>#N/A</v>
      </c>
      <c r="B22" s="133"/>
      <c r="C22" s="136" t="e">
        <f>VLOOKUP(B22,'[2]LISTADO ATM'!$A$2:$B$821,2,0)</f>
        <v>#N/A</v>
      </c>
      <c r="D22" s="135" t="s">
        <v>2575</v>
      </c>
      <c r="E22" s="153"/>
    </row>
    <row r="23" spans="1:5" ht="18.75" customHeight="1" thickBot="1" x14ac:dyDescent="0.3">
      <c r="A23" s="97" t="e">
        <f>VLOOKUP(B23,'[2]LISTADO ATM'!$A$2:$C$821,3,0)</f>
        <v>#N/A</v>
      </c>
      <c r="B23" s="133"/>
      <c r="C23" s="136" t="e">
        <f>VLOOKUP(B23,'[2]LISTADO ATM'!$A$2:$B$821,2,0)</f>
        <v>#N/A</v>
      </c>
      <c r="D23" s="135" t="s">
        <v>2575</v>
      </c>
      <c r="E23" s="153"/>
    </row>
    <row r="24" spans="1:5" ht="18.75" thickBot="1" x14ac:dyDescent="0.3">
      <c r="A24" s="100" t="s">
        <v>2485</v>
      </c>
      <c r="B24" s="150">
        <f>COUNT(B9:B18)</f>
        <v>10</v>
      </c>
      <c r="C24" s="187"/>
      <c r="D24" s="188"/>
      <c r="E24" s="189"/>
    </row>
    <row r="25" spans="1:5" x14ac:dyDescent="0.25">
      <c r="B25" s="102"/>
      <c r="E25" s="102"/>
    </row>
    <row r="26" spans="1:5" ht="17.45" customHeight="1" x14ac:dyDescent="0.25">
      <c r="A26" s="175" t="s">
        <v>2486</v>
      </c>
      <c r="B26" s="176"/>
      <c r="C26" s="176"/>
      <c r="D26" s="176"/>
      <c r="E26" s="177"/>
    </row>
    <row r="27" spans="1:5" ht="17.45" customHeight="1" x14ac:dyDescent="0.25">
      <c r="A27" s="99" t="s">
        <v>15</v>
      </c>
      <c r="B27" s="108" t="s">
        <v>2416</v>
      </c>
      <c r="C27" s="99" t="s">
        <v>46</v>
      </c>
      <c r="D27" s="99" t="s">
        <v>2419</v>
      </c>
      <c r="E27" s="108" t="s">
        <v>2417</v>
      </c>
    </row>
    <row r="28" spans="1:5" ht="18.75" customHeight="1" x14ac:dyDescent="0.25">
      <c r="A28" s="97" t="e">
        <f>VLOOKUP(B28,'[2]LISTADO ATM'!$A$2:$C$821,3,0)</f>
        <v>#N/A</v>
      </c>
      <c r="B28" s="133"/>
      <c r="C28" s="134" t="e">
        <f>VLOOKUP(B28,'[2]LISTADO ATM'!$A$2:$B$821,2,0)</f>
        <v>#N/A</v>
      </c>
      <c r="D28" s="135" t="s">
        <v>2576</v>
      </c>
      <c r="E28" s="136"/>
    </row>
    <row r="29" spans="1:5" ht="18.75" customHeight="1" x14ac:dyDescent="0.25">
      <c r="A29" s="97" t="e">
        <f>VLOOKUP(B29,'[2]LISTADO ATM'!$A$2:$C$821,3,0)</f>
        <v>#N/A</v>
      </c>
      <c r="B29" s="133"/>
      <c r="C29" s="134" t="e">
        <f>VLOOKUP(B29,'[2]LISTADO ATM'!$A$2:$B$821,2,0)</f>
        <v>#N/A</v>
      </c>
      <c r="D29" s="135" t="s">
        <v>2576</v>
      </c>
      <c r="E29" s="138"/>
    </row>
    <row r="30" spans="1:5" ht="18.75" customHeight="1" x14ac:dyDescent="0.25">
      <c r="A30" s="97" t="e">
        <f>VLOOKUP(B30,'[2]LISTADO ATM'!$A$2:$C$821,3,0)</f>
        <v>#N/A</v>
      </c>
      <c r="B30" s="133"/>
      <c r="C30" s="134" t="e">
        <f>VLOOKUP(B30,'[2]LISTADO ATM'!$A$2:$B$821,2,0)</f>
        <v>#N/A</v>
      </c>
      <c r="D30" s="135" t="s">
        <v>2576</v>
      </c>
      <c r="E30" s="138"/>
    </row>
    <row r="31" spans="1:5" ht="18.75" customHeight="1" x14ac:dyDescent="0.25">
      <c r="A31" s="97" t="e">
        <f>VLOOKUP(B31,'[2]LISTADO ATM'!$A$2:$C$821,3,0)</f>
        <v>#N/A</v>
      </c>
      <c r="B31" s="133"/>
      <c r="C31" s="134" t="e">
        <f>VLOOKUP(B31,'[2]LISTADO ATM'!$A$2:$B$821,2,0)</f>
        <v>#N/A</v>
      </c>
      <c r="D31" s="135" t="s">
        <v>2576</v>
      </c>
      <c r="E31" s="138"/>
    </row>
    <row r="32" spans="1:5" ht="18" x14ac:dyDescent="0.25">
      <c r="A32" s="97" t="e">
        <f>VLOOKUP(B32,'[2]LISTADO ATM'!$A$2:$C$821,3,0)</f>
        <v>#N/A</v>
      </c>
      <c r="B32" s="133"/>
      <c r="C32" s="134" t="e">
        <f>VLOOKUP(B32,'[2]LISTADO ATM'!$A$2:$B$821,2,0)</f>
        <v>#N/A</v>
      </c>
      <c r="D32" s="135" t="s">
        <v>2576</v>
      </c>
      <c r="E32" s="138"/>
    </row>
    <row r="33" spans="1:5" ht="18" x14ac:dyDescent="0.25">
      <c r="A33" s="97" t="e">
        <f>VLOOKUP(B33,'[2]LISTADO ATM'!$A$2:$C$821,3,0)</f>
        <v>#N/A</v>
      </c>
      <c r="B33" s="133"/>
      <c r="C33" s="134" t="e">
        <f>VLOOKUP(B33,'[2]LISTADO ATM'!$A$2:$B$821,2,0)</f>
        <v>#N/A</v>
      </c>
      <c r="D33" s="135" t="s">
        <v>2576</v>
      </c>
      <c r="E33" s="138"/>
    </row>
    <row r="34" spans="1:5" ht="18" customHeight="1" thickBot="1" x14ac:dyDescent="0.3">
      <c r="A34" s="97" t="e">
        <f>VLOOKUP(B34,'[2]LISTADO ATM'!$A$2:$C$821,3,0)</f>
        <v>#N/A</v>
      </c>
      <c r="B34" s="133"/>
      <c r="C34" s="134" t="e">
        <f>VLOOKUP(B34,'[2]LISTADO ATM'!$A$2:$B$821,2,0)</f>
        <v>#N/A</v>
      </c>
      <c r="D34" s="135" t="s">
        <v>2576</v>
      </c>
      <c r="E34" s="138"/>
    </row>
    <row r="35" spans="1:5" ht="17.45" customHeight="1" thickBot="1" x14ac:dyDescent="0.3">
      <c r="A35" s="100" t="s">
        <v>2485</v>
      </c>
      <c r="B35" s="150">
        <f>COUNT(B28:B28)</f>
        <v>0</v>
      </c>
      <c r="C35" s="190"/>
      <c r="D35" s="191"/>
      <c r="E35" s="192"/>
    </row>
    <row r="36" spans="1:5" ht="15.75" thickBot="1" x14ac:dyDescent="0.3">
      <c r="B36" s="102"/>
      <c r="E36" s="102"/>
    </row>
    <row r="37" spans="1:5" ht="18.75" thickBot="1" x14ac:dyDescent="0.3">
      <c r="A37" s="178" t="s">
        <v>2487</v>
      </c>
      <c r="B37" s="179"/>
      <c r="C37" s="179"/>
      <c r="D37" s="179"/>
      <c r="E37" s="180"/>
    </row>
    <row r="38" spans="1:5" ht="18" x14ac:dyDescent="0.25">
      <c r="A38" s="99" t="s">
        <v>15</v>
      </c>
      <c r="B38" s="108" t="s">
        <v>2416</v>
      </c>
      <c r="C38" s="99" t="s">
        <v>46</v>
      </c>
      <c r="D38" s="99" t="s">
        <v>2419</v>
      </c>
      <c r="E38" s="108" t="s">
        <v>2417</v>
      </c>
    </row>
    <row r="39" spans="1:5" ht="18" x14ac:dyDescent="0.25">
      <c r="A39" s="97" t="str">
        <f>VLOOKUP(B39,'[2]LISTADO ATM'!$A$2:$C$821,3,0)</f>
        <v>DISTRITO NACIONAL</v>
      </c>
      <c r="B39" s="133">
        <v>486</v>
      </c>
      <c r="C39" s="136" t="str">
        <f>VLOOKUP(B39,'[2]LISTADO ATM'!$A$2:$B$821,2,0)</f>
        <v xml:space="preserve">ATM Olé La Caleta </v>
      </c>
      <c r="D39" s="137" t="s">
        <v>2441</v>
      </c>
      <c r="E39" s="138">
        <v>3335879851</v>
      </c>
    </row>
    <row r="40" spans="1:5" ht="18" x14ac:dyDescent="0.25">
      <c r="A40" s="97" t="str">
        <f>VLOOKUP(B40,'[2]LISTADO ATM'!$A$2:$C$821,3,0)</f>
        <v>DISTRITO NACIONAL</v>
      </c>
      <c r="B40" s="133">
        <v>593</v>
      </c>
      <c r="C40" s="136" t="str">
        <f>VLOOKUP(B40,'[2]LISTADO ATM'!$A$2:$B$821,2,0)</f>
        <v xml:space="preserve">ATM Ministerio Fuerzas Armadas II </v>
      </c>
      <c r="D40" s="137" t="s">
        <v>2441</v>
      </c>
      <c r="E40" s="138" t="s">
        <v>2659</v>
      </c>
    </row>
    <row r="41" spans="1:5" ht="18" x14ac:dyDescent="0.25">
      <c r="A41" s="97" t="str">
        <f>VLOOKUP(B41,'[2]LISTADO ATM'!$A$2:$C$821,3,0)</f>
        <v>DISTRITO NACIONAL</v>
      </c>
      <c r="B41" s="133">
        <v>769</v>
      </c>
      <c r="C41" s="136" t="str">
        <f>VLOOKUP(B41,'[2]LISTADO ATM'!$A$2:$B$821,2,0)</f>
        <v>ATM UNP Pablo Mella Morales</v>
      </c>
      <c r="D41" s="137" t="s">
        <v>2441</v>
      </c>
      <c r="E41" s="138" t="s">
        <v>2691</v>
      </c>
    </row>
    <row r="42" spans="1:5" ht="18" x14ac:dyDescent="0.25">
      <c r="A42" s="97" t="e">
        <f>VLOOKUP(B42,'[2]LISTADO ATM'!$A$2:$C$821,3,0)</f>
        <v>#N/A</v>
      </c>
      <c r="B42" s="133"/>
      <c r="C42" s="136" t="e">
        <f>VLOOKUP(B42,'[2]LISTADO ATM'!$A$2:$B$821,2,0)</f>
        <v>#N/A</v>
      </c>
      <c r="D42" s="137" t="s">
        <v>2441</v>
      </c>
      <c r="E42" s="138"/>
    </row>
    <row r="43" spans="1:5" ht="18" x14ac:dyDescent="0.25">
      <c r="A43" s="97" t="e">
        <f>VLOOKUP(B43,'[2]LISTADO ATM'!$A$2:$C$821,3,0)</f>
        <v>#N/A</v>
      </c>
      <c r="B43" s="133"/>
      <c r="C43" s="136" t="e">
        <f>VLOOKUP(B43,'[2]LISTADO ATM'!$A$2:$B$821,2,0)</f>
        <v>#N/A</v>
      </c>
      <c r="D43" s="137" t="s">
        <v>2441</v>
      </c>
      <c r="E43" s="138"/>
    </row>
    <row r="44" spans="1:5" ht="18" x14ac:dyDescent="0.25">
      <c r="A44" s="97" t="e">
        <f>VLOOKUP(B44,'[2]LISTADO ATM'!$A$2:$C$821,3,0)</f>
        <v>#N/A</v>
      </c>
      <c r="B44" s="133"/>
      <c r="C44" s="136" t="e">
        <f>VLOOKUP(B44,'[2]LISTADO ATM'!$A$2:$B$821,2,0)</f>
        <v>#N/A</v>
      </c>
      <c r="D44" s="137" t="s">
        <v>2441</v>
      </c>
      <c r="E44" s="138"/>
    </row>
    <row r="45" spans="1:5" ht="18" x14ac:dyDescent="0.25">
      <c r="A45" s="97" t="e">
        <f>VLOOKUP(B45,'[2]LISTADO ATM'!$A$2:$C$821,3,0)</f>
        <v>#N/A</v>
      </c>
      <c r="B45" s="133"/>
      <c r="C45" s="136" t="e">
        <f>VLOOKUP(B45,'[2]LISTADO ATM'!$A$2:$B$821,2,0)</f>
        <v>#N/A</v>
      </c>
      <c r="D45" s="137" t="s">
        <v>2441</v>
      </c>
      <c r="E45" s="138"/>
    </row>
    <row r="46" spans="1:5" ht="18" x14ac:dyDescent="0.25">
      <c r="A46" s="97" t="e">
        <f>VLOOKUP(B46,'[2]LISTADO ATM'!$A$2:$C$821,3,0)</f>
        <v>#N/A</v>
      </c>
      <c r="B46" s="133"/>
      <c r="C46" s="136" t="e">
        <f>VLOOKUP(B46,'[2]LISTADO ATM'!$A$2:$B$821,2,0)</f>
        <v>#N/A</v>
      </c>
      <c r="D46" s="137" t="s">
        <v>2441</v>
      </c>
      <c r="E46" s="138"/>
    </row>
    <row r="47" spans="1:5" ht="18" customHeight="1" thickBot="1" x14ac:dyDescent="0.3">
      <c r="A47" s="97" t="e">
        <f>VLOOKUP(B47,'[2]LISTADO ATM'!$A$2:$C$821,3,0)</f>
        <v>#N/A</v>
      </c>
      <c r="B47" s="133"/>
      <c r="C47" s="136" t="e">
        <f>VLOOKUP(B47,'[2]LISTADO ATM'!$A$2:$B$821,2,0)</f>
        <v>#N/A</v>
      </c>
      <c r="D47" s="137" t="s">
        <v>2441</v>
      </c>
      <c r="E47" s="138"/>
    </row>
    <row r="48" spans="1:5" ht="17.45" customHeight="1" thickBot="1" x14ac:dyDescent="0.3">
      <c r="A48" s="121" t="s">
        <v>2485</v>
      </c>
      <c r="B48" s="150">
        <f>COUNT(B39:B41)</f>
        <v>3</v>
      </c>
      <c r="C48" s="110"/>
      <c r="D48" s="110"/>
      <c r="E48" s="110"/>
    </row>
    <row r="49" spans="1:5" ht="18" customHeight="1" thickBot="1" x14ac:dyDescent="0.3">
      <c r="B49" s="102"/>
      <c r="E49" s="102"/>
    </row>
    <row r="50" spans="1:5" ht="19.5" customHeight="1" thickBot="1" x14ac:dyDescent="0.3">
      <c r="A50" s="178" t="s">
        <v>2564</v>
      </c>
      <c r="B50" s="179"/>
      <c r="C50" s="179"/>
      <c r="D50" s="179"/>
      <c r="E50" s="180"/>
    </row>
    <row r="51" spans="1:5" ht="19.5" customHeight="1" x14ac:dyDescent="0.25">
      <c r="A51" s="99" t="s">
        <v>15</v>
      </c>
      <c r="B51" s="108" t="s">
        <v>2416</v>
      </c>
      <c r="C51" s="99" t="s">
        <v>46</v>
      </c>
      <c r="D51" s="99" t="s">
        <v>2419</v>
      </c>
      <c r="E51" s="108" t="s">
        <v>2417</v>
      </c>
    </row>
    <row r="52" spans="1:5" ht="19.5" customHeight="1" x14ac:dyDescent="0.25">
      <c r="A52" s="97" t="str">
        <f>VLOOKUP(B52,'[2]LISTADO ATM'!$A$2:$C$821,3,0)</f>
        <v>DISTRITO NACIONAL</v>
      </c>
      <c r="B52" s="133">
        <v>147</v>
      </c>
      <c r="C52" s="136" t="str">
        <f>VLOOKUP(B52,'[2]LISTADO ATM'!$A$2:$B$821,2,0)</f>
        <v xml:space="preserve">ATM Kiosco Megacentro I </v>
      </c>
      <c r="D52" s="133" t="s">
        <v>2511</v>
      </c>
      <c r="E52" s="138" t="s">
        <v>2662</v>
      </c>
    </row>
    <row r="53" spans="1:5" ht="19.5" customHeight="1" x14ac:dyDescent="0.25">
      <c r="A53" s="97" t="str">
        <f>VLOOKUP(B53,'[2]LISTADO ATM'!$A$2:$C$821,3,0)</f>
        <v>SUR</v>
      </c>
      <c r="B53" s="133">
        <v>873</v>
      </c>
      <c r="C53" s="136" t="str">
        <f>VLOOKUP(B53,'[2]LISTADO ATM'!$A$2:$B$821,2,0)</f>
        <v xml:space="preserve">ATM Centro de Caja San Cristóbal II </v>
      </c>
      <c r="D53" s="133" t="s">
        <v>2511</v>
      </c>
      <c r="E53" s="138" t="s">
        <v>2664</v>
      </c>
    </row>
    <row r="54" spans="1:5" ht="19.5" customHeight="1" x14ac:dyDescent="0.25">
      <c r="A54" s="97" t="e">
        <f>VLOOKUP(B54,'[2]LISTADO ATM'!$A$2:$C$821,3,0)</f>
        <v>#N/A</v>
      </c>
      <c r="B54" s="133"/>
      <c r="C54" s="136" t="e">
        <f>VLOOKUP(B54,'[2]LISTADO ATM'!$A$2:$B$821,2,0)</f>
        <v>#N/A</v>
      </c>
      <c r="D54" s="133"/>
      <c r="E54" s="138"/>
    </row>
    <row r="55" spans="1:5" ht="19.5" customHeight="1" x14ac:dyDescent="0.25">
      <c r="A55" s="97" t="e">
        <f>VLOOKUP(B55,'[2]LISTADO ATM'!$A$2:$C$821,3,0)</f>
        <v>#N/A</v>
      </c>
      <c r="B55" s="133"/>
      <c r="C55" s="136" t="e">
        <f>VLOOKUP(B55,'[2]LISTADO ATM'!$A$2:$B$821,2,0)</f>
        <v>#N/A</v>
      </c>
      <c r="D55" s="133"/>
      <c r="E55" s="138"/>
    </row>
    <row r="56" spans="1:5" ht="19.5" customHeight="1" thickBot="1" x14ac:dyDescent="0.3">
      <c r="A56" s="97" t="e">
        <f>VLOOKUP(B56,'[2]LISTADO ATM'!$A$2:$C$821,3,0)</f>
        <v>#N/A</v>
      </c>
      <c r="B56" s="133"/>
      <c r="C56" s="136" t="e">
        <f>VLOOKUP(B56,'[2]LISTADO ATM'!$A$2:$B$821,2,0)</f>
        <v>#N/A</v>
      </c>
      <c r="D56" s="133"/>
      <c r="E56" s="138"/>
    </row>
    <row r="57" spans="1:5" ht="19.5" customHeight="1" thickBot="1" x14ac:dyDescent="0.3">
      <c r="A57" s="100"/>
      <c r="B57" s="150">
        <f>COUNT(B52:B53)</f>
        <v>2</v>
      </c>
      <c r="C57" s="110"/>
      <c r="D57" s="151"/>
      <c r="E57" s="152"/>
    </row>
    <row r="58" spans="1:5" ht="15.75" thickBot="1" x14ac:dyDescent="0.3">
      <c r="B58" s="102"/>
      <c r="E58" s="102"/>
    </row>
    <row r="59" spans="1:5" ht="18" x14ac:dyDescent="0.25">
      <c r="A59" s="193" t="s">
        <v>2488</v>
      </c>
      <c r="B59" s="194"/>
      <c r="C59" s="194"/>
      <c r="D59" s="194"/>
      <c r="E59" s="195"/>
    </row>
    <row r="60" spans="1:5" ht="17.45" customHeight="1" x14ac:dyDescent="0.25">
      <c r="A60" s="99" t="s">
        <v>15</v>
      </c>
      <c r="B60" s="108" t="s">
        <v>2416</v>
      </c>
      <c r="C60" s="101" t="s">
        <v>46</v>
      </c>
      <c r="D60" s="139" t="s">
        <v>2419</v>
      </c>
      <c r="E60" s="108" t="s">
        <v>2417</v>
      </c>
    </row>
    <row r="61" spans="1:5" ht="17.45" customHeight="1" x14ac:dyDescent="0.25">
      <c r="A61" s="97" t="e">
        <f>VLOOKUP(B61,'[2]LISTADO ATM'!$A$2:$C$821,3,0)</f>
        <v>#N/A</v>
      </c>
      <c r="B61" s="133"/>
      <c r="C61" s="136" t="e">
        <f>VLOOKUP(B61,'[2]LISTADO ATM'!$A$2:$B$821,2,0)</f>
        <v>#N/A</v>
      </c>
      <c r="D61" s="129" t="s">
        <v>2573</v>
      </c>
      <c r="E61" s="136"/>
    </row>
    <row r="62" spans="1:5" ht="19.5" customHeight="1" x14ac:dyDescent="0.25">
      <c r="A62" s="97" t="e">
        <f>VLOOKUP(B62,'[2]LISTADO ATM'!$A$2:$C$821,3,0)</f>
        <v>#N/A</v>
      </c>
      <c r="B62" s="133"/>
      <c r="C62" s="136" t="e">
        <f>VLOOKUP(B62,'[2]LISTADO ATM'!$A$2:$B$821,2,0)</f>
        <v>#N/A</v>
      </c>
      <c r="D62" s="129"/>
      <c r="E62" s="136"/>
    </row>
    <row r="63" spans="1:5" ht="19.5" customHeight="1" x14ac:dyDescent="0.25">
      <c r="A63" s="97" t="e">
        <f>VLOOKUP(B63,'[2]LISTADO ATM'!$A$2:$C$821,3,0)</f>
        <v>#N/A</v>
      </c>
      <c r="B63" s="133"/>
      <c r="C63" s="136" t="e">
        <f>VLOOKUP(B63,'[2]LISTADO ATM'!$A$2:$B$821,2,0)</f>
        <v>#N/A</v>
      </c>
      <c r="D63" s="129"/>
      <c r="E63" s="136"/>
    </row>
    <row r="64" spans="1:5" ht="19.5" customHeight="1" x14ac:dyDescent="0.25">
      <c r="A64" s="97" t="e">
        <f>VLOOKUP(B64,'[2]LISTADO ATM'!$A$2:$C$821,3,0)</f>
        <v>#N/A</v>
      </c>
      <c r="B64" s="133"/>
      <c r="C64" s="136" t="e">
        <f>VLOOKUP(B64,'[2]LISTADO ATM'!$A$2:$B$821,2,0)</f>
        <v>#N/A</v>
      </c>
      <c r="D64" s="129"/>
      <c r="E64" s="136"/>
    </row>
    <row r="65" spans="1:5" ht="19.5" customHeight="1" x14ac:dyDescent="0.25">
      <c r="A65" s="97" t="e">
        <f>VLOOKUP(B65,'[2]LISTADO ATM'!$A$2:$C$821,3,0)</f>
        <v>#N/A</v>
      </c>
      <c r="B65" s="133"/>
      <c r="C65" s="136" t="e">
        <f>VLOOKUP(B65,'[2]LISTADO ATM'!$A$2:$B$821,2,0)</f>
        <v>#N/A</v>
      </c>
      <c r="D65" s="129"/>
      <c r="E65" s="136"/>
    </row>
    <row r="66" spans="1:5" ht="19.5" customHeight="1" x14ac:dyDescent="0.25">
      <c r="A66" s="97" t="e">
        <f>VLOOKUP(B66,'[2]LISTADO ATM'!$A$2:$C$821,3,0)</f>
        <v>#N/A</v>
      </c>
      <c r="B66" s="133"/>
      <c r="C66" s="136" t="e">
        <f>VLOOKUP(B66,'[2]LISTADO ATM'!$A$2:$B$821,2,0)</f>
        <v>#N/A</v>
      </c>
      <c r="D66" s="129"/>
      <c r="E66" s="136"/>
    </row>
    <row r="67" spans="1:5" ht="19.5" customHeight="1" thickBot="1" x14ac:dyDescent="0.3">
      <c r="A67" s="97" t="e">
        <f>VLOOKUP(B67,'[2]LISTADO ATM'!$A$2:$C$821,3,0)</f>
        <v>#N/A</v>
      </c>
      <c r="B67" s="133"/>
      <c r="C67" s="136" t="e">
        <f>VLOOKUP(B67,'[2]LISTADO ATM'!$A$2:$B$821,2,0)</f>
        <v>#N/A</v>
      </c>
      <c r="D67" s="129"/>
      <c r="E67" s="136"/>
    </row>
    <row r="68" spans="1:5" ht="19.5" customHeight="1" thickBot="1" x14ac:dyDescent="0.3">
      <c r="A68" s="100" t="s">
        <v>2485</v>
      </c>
      <c r="B68" s="150">
        <f>COUNT(B61)</f>
        <v>0</v>
      </c>
      <c r="C68" s="110"/>
      <c r="D68" s="140"/>
      <c r="E68" s="140"/>
    </row>
    <row r="69" spans="1:5" ht="19.5" customHeight="1" thickBot="1" x14ac:dyDescent="0.3">
      <c r="B69" s="102"/>
      <c r="E69" s="102"/>
    </row>
    <row r="70" spans="1:5" ht="19.5" customHeight="1" thickBot="1" x14ac:dyDescent="0.3">
      <c r="A70" s="181" t="s">
        <v>2489</v>
      </c>
      <c r="B70" s="182"/>
      <c r="C70" s="96" t="s">
        <v>2412</v>
      </c>
      <c r="D70" s="102"/>
      <c r="E70" s="102"/>
    </row>
    <row r="71" spans="1:5" ht="18.75" thickBot="1" x14ac:dyDescent="0.3">
      <c r="A71" s="183">
        <f>+B48+B57+B68</f>
        <v>5</v>
      </c>
      <c r="B71" s="184"/>
    </row>
    <row r="72" spans="1:5" ht="15.75" thickBot="1" x14ac:dyDescent="0.3">
      <c r="B72" s="102"/>
      <c r="E72" s="102"/>
    </row>
    <row r="73" spans="1:5" ht="18" customHeight="1" thickBot="1" x14ac:dyDescent="0.3">
      <c r="A73" s="178" t="s">
        <v>2490</v>
      </c>
      <c r="B73" s="179"/>
      <c r="C73" s="179"/>
      <c r="D73" s="179"/>
      <c r="E73" s="180"/>
    </row>
    <row r="74" spans="1:5" ht="18.75" customHeight="1" x14ac:dyDescent="0.25">
      <c r="A74" s="103" t="s">
        <v>15</v>
      </c>
      <c r="B74" s="108" t="s">
        <v>2416</v>
      </c>
      <c r="C74" s="101" t="s">
        <v>46</v>
      </c>
      <c r="D74" s="185" t="s">
        <v>2419</v>
      </c>
      <c r="E74" s="186"/>
    </row>
    <row r="75" spans="1:5" ht="18" x14ac:dyDescent="0.25">
      <c r="A75" s="133" t="str">
        <f>VLOOKUP(B75,'[2]LISTADO ATM'!$A$2:$C$821,3,0)</f>
        <v>ESTE</v>
      </c>
      <c r="B75" s="133">
        <v>802</v>
      </c>
      <c r="C75" s="133" t="str">
        <f>VLOOKUP(B75,'[2]LISTADO ATM'!$A$2:$B$821,2,0)</f>
        <v xml:space="preserve">ATM UNP Aeropuerto La Romana </v>
      </c>
      <c r="D75" s="167" t="s">
        <v>2492</v>
      </c>
      <c r="E75" s="168"/>
    </row>
    <row r="76" spans="1:5" ht="18.75" customHeight="1" x14ac:dyDescent="0.25">
      <c r="A76" s="133" t="str">
        <f>VLOOKUP(B76,'[2]LISTADO ATM'!$A$2:$C$821,3,0)</f>
        <v>ESTE</v>
      </c>
      <c r="B76" s="133">
        <v>630</v>
      </c>
      <c r="C76" s="133" t="str">
        <f>VLOOKUP(B76,'[2]LISTADO ATM'!$A$2:$B$821,2,0)</f>
        <v xml:space="preserve">ATM Oficina Plaza Zaglul (SPM) </v>
      </c>
      <c r="D76" s="167" t="s">
        <v>2492</v>
      </c>
      <c r="E76" s="168"/>
    </row>
    <row r="77" spans="1:5" ht="18.75" customHeight="1" x14ac:dyDescent="0.25">
      <c r="A77" s="133" t="str">
        <f>VLOOKUP(B77,'[2]LISTADO ATM'!$A$2:$C$821,3,0)</f>
        <v>DISTRITO NACIONAL</v>
      </c>
      <c r="B77" s="133">
        <v>561</v>
      </c>
      <c r="C77" s="133" t="str">
        <f>VLOOKUP(B77,'[2]LISTADO ATM'!$A$2:$B$821,2,0)</f>
        <v xml:space="preserve">ATM Comando Regional P.N. S.D. Este </v>
      </c>
      <c r="D77" s="167" t="s">
        <v>2666</v>
      </c>
      <c r="E77" s="168"/>
    </row>
    <row r="78" spans="1:5" ht="18" x14ac:dyDescent="0.25">
      <c r="A78" s="133" t="str">
        <f>VLOOKUP(B78,'[2]LISTADO ATM'!$A$2:$C$821,3,0)</f>
        <v>DISTRITO NACIONAL</v>
      </c>
      <c r="B78" s="133">
        <v>577</v>
      </c>
      <c r="C78" s="133" t="str">
        <f>VLOOKUP(B78,'[2]LISTADO ATM'!$A$2:$B$821,2,0)</f>
        <v xml:space="preserve">ATM Olé Ave. Duarte </v>
      </c>
      <c r="D78" s="167" t="s">
        <v>2666</v>
      </c>
      <c r="E78" s="168"/>
    </row>
    <row r="79" spans="1:5" ht="17.25" customHeight="1" x14ac:dyDescent="0.25">
      <c r="A79" s="133" t="str">
        <f>VLOOKUP(B79,'[2]LISTADO ATM'!$A$2:$C$821,3,0)</f>
        <v>DISTRITO NACIONAL</v>
      </c>
      <c r="B79" s="133">
        <v>437</v>
      </c>
      <c r="C79" s="133" t="str">
        <f>VLOOKUP(B79,'[2]LISTADO ATM'!$A$2:$B$821,2,0)</f>
        <v xml:space="preserve">ATM Autobanco Torre III </v>
      </c>
      <c r="D79" s="167" t="s">
        <v>2666</v>
      </c>
      <c r="E79" s="168"/>
    </row>
    <row r="80" spans="1:5" ht="17.25" customHeight="1" x14ac:dyDescent="0.25">
      <c r="A80" s="133" t="e">
        <f>VLOOKUP(B80,'[2]LISTADO ATM'!$A$2:$C$821,3,0)</f>
        <v>#N/A</v>
      </c>
      <c r="B80" s="133"/>
      <c r="C80" s="133" t="e">
        <f>VLOOKUP(B80,'[2]LISTADO ATM'!$A$2:$B$821,2,0)</f>
        <v>#N/A</v>
      </c>
      <c r="D80" s="148"/>
      <c r="E80" s="149"/>
    </row>
    <row r="81" spans="1:5" ht="17.25" customHeight="1" x14ac:dyDescent="0.25">
      <c r="A81" s="133" t="e">
        <f>VLOOKUP(B81,'[2]LISTADO ATM'!$A$2:$C$821,3,0)</f>
        <v>#N/A</v>
      </c>
      <c r="B81" s="133"/>
      <c r="C81" s="133" t="e">
        <f>VLOOKUP(B81,'[2]LISTADO ATM'!$A$2:$B$821,2,0)</f>
        <v>#N/A</v>
      </c>
      <c r="D81" s="148"/>
      <c r="E81" s="149"/>
    </row>
    <row r="82" spans="1:5" ht="17.25" customHeight="1" x14ac:dyDescent="0.25">
      <c r="A82" s="133" t="e">
        <f>VLOOKUP(B82,'[2]LISTADO ATM'!$A$2:$C$821,3,0)</f>
        <v>#N/A</v>
      </c>
      <c r="B82" s="133"/>
      <c r="C82" s="133" t="e">
        <f>VLOOKUP(B82,'[2]LISTADO ATM'!$A$2:$B$821,2,0)</f>
        <v>#N/A</v>
      </c>
      <c r="D82" s="148"/>
      <c r="E82" s="149"/>
    </row>
    <row r="83" spans="1:5" ht="17.25" customHeight="1" x14ac:dyDescent="0.25">
      <c r="A83" s="133" t="e">
        <f>VLOOKUP(B83,'[2]LISTADO ATM'!$A$2:$C$821,3,0)</f>
        <v>#N/A</v>
      </c>
      <c r="B83" s="133"/>
      <c r="C83" s="133" t="e">
        <f>VLOOKUP(B83,'[2]LISTADO ATM'!$A$2:$B$821,2,0)</f>
        <v>#N/A</v>
      </c>
      <c r="D83" s="148"/>
      <c r="E83" s="149"/>
    </row>
    <row r="84" spans="1:5" ht="17.25" customHeight="1" x14ac:dyDescent="0.25">
      <c r="A84" s="133" t="e">
        <f>VLOOKUP(B84,'[2]LISTADO ATM'!$A$2:$C$821,3,0)</f>
        <v>#N/A</v>
      </c>
      <c r="B84" s="133"/>
      <c r="C84" s="133" t="e">
        <f>VLOOKUP(B84,'[2]LISTADO ATM'!$A$2:$B$821,2,0)</f>
        <v>#N/A</v>
      </c>
      <c r="D84" s="148"/>
      <c r="E84" s="149"/>
    </row>
    <row r="85" spans="1:5" ht="17.25" customHeight="1" thickBot="1" x14ac:dyDescent="0.3">
      <c r="A85" s="133" t="e">
        <f>VLOOKUP(B85,'[2]LISTADO ATM'!$A$2:$C$821,3,0)</f>
        <v>#N/A</v>
      </c>
      <c r="B85" s="133"/>
      <c r="C85" s="133" t="e">
        <f>VLOOKUP(B85,'[2]LISTADO ATM'!$A$2:$B$821,2,0)</f>
        <v>#N/A</v>
      </c>
      <c r="D85" s="148"/>
      <c r="E85" s="149"/>
    </row>
    <row r="86" spans="1:5" ht="17.25" customHeight="1" thickBot="1" x14ac:dyDescent="0.3">
      <c r="A86" s="100"/>
      <c r="B86" s="150">
        <f>COUNT(B75:B79)</f>
        <v>5</v>
      </c>
      <c r="C86" s="112"/>
      <c r="D86" s="112"/>
      <c r="E86" s="113"/>
    </row>
    <row r="87" spans="1:5" ht="17.25" customHeight="1" x14ac:dyDescent="0.25"/>
    <row r="88" spans="1:5" ht="17.25" customHeight="1" x14ac:dyDescent="0.25"/>
    <row r="89" spans="1:5" ht="17.25" customHeight="1" x14ac:dyDescent="0.25"/>
    <row r="90" spans="1:5" ht="17.25" customHeight="1" x14ac:dyDescent="0.25"/>
    <row r="91" spans="1:5" ht="17.25" customHeight="1" x14ac:dyDescent="0.25"/>
    <row r="92" spans="1:5" ht="17.25" customHeight="1" x14ac:dyDescent="0.25"/>
    <row r="93" spans="1:5" ht="17.25" customHeight="1" x14ac:dyDescent="0.25"/>
    <row r="94" spans="1:5" ht="17.25" customHeight="1" x14ac:dyDescent="0.25"/>
    <row r="95" spans="1:5" ht="17.25" customHeight="1" x14ac:dyDescent="0.25"/>
  </sheetData>
  <mergeCells count="18">
    <mergeCell ref="A37:E37"/>
    <mergeCell ref="A59:E59"/>
    <mergeCell ref="D76:E76"/>
    <mergeCell ref="D77:E77"/>
    <mergeCell ref="D79:E79"/>
    <mergeCell ref="D78:E78"/>
    <mergeCell ref="A1:E1"/>
    <mergeCell ref="A2:E2"/>
    <mergeCell ref="A7:E7"/>
    <mergeCell ref="A50:E50"/>
    <mergeCell ref="A70:B70"/>
    <mergeCell ref="A71:B71"/>
    <mergeCell ref="A73:E73"/>
    <mergeCell ref="D74:E74"/>
    <mergeCell ref="D75:E75"/>
    <mergeCell ref="C24:E24"/>
    <mergeCell ref="A26:E26"/>
    <mergeCell ref="C35:E35"/>
  </mergeCells>
  <phoneticPr fontId="46" type="noConversion"/>
  <conditionalFormatting sqref="E75">
    <cfRule type="duplicateValues" dxfId="103" priority="16"/>
  </conditionalFormatting>
  <conditionalFormatting sqref="E76">
    <cfRule type="duplicateValues" dxfId="102" priority="15"/>
  </conditionalFormatting>
  <conditionalFormatting sqref="E28:E34">
    <cfRule type="duplicateValues" dxfId="101" priority="14"/>
  </conditionalFormatting>
  <conditionalFormatting sqref="E86 E68:E74 E48:E50 E57:E59 E1:E7 E24:E26 E35:E37">
    <cfRule type="duplicateValues" dxfId="100" priority="17"/>
  </conditionalFormatting>
  <conditionalFormatting sqref="E77">
    <cfRule type="duplicateValues" dxfId="99" priority="13"/>
  </conditionalFormatting>
  <conditionalFormatting sqref="E78">
    <cfRule type="duplicateValues" dxfId="98" priority="18"/>
  </conditionalFormatting>
  <conditionalFormatting sqref="E52">
    <cfRule type="duplicateValues" dxfId="97" priority="12"/>
  </conditionalFormatting>
  <conditionalFormatting sqref="E61:E67">
    <cfRule type="duplicateValues" dxfId="96" priority="19"/>
  </conditionalFormatting>
  <conditionalFormatting sqref="E79">
    <cfRule type="duplicateValues" dxfId="95" priority="11"/>
  </conditionalFormatting>
  <conditionalFormatting sqref="E10 E19:E23">
    <cfRule type="duplicateValues" dxfId="94" priority="20"/>
  </conditionalFormatting>
  <conditionalFormatting sqref="B1:B86">
    <cfRule type="duplicateValues" dxfId="93" priority="10"/>
  </conditionalFormatting>
  <conditionalFormatting sqref="E80:E85">
    <cfRule type="duplicateValues" dxfId="92" priority="21"/>
  </conditionalFormatting>
  <conditionalFormatting sqref="E9">
    <cfRule type="duplicateValues" dxfId="91" priority="9"/>
  </conditionalFormatting>
  <conditionalFormatting sqref="E11">
    <cfRule type="duplicateValues" dxfId="90" priority="8"/>
  </conditionalFormatting>
  <conditionalFormatting sqref="E12">
    <cfRule type="duplicateValues" dxfId="89" priority="7"/>
  </conditionalFormatting>
  <conditionalFormatting sqref="E13">
    <cfRule type="duplicateValues" dxfId="88" priority="6"/>
  </conditionalFormatting>
  <conditionalFormatting sqref="E53:E56">
    <cfRule type="duplicateValues" dxfId="87" priority="22"/>
  </conditionalFormatting>
  <conditionalFormatting sqref="E14">
    <cfRule type="duplicateValues" dxfId="86" priority="5"/>
  </conditionalFormatting>
  <conditionalFormatting sqref="E15">
    <cfRule type="duplicateValues" dxfId="85" priority="4"/>
  </conditionalFormatting>
  <conditionalFormatting sqref="E16">
    <cfRule type="duplicateValues" dxfId="84" priority="3"/>
  </conditionalFormatting>
  <conditionalFormatting sqref="E17">
    <cfRule type="duplicateValues" dxfId="83" priority="2"/>
  </conditionalFormatting>
  <conditionalFormatting sqref="E18">
    <cfRule type="duplicateValues" dxfId="82" priority="1"/>
  </conditionalFormatting>
  <conditionalFormatting sqref="E39:E47">
    <cfRule type="duplicateValues" dxfId="81" priority="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2574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2700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80" priority="2"/>
  </conditionalFormatting>
  <conditionalFormatting sqref="A827">
    <cfRule type="duplicateValues" dxfId="7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2423</v>
      </c>
      <c r="B1" s="197"/>
      <c r="C1" s="197"/>
      <c r="D1" s="197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2433</v>
      </c>
      <c r="B18" s="197"/>
      <c r="C18" s="197"/>
      <c r="D18" s="197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78" priority="119326"/>
  </conditionalFormatting>
  <conditionalFormatting sqref="B33">
    <cfRule type="duplicateValues" dxfId="77" priority="119327"/>
    <cfRule type="duplicateValues" dxfId="76" priority="119328"/>
  </conditionalFormatting>
  <conditionalFormatting sqref="A33">
    <cfRule type="duplicateValues" dxfId="75" priority="119340"/>
  </conditionalFormatting>
  <conditionalFormatting sqref="A33">
    <cfRule type="duplicateValues" dxfId="74" priority="119341"/>
    <cfRule type="duplicateValues" dxfId="73" priority="119342"/>
  </conditionalFormatting>
  <conditionalFormatting sqref="B4:B8">
    <cfRule type="duplicateValues" dxfId="72" priority="6"/>
  </conditionalFormatting>
  <conditionalFormatting sqref="B4:B8">
    <cfRule type="duplicateValues" dxfId="71" priority="5"/>
  </conditionalFormatting>
  <conditionalFormatting sqref="A3:A8">
    <cfRule type="duplicateValues" dxfId="70" priority="3"/>
    <cfRule type="duplicateValues" dxfId="69" priority="4"/>
  </conditionalFormatting>
  <conditionalFormatting sqref="B3">
    <cfRule type="duplicateValues" dxfId="68" priority="2"/>
  </conditionalFormatting>
  <conditionalFormatting sqref="B3">
    <cfRule type="duplicateValues" dxfId="6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231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212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211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211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210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209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170.5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169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169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175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128.15079861111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67.6746064814797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6" priority="69"/>
  </conditionalFormatting>
  <conditionalFormatting sqref="E9:E1048576 E1:E2">
    <cfRule type="duplicateValues" dxfId="65" priority="99250"/>
  </conditionalFormatting>
  <conditionalFormatting sqref="E4">
    <cfRule type="duplicateValues" dxfId="64" priority="62"/>
  </conditionalFormatting>
  <conditionalFormatting sqref="E5:E8">
    <cfRule type="duplicateValues" dxfId="63" priority="60"/>
  </conditionalFormatting>
  <conditionalFormatting sqref="B12">
    <cfRule type="duplicateValues" dxfId="62" priority="34"/>
    <cfRule type="duplicateValues" dxfId="61" priority="35"/>
    <cfRule type="duplicateValues" dxfId="60" priority="36"/>
  </conditionalFormatting>
  <conditionalFormatting sqref="B12">
    <cfRule type="duplicateValues" dxfId="59" priority="33"/>
  </conditionalFormatting>
  <conditionalFormatting sqref="B12">
    <cfRule type="duplicateValues" dxfId="58" priority="31"/>
    <cfRule type="duplicateValues" dxfId="57" priority="32"/>
  </conditionalFormatting>
  <conditionalFormatting sqref="B12">
    <cfRule type="duplicateValues" dxfId="56" priority="28"/>
    <cfRule type="duplicateValues" dxfId="55" priority="29"/>
    <cfRule type="duplicateValues" dxfId="54" priority="30"/>
  </conditionalFormatting>
  <conditionalFormatting sqref="B12">
    <cfRule type="duplicateValues" dxfId="53" priority="27"/>
  </conditionalFormatting>
  <conditionalFormatting sqref="B12">
    <cfRule type="duplicateValues" dxfId="52" priority="25"/>
    <cfRule type="duplicateValues" dxfId="51" priority="26"/>
  </conditionalFormatting>
  <conditionalFormatting sqref="B12">
    <cfRule type="duplicateValues" dxfId="50" priority="24"/>
  </conditionalFormatting>
  <conditionalFormatting sqref="B12">
    <cfRule type="duplicateValues" dxfId="49" priority="21"/>
    <cfRule type="duplicateValues" dxfId="48" priority="22"/>
    <cfRule type="duplicateValues" dxfId="47" priority="23"/>
  </conditionalFormatting>
  <conditionalFormatting sqref="B12">
    <cfRule type="duplicateValues" dxfId="46" priority="20"/>
  </conditionalFormatting>
  <conditionalFormatting sqref="B12">
    <cfRule type="duplicateValues" dxfId="45" priority="19"/>
  </conditionalFormatting>
  <conditionalFormatting sqref="B14">
    <cfRule type="duplicateValues" dxfId="44" priority="18"/>
  </conditionalFormatting>
  <conditionalFormatting sqref="B14">
    <cfRule type="duplicateValues" dxfId="43" priority="15"/>
    <cfRule type="duplicateValues" dxfId="42" priority="16"/>
    <cfRule type="duplicateValues" dxfId="41" priority="17"/>
  </conditionalFormatting>
  <conditionalFormatting sqref="B14">
    <cfRule type="duplicateValues" dxfId="40" priority="13"/>
    <cfRule type="duplicateValues" dxfId="39" priority="14"/>
  </conditionalFormatting>
  <conditionalFormatting sqref="B14">
    <cfRule type="duplicateValues" dxfId="38" priority="10"/>
    <cfRule type="duplicateValues" dxfId="37" priority="11"/>
    <cfRule type="duplicateValues" dxfId="36" priority="12"/>
  </conditionalFormatting>
  <conditionalFormatting sqref="B14">
    <cfRule type="duplicateValues" dxfId="35" priority="9"/>
  </conditionalFormatting>
  <conditionalFormatting sqref="B14">
    <cfRule type="duplicateValues" dxfId="34" priority="8"/>
  </conditionalFormatting>
  <conditionalFormatting sqref="B14">
    <cfRule type="duplicateValues" dxfId="33" priority="7"/>
  </conditionalFormatting>
  <conditionalFormatting sqref="B14">
    <cfRule type="duplicateValues" dxfId="32" priority="4"/>
    <cfRule type="duplicateValues" dxfId="31" priority="5"/>
    <cfRule type="duplicateValues" dxfId="30" priority="6"/>
  </conditionalFormatting>
  <conditionalFormatting sqref="B14">
    <cfRule type="duplicateValues" dxfId="29" priority="2"/>
    <cfRule type="duplicateValues" dxfId="28" priority="3"/>
  </conditionalFormatting>
  <conditionalFormatting sqref="C14">
    <cfRule type="duplicateValues" dxfId="27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206" t="s">
        <v>2701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1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6" priority="2"/>
  </conditionalFormatting>
  <conditionalFormatting sqref="B1:B1048576">
    <cfRule type="duplicateValues" dxfId="25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2021-05-09T03:20:47Z</dcterms:modified>
</cp:coreProperties>
</file>