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REPORTE!$A$4:$Q$52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1" l="1"/>
  <c r="G58" i="1"/>
  <c r="H58" i="1"/>
  <c r="I58" i="1"/>
  <c r="J58" i="1"/>
  <c r="K58" i="1"/>
  <c r="F59" i="1"/>
  <c r="G59" i="1"/>
  <c r="H59" i="1"/>
  <c r="I59" i="1"/>
  <c r="J59" i="1"/>
  <c r="K59" i="1"/>
  <c r="A58" i="1"/>
  <c r="A59" i="1"/>
  <c r="A53" i="1"/>
  <c r="A54" i="1"/>
  <c r="A55" i="1"/>
  <c r="A56" i="1"/>
  <c r="A57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B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A71" i="16" s="1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2" i="1" l="1"/>
  <c r="A51" i="1"/>
  <c r="A50" i="1"/>
  <c r="A49" i="1"/>
  <c r="A48" i="1"/>
  <c r="A47" i="1"/>
  <c r="A46" i="1"/>
  <c r="A45" i="1"/>
  <c r="A44" i="1"/>
  <c r="A43" i="1"/>
  <c r="A42" i="1"/>
  <c r="A41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 l="1"/>
  <c r="F40" i="1"/>
  <c r="G40" i="1"/>
  <c r="H40" i="1"/>
  <c r="I40" i="1"/>
  <c r="J40" i="1"/>
  <c r="K40" i="1"/>
  <c r="A39" i="1" l="1"/>
  <c r="A38" i="1"/>
  <c r="A37" i="1"/>
  <c r="A36" i="1"/>
  <c r="A35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4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5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0" i="1"/>
  <c r="A19" i="1"/>
  <c r="A18" i="1"/>
  <c r="A17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4" i="1"/>
  <c r="A13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<sst xmlns="http://schemas.openxmlformats.org/spreadsheetml/2006/main" count="13412" uniqueCount="2649">
  <si>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</si>
  <si>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</si>
  <si>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</si>
  <si>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</si>
  <si>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</si>
  <si>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</si>
  <si>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</si>
  <si>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</si>
  <si>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</si>
  <si>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</si>
  <si>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</si>
  <si>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</si>
  <si>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</si>
  <si>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</si>
  <si>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</si>
  <si>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</si>
  <si>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</si>
  <si>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</si>
  <si>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</si>
  <si>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</si>
  <si>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</si>
  <si>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</si>
  <si>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</si>
  <si>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</si>
  <si>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</si>
  <si>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</si>
  <si>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</si>
  <si>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</si>
  <si>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</si>
  <si>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</si>
  <si>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</si>
  <si>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</si>
  <si>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</si>
  <si>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</si>
  <si>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</si>
  <si>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</si>
  <si>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</si>
  <si>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</si>
  <si>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</si>
  <si>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</si>
  <si>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</si>
  <si>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</si>
  <si>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</si>
  <si>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</si>
  <si>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</si>
  <si>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</si>
  <si>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</si>
  <si>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</si>
  <si>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</si>
  <si>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</si>
  <si>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</si>
  <si>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</si>
  <si>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</si>
  <si>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</si>
  <si>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</si>
  <si>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</si>
  <si>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</si>
  <si>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</si>
  <si>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</si>
  <si>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</si>
  <si>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</si>
  <si>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</si>
  <si>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</si>
  <si>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</si>
  <si>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</si>
  <si>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</si>
  <si>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</si>
  <si>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</si>
  <si>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</si>
  <si>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</si>
  <si>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</si>
  <si>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</si>
  <si>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</si>
  <si>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</si>
  <si>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</si>
  <si>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</si>
  <si>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</si>
  <si>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</si>
  <si>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</si>
  <si>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</si>
  <si>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</si>
  <si>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</si>
  <si>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</si>
  <si>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</si>
  <si>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</si>
  <si>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</si>
  <si>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</si>
  <si>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</si>
  <si>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</si>
  <si>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</si>
  <si>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</si>
  <si>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</si>
  <si>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</si>
  <si>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</si>
  <si>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</si>
  <si>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</si>
  <si>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</si>
  <si>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</si>
  <si>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</si>
  <si>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</si>
  <si>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</si>
  <si>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</si>
  <si>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</si>
  <si>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</si>
  <si>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</si>
  <si>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</si>
  <si>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</si>
  <si>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</si>
  <si>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</si>
  <si>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</si>
  <si>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</si>
  <si>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</si>
  <si>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</si>
  <si>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</si>
  <si>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</si>
  <si>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</si>
  <si>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</si>
  <si>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</si>
  <si>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</si>
  <si>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</si>
  <si>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</si>
  <si>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</si>
  <si>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</si>
  <si>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</si>
  <si>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</si>
  <si>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</si>
  <si>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</si>
  <si>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</si>
  <si>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</si>
  <si>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</si>
  <si>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</si>
  <si>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</si>
  <si>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</si>
  <si>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</si>
  <si>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</si>
  <si>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</si>
  <si>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</si>
  <si>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</si>
  <si>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</si>
  <si>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</si>
  <si>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</si>
  <si>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</si>
  <si>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</si>
  <si>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</si>
  <si>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</si>
  <si>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</si>
  <si>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</si>
  <si>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</si>
  <si>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</si>
  <si>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</si>
  <si>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</si>
  <si>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</si>
  <si>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</si>
  <si>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</si>
  <si>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</si>
  <si>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</si>
  <si>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</si>
  <si>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</si>
  <si>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</si>
  <si>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</si>
  <si>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</si>
  <si>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</si>
  <si>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</si>
  <si>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</si>
  <si>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</si>
  <si>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</si>
  <si>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</si>
  <si>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</si>
  <si>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</si>
  <si>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</si>
  <si>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</si>
  <si>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</si>
  <si>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</si>
  <si>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</si>
  <si>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</si>
  <si>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</si>
  <si>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</si>
  <si>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</si>
  <si>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</si>
  <si>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</si>
  <si>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</si>
  <si>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</si>
  <si>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</si>
  <si>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</si>
  <si>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</si>
  <si>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</si>
  <si>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</si>
  <si>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</si>
  <si>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</si>
  <si>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</si>
  <si>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</si>
  <si>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</si>
  <si>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</si>
  <si>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</si>
  <si>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</si>
  <si>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</si>
  <si>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</si>
  <si>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</si>
  <si>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</si>
  <si>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</si>
  <si>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</si>
  <si>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</si>
  <si>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</si>
  <si>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</si>
  <si>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</si>
  <si>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</si>
  <si>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</si>
  <si>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</si>
  <si>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</si>
  <si>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</si>
  <si>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</si>
  <si>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</si>
  <si>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</si>
  <si>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</si>
  <si>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</si>
  <si>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</si>
  <si>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</si>
  <si>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</si>
  <si>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</si>
  <si>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</si>
  <si>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</si>
  <si>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</si>
  <si>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</si>
  <si>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</si>
  <si>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</si>
  <si>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</si>
  <si>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</si>
  <si>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</si>
  <si>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</si>
  <si>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</si>
  <si>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</si>
  <si>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</si>
  <si>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</si>
  <si>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</si>
  <si>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</si>
  <si>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</si>
  <si>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</si>
  <si>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</si>
  <si>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</si>
  <si>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</si>
  <si>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</si>
  <si>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</si>
  <si>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</si>
  <si>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</si>
  <si>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</si>
  <si>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</si>
  <si>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</si>
  <si>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</si>
  <si>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</si>
  <si>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</si>
  <si>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</si>
  <si>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</si>
  <si>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</si>
  <si>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</si>
  <si>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</si>
  <si>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</si>
  <si>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</si>
  <si>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</si>
  <si>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</si>
  <si>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</si>
  <si>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</si>
  <si>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</si>
  <si>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</si>
  <si>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</si>
  <si>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</si>
  <si>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</si>
  <si>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</si>
  <si>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</si>
  <si>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</si>
  <si>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</si>
  <si>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</si>
  <si>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</si>
  <si>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</si>
  <si>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</si>
  <si>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</si>
  <si>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</si>
  <si>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</si>
  <si>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</si>
  <si>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</si>
  <si>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</si>
  <si>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</si>
  <si>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</si>
  <si>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</si>
  <si>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</si>
  <si>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</si>
  <si>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</si>
  <si>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</si>
  <si>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</si>
  <si>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</si>
  <si>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</si>
  <si>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</si>
  <si>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</si>
  <si>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</si>
  <si>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</si>
  <si>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</si>
  <si>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</si>
  <si>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</si>
  <si>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</si>
  <si>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</si>
  <si>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</si>
  <si>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</si>
  <si>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</si>
  <si>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</si>
  <si>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</si>
  <si>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</si>
  <si>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</si>
  <si>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</si>
  <si>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</si>
  <si>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</si>
  <si>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</si>
  <si>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</si>
  <si>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</si>
  <si>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</si>
  <si>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</si>
  <si>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</si>
  <si>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</si>
  <si>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</si>
  <si>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</si>
  <si>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</si>
  <si>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</si>
  <si>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</si>
  <si>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</si>
  <si>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</si>
  <si>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</si>
  <si>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</si>
  <si>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</si>
  <si>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</si>
  <si>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</si>
  <si>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</si>
  <si>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</si>
  <si>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</si>
  <si>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</si>
  <si>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</si>
  <si>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</si>
  <si>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</si>
  <si>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</si>
  <si>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</si>
  <si>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</si>
  <si>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</si>
  <si>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</si>
  <si>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</si>
  <si>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</si>
  <si>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</si>
  <si>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</si>
  <si>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</si>
  <si>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</si>
  <si>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</si>
  <si>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</si>
  <si>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</si>
  <si>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</si>
  <si>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</si>
  <si>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</si>
  <si>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</si>
  <si>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</si>
  <si>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</si>
  <si>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</si>
  <si>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</si>
  <si>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</si>
  <si>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</si>
  <si>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</si>
  <si>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</si>
  <si>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</si>
  <si>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</si>
  <si>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</si>
  <si>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</si>
  <si>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</si>
  <si>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</si>
  <si>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</si>
  <si>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</si>
  <si>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</si>
  <si>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</si>
  <si>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</si>
  <si>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</si>
  <si>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</si>
  <si>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</si>
  <si>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</si>
  <si>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</si>
  <si>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</si>
  <si>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</si>
  <si>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</si>
  <si>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</si>
  <si>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</si>
  <si>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</si>
  <si>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</si>
  <si>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</si>
  <si>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</si>
  <si>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</si>
  <si>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</si>
  <si>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</si>
  <si>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</si>
  <si>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</si>
  <si>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</si>
  <si>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</si>
  <si>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</si>
  <si>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</si>
  <si>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</si>
  <si>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</si>
  <si>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</si>
  <si>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</si>
  <si>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</si>
  <si>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</si>
  <si>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</si>
  <si>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</si>
  <si>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</si>
  <si>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</si>
  <si>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</si>
  <si>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</si>
  <si>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</si>
  <si>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</si>
  <si>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</si>
  <si>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</si>
  <si>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</si>
  <si>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</si>
  <si>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</si>
  <si>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</si>
  <si>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</si>
  <si>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</si>
  <si>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</si>
  <si>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</si>
  <si>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</si>
  <si>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</si>
  <si>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</si>
  <si>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</si>
  <si>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</si>
  <si>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</si>
  <si>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</si>
  <si>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</si>
  <si>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</si>
  <si>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</si>
  <si>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</si>
  <si>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</si>
  <si>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</si>
  <si>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</si>
  <si>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</si>
  <si>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</si>
  <si>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</si>
  <si>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</si>
  <si>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</si>
  <si>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</si>
  <si>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</si>
  <si>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</si>
  <si>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</si>
  <si>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</si>
  <si>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</si>
  <si>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</si>
  <si>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</si>
  <si>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</si>
  <si>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</si>
  <si>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</si>
  <si>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</si>
  <si>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</si>
  <si>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</si>
  <si>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</si>
  <si>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</si>
  <si>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</si>
  <si>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</si>
  <si>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</si>
  <si>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</si>
  <si>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</si>
  <si>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</si>
  <si>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</si>
  <si>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</si>
  <si>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</si>
  <si>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</si>
  <si>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</si>
  <si>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</si>
  <si>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</si>
  <si>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</si>
  <si>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</si>
  <si>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</si>
  <si>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</si>
  <si>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</si>
  <si>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</si>
  <si>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</si>
  <si>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</si>
  <si>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</si>
  <si>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</si>
  <si>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</si>
  <si>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</si>
  <si>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</si>
  <si>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</si>
  <si>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</si>
  <si>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</si>
  <si>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</si>
  <si>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</si>
  <si>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</si>
  <si>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</si>
  <si>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</si>
  <si>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</si>
  <si>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</si>
  <si>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</si>
  <si>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</si>
  <si>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</si>
  <si>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</si>
  <si>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</si>
  <si>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</si>
  <si>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</si>
  <si>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</si>
  <si>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</si>
  <si>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</si>
  <si>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</si>
  <si>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</si>
  <si>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</si>
  <si>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</si>
  <si>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</si>
  <si>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</si>
  <si>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</si>
  <si>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</si>
  <si>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</si>
  <si>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</si>
  <si>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</si>
  <si>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</si>
  <si>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</si>
  <si>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</si>
  <si>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</si>
  <si>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</si>
  <si>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</si>
  <si>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</si>
  <si>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</si>
  <si>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</si>
  <si>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</si>
  <si>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</si>
  <si>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</si>
  <si>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</si>
  <si>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</si>
  <si>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</si>
  <si>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</si>
  <si>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</si>
  <si>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</si>
  <si>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</si>
  <si>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</si>
  <si>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</si>
  <si>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</si>
  <si>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</si>
  <si>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</si>
  <si>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</si>
  <si>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</si>
  <si>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</si>
  <si>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</si>
  <si>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</si>
  <si>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</si>
  <si>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</si>
  <si>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</si>
  <si>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</si>
  <si>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</si>
  <si>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</si>
  <si>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</si>
  <si>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</si>
  <si>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</si>
  <si>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</si>
  <si>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</si>
  <si>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</si>
  <si>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</si>
  <si>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</si>
  <si>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</si>
  <si>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</si>
  <si>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</si>
  <si>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</si>
  <si>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</si>
  <si>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</si>
  <si>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</si>
  <si>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</si>
  <si>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</si>
  <si>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</si>
  <si>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</si>
  <si>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</si>
  <si>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</si>
  <si>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</si>
  <si>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</si>
  <si>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</si>
  <si>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</si>
  <si>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</si>
  <si>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</si>
  <si>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</si>
  <si>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</si>
  <si>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</si>
  <si>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</si>
  <si>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</si>
  <si>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</si>
  <si>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</si>
  <si>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</si>
  <si>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</si>
  <si>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</si>
  <si>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</si>
  <si>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</si>
  <si>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</si>
  <si>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</si>
  <si>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</si>
  <si>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</si>
  <si>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</si>
  <si>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</si>
  <si>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</si>
  <si>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</si>
  <si>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</si>
  <si>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</si>
  <si>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</si>
  <si>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</si>
  <si>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</si>
  <si>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</si>
  <si>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</si>
  <si>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</si>
  <si>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</si>
  <si>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</si>
  <si>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</si>
  <si>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</si>
  <si>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</si>
  <si>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</si>
  <si>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</si>
  <si>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</si>
  <si>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</si>
  <si>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</si>
  <si>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</si>
  <si>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</si>
  <si>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</si>
  <si>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</si>
  <si>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</si>
  <si>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</si>
  <si>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</si>
  <si>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</si>
  <si>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</si>
  <si>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</si>
  <si>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</si>
  <si>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</si>
  <si>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</si>
  <si>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</si>
  <si>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</si>
  <si>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</si>
  <si>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</si>
  <si>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</si>
  <si>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</si>
  <si>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</si>
  <si>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</si>
  <si>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</si>
  <si>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</si>
  <si>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</si>
  <si>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</si>
  <si>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</si>
  <si>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</si>
  <si>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</si>
  <si>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</si>
  <si>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</si>
  <si>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</si>
  <si>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</si>
  <si>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</si>
  <si>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</si>
  <si>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</si>
  <si>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</si>
  <si>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</si>
  <si>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</si>
  <si>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</si>
  <si>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</si>
  <si>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</si>
  <si>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</si>
  <si>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</si>
  <si>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</si>
  <si>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</si>
  <si>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</si>
  <si>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</si>
  <si>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</si>
  <si>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</si>
  <si>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</si>
  <si>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</si>
  <si>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</si>
  <si>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</si>
  <si>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</si>
  <si>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</si>
  <si>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</si>
  <si>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</si>
  <si>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</si>
  <si>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</si>
  <si>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</si>
  <si>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</si>
  <si>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</si>
  <si>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</si>
  <si>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</si>
  <si>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</si>
  <si>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</si>
  <si>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</si>
  <si>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</si>
  <si>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</si>
  <si>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</si>
  <si>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</si>
  <si>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</si>
  <si>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</si>
  <si>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</si>
  <si>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</si>
  <si>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</si>
  <si>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</si>
  <si>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</si>
  <si>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</si>
  <si>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</si>
  <si>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</si>
  <si>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</si>
  <si>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</si>
  <si>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</si>
  <si>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</si>
  <si>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</si>
  <si>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</si>
  <si>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</si>
  <si>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</si>
  <si>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</si>
  <si>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</si>
  <si>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</si>
  <si>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</si>
  <si>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</si>
  <si>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</si>
  <si>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</si>
  <si>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</si>
  <si>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</si>
  <si>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</si>
  <si>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</si>
  <si>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</si>
  <si>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</si>
  <si>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</si>
  <si>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</si>
  <si>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</si>
  <si>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</si>
  <si>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</si>
  <si>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</si>
  <si>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</si>
  <si>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</si>
  <si>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</si>
  <si>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</si>
  <si>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</si>
  <si>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</si>
  <si>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</si>
  <si>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</si>
  <si>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</si>
  <si>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</si>
  <si>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</si>
  <si>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</si>
  <si>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</si>
  <si>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</si>
  <si>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</si>
  <si>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</si>
  <si>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</si>
  <si>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</si>
  <si>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</si>
  <si>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</si>
  <si>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</si>
  <si>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</si>
  <si>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</si>
  <si>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</si>
  <si>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</si>
  <si>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</si>
  <si>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</si>
  <si>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</si>
  <si>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</si>
  <si>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</si>
  <si>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</si>
  <si>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</si>
  <si>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</si>
  <si>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</si>
  <si>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</si>
  <si>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</si>
  <si>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</si>
  <si>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</si>
  <si>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</si>
  <si>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</si>
  <si>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</si>
  <si>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</si>
  <si>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</si>
  <si>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</si>
  <si>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</si>
  <si>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</si>
  <si>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</si>
  <si>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</si>
  <si>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</si>
  <si>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</si>
  <si>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</si>
  <si>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</si>
  <si>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</si>
  <si>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</si>
  <si>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</si>
  <si>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</si>
  <si>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</si>
  <si>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</si>
  <si>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</si>
  <si>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</si>
  <si>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</si>
  <si>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</si>
  <si>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</si>
  <si>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</si>
  <si>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</si>
  <si>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</si>
  <si>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</si>
  <si>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</si>
  <si>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</si>
  <si>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</si>
  <si>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</si>
  <si>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</si>
  <si>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</si>
  <si>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</si>
  <si>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</si>
  <si>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</si>
  <si>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</si>
  <si>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</si>
  <si>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</si>
  <si>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</si>
  <si>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</si>
  <si>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</si>
  <si>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</si>
  <si>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</si>
  <si>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</si>
  <si>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</si>
  <si>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</si>
  <si>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</si>
  <si>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</si>
  <si>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</si>
  <si>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</si>
  <si>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</si>
  <si>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</si>
  <si>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</si>
  <si>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</si>
  <si>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</si>
  <si>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</si>
  <si>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</si>
  <si>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</si>
  <si>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</si>
  <si>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</si>
  <si>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</si>
  <si>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</si>
  <si>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</si>
  <si>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</si>
  <si>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</si>
  <si>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</si>
  <si>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</si>
  <si>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</si>
  <si>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</si>
  <si>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</si>
  <si>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</si>
  <si>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</si>
  <si>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</si>
  <si>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</si>
  <si>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</si>
  <si>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</si>
  <si>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</si>
  <si>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</si>
  <si>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</si>
  <si>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</si>
  <si>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</si>
  <si>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</si>
  <si>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</si>
  <si>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</si>
  <si>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</si>
  <si>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</si>
  <si>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</si>
  <si>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</si>
  <si>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</si>
  <si>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</si>
  <si>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</si>
  <si>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</si>
  <si>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</si>
  <si>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</si>
  <si>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</si>
  <si>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</si>
  <si>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</si>
  <si>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</si>
  <si>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</si>
  <si>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</si>
  <si>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</si>
  <si>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</si>
  <si>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</si>
  <si>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</si>
  <si>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</si>
  <si>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</si>
  <si>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</si>
  <si>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</si>
  <si>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</si>
  <si>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</si>
  <si>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</si>
  <si>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</si>
  <si>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</si>
  <si>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</si>
  <si>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</si>
  <si>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</si>
  <si>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</si>
  <si>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</si>
  <si>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</si>
  <si>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</si>
  <si>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</si>
  <si>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</si>
  <si>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</si>
  <si>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</si>
  <si>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</si>
  <si>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</si>
  <si>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</si>
  <si>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</si>
  <si>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</si>
  <si>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</si>
  <si>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</si>
  <si>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</si>
  <si>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</si>
  <si>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</si>
  <si>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</si>
  <si>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</si>
  <si>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</si>
  <si>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</si>
  <si>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</si>
  <si>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</si>
  <si>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</si>
  <si>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</si>
  <si>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</si>
  <si>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</si>
  <si>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</si>
  <si>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</si>
  <si>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</si>
  <si>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</si>
  <si>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</si>
  <si>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</si>
  <si>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</si>
  <si>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</si>
  <si>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</si>
  <si>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</si>
  <si>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</si>
  <si>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</si>
  <si>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</si>
  <si>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</si>
  <si>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</si>
  <si>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</si>
  <si>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</si>
  <si>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</si>
  <si>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</si>
  <si>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</si>
  <si>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</si>
  <si>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</si>
  <si>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</si>
  <si>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</si>
  <si>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</si>
  <si>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</si>
  <si>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</si>
  <si>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</si>
  <si>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</si>
  <si>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</si>
  <si>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</si>
  <si>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</si>
  <si>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</si>
  <si>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</si>
  <si>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</si>
  <si>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</si>
  <si>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</si>
  <si>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</si>
  <si>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</si>
  <si>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</si>
  <si>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</si>
  <si>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</si>
  <si>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</si>
  <si>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</si>
  <si>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</si>
  <si>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</si>
  <si>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</si>
  <si>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</si>
  <si>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</si>
  <si>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</si>
  <si>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</si>
  <si>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</si>
  <si>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</si>
  <si>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</si>
  <si>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</si>
  <si>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</si>
  <si>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</si>
  <si>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</si>
  <si>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</si>
  <si>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</si>
  <si>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</si>
  <si>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</si>
  <si>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</si>
  <si>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</si>
  <si>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</si>
  <si>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</si>
  <si>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</si>
  <si>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</si>
  <si>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</si>
  <si>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</si>
  <si>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</si>
  <si>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</si>
  <si>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</si>
  <si>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</si>
  <si>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</si>
  <si>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</si>
  <si>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</si>
  <si>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</si>
  <si>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</si>
  <si>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</si>
  <si>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</si>
  <si>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</si>
  <si>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</si>
  <si>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</si>
  <si>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</si>
  <si>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</si>
  <si>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</si>
  <si>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</si>
  <si>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</si>
  <si>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</si>
  <si>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</si>
  <si>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</si>
  <si>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</si>
  <si>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</si>
  <si>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</si>
  <si>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</si>
  <si>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</si>
  <si>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</si>
  <si>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</si>
  <si>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</si>
  <si>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</si>
  <si>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</si>
  <si>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</si>
  <si>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</si>
  <si>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</si>
  <si>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</si>
  <si>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</si>
  <si>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</si>
  <si>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</si>
  <si>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</si>
  <si>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</si>
  <si>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</si>
  <si>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</si>
  <si>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</si>
  <si>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</si>
  <si>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</si>
  <si>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</si>
  <si>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</si>
  <si>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</si>
  <si>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</si>
  <si>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</si>
  <si>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</si>
  <si>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</si>
  <si>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</si>
  <si>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</si>
  <si>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</si>
  <si>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</si>
  <si>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</si>
  <si>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</si>
  <si>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</si>
  <si>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</si>
  <si>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</si>
  <si>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</si>
  <si>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</si>
  <si>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</si>
  <si>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</si>
  <si>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</si>
  <si>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</si>
  <si>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</si>
  <si>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</si>
  <si>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</si>
  <si>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</si>
  <si>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</si>
  <si>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</si>
  <si>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</si>
  <si>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</si>
  <si>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</si>
  <si>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</si>
  <si>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</si>
  <si>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</si>
  <si>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</si>
  <si>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</si>
  <si>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</si>
  <si>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</si>
  <si>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</si>
  <si>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</si>
  <si>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</si>
  <si>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</si>
  <si>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</si>
  <si>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</si>
  <si>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</si>
  <si>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</si>
  <si>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</si>
  <si>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</si>
  <si>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</si>
  <si>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</si>
  <si>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</si>
  <si>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</si>
  <si>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</si>
  <si>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</si>
  <si>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</si>
  <si>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</si>
  <si>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</si>
  <si>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</si>
  <si>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</si>
  <si>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</si>
  <si>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</si>
  <si>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</si>
  <si>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</si>
  <si>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</si>
  <si>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</si>
  <si>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</si>
  <si>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</si>
  <si>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</si>
  <si>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</si>
  <si>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</si>
  <si>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</si>
  <si>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</si>
  <si>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</si>
  <si>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</si>
  <si>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</si>
  <si>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</si>
  <si>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</si>
  <si>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</si>
  <si>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</si>
  <si>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</si>
  <si>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</si>
  <si>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</si>
  <si>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</si>
  <si>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</si>
  <si>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</si>
  <si>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</si>
  <si>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</si>
  <si>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</si>
  <si>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</si>
  <si>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</si>
  <si>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</si>
  <si>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</si>
  <si>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</si>
  <si>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</si>
  <si>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</si>
  <si>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</si>
  <si>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</si>
  <si>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</si>
  <si>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</si>
  <si>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</si>
  <si>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</si>
  <si>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</si>
  <si>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</si>
  <si>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</si>
  <si>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</si>
  <si>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</si>
  <si>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</si>
  <si>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</si>
  <si>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</si>
  <si>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</si>
  <si>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</si>
  <si>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</si>
  <si>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</si>
  <si>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</si>
  <si>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</si>
  <si>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</si>
  <si>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</si>
  <si>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</si>
  <si>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</si>
  <si>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</si>
  <si>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</si>
  <si>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</si>
  <si>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</si>
  <si>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</si>
  <si>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</si>
  <si>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</si>
  <si>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</si>
  <si>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</si>
  <si>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</si>
  <si>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</si>
  <si>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</si>
  <si>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</si>
  <si>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</si>
  <si>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</si>
  <si>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</si>
  <si>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</si>
  <si>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</si>
  <si>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</si>
  <si>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</si>
  <si>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</si>
  <si>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</si>
  <si>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</si>
  <si>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</si>
  <si>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</si>
  <si>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</si>
  <si>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</si>
  <si>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</si>
  <si>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</si>
  <si>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</si>
  <si>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</si>
  <si>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</si>
  <si>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</si>
  <si>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</si>
  <si>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</si>
  <si>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</si>
  <si>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</si>
  <si>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</si>
  <si>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</si>
  <si>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</si>
  <si>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</si>
  <si>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</si>
  <si>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</si>
  <si>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</si>
  <si>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</si>
  <si>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</si>
  <si>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</si>
  <si>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</si>
  <si>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</si>
  <si>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</si>
  <si>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</si>
  <si>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</si>
  <si>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</si>
  <si>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</si>
  <si>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</si>
  <si>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</si>
  <si>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</si>
  <si>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</si>
  <si>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</si>
  <si>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</si>
  <si>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</si>
  <si>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</si>
  <si>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</si>
  <si>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</si>
  <si>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</si>
  <si>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</si>
  <si>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</si>
  <si>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</si>
  <si>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</si>
  <si>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</si>
  <si>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</si>
  <si>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</si>
  <si>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</si>
  <si>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</si>
  <si>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</si>
  <si>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</si>
  <si>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</si>
  <si>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</si>
  <si>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</si>
  <si>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</si>
  <si>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</si>
  <si>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</si>
  <si>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</si>
  <si>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</si>
  <si>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</si>
  <si>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</si>
  <si>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</si>
  <si>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</si>
  <si>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</si>
  <si>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</si>
  <si>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</si>
  <si>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</si>
  <si>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</si>
  <si>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</si>
  <si>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</si>
  <si>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</si>
  <si>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</si>
  <si>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</si>
  <si>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</si>
  <si>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</si>
  <si>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</si>
  <si>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</si>
  <si>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</si>
  <si>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</si>
  <si>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</si>
  <si>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</si>
  <si>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</si>
  <si>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</si>
  <si>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</si>
  <si>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</si>
  <si>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</si>
  <si>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</si>
  <si>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</si>
  <si>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</si>
  <si>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</si>
  <si>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</si>
  <si>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</si>
  <si>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</si>
  <si>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</si>
  <si>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</si>
  <si>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</si>
  <si>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</si>
  <si>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</si>
  <si>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</si>
  <si>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</si>
  <si>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</si>
  <si>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</si>
  <si>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</si>
  <si>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</si>
  <si>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</si>
  <si>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</si>
  <si>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</si>
  <si>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</si>
  <si>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</si>
  <si>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</si>
  <si>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</si>
  <si>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</si>
  <si>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</si>
  <si>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</si>
  <si>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</si>
  <si>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</si>
  <si>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</si>
  <si>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</si>
  <si>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</si>
  <si>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</si>
  <si>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</si>
  <si>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</si>
  <si>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</si>
  <si>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</si>
  <si>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</si>
  <si>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</si>
  <si>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</si>
  <si>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</si>
  <si>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</si>
  <si>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</si>
  <si>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</si>
  <si>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</si>
  <si>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</si>
  <si>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</si>
  <si>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</si>
  <si>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</si>
  <si>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</si>
  <si>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</si>
  <si>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</si>
  <si>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</si>
  <si>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</si>
  <si>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</si>
  <si>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</si>
  <si>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</si>
  <si>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</si>
  <si>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</si>
  <si>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</si>
  <si>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</si>
  <si>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</si>
  <si>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</si>
  <si>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</si>
  <si>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</si>
  <si>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</si>
  <si>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</si>
  <si>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</si>
  <si>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</si>
  <si>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</si>
  <si>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</si>
  <si>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</si>
  <si>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</si>
  <si>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</si>
  <si>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</si>
  <si>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</si>
  <si>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</si>
  <si>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</si>
  <si>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</si>
  <si>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</si>
  <si>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</si>
  <si>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</si>
  <si>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</si>
  <si>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</si>
  <si>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</si>
  <si>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</si>
  <si>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</si>
  <si>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</si>
  <si>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</si>
  <si>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</si>
  <si>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</si>
  <si>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</si>
  <si>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</si>
  <si>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</si>
  <si>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</si>
  <si>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</si>
  <si>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</si>
  <si>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</si>
  <si>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</si>
  <si>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</si>
  <si>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</si>
  <si>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</si>
  <si>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</si>
  <si>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</si>
  <si>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</si>
  <si>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</si>
  <si>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</si>
  <si>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</si>
  <si>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</si>
  <si>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</si>
  <si>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</si>
  <si>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</si>
  <si>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</si>
  <si>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</si>
  <si>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</si>
  <si>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</si>
  <si>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</si>
  <si>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</si>
  <si>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</si>
  <si>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</si>
  <si>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</si>
  <si>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</si>
  <si>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</si>
  <si>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</si>
  <si>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</si>
  <si>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</si>
  <si>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</si>
  <si>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</si>
  <si>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</si>
  <si>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</si>
  <si>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</si>
  <si>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</si>
  <si>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</si>
  <si>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</si>
  <si>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</si>
  <si>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</si>
  <si>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</si>
  <si>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</si>
  <si>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</si>
  <si>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</si>
  <si>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</si>
  <si>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</si>
  <si>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</si>
  <si>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</si>
  <si>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</si>
  <si>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</si>
  <si>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</si>
  <si>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</si>
  <si>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</si>
  <si>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</si>
  <si>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</si>
  <si>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</si>
  <si>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</si>
  <si>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</si>
  <si>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</si>
  <si>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</si>
  <si>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</si>
  <si>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</si>
  <si>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</si>
  <si>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</si>
  <si>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</si>
  <si>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</si>
  <si>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</si>
  <si>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</si>
  <si>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</si>
  <si>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</si>
  <si>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</si>
  <si>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</si>
  <si>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</si>
  <si>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</si>
  <si>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</si>
  <si>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</si>
  <si>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</si>
  <si>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</si>
  <si>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</si>
  <si>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</si>
  <si>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</si>
  <si>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</si>
  <si>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</si>
  <si>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</si>
  <si>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</si>
  <si>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</si>
  <si>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</si>
  <si>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</si>
  <si>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</si>
  <si>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</si>
  <si>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</si>
  <si>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</si>
  <si>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</si>
  <si>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</si>
  <si>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</si>
  <si>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</si>
  <si>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</si>
  <si>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</si>
  <si>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</si>
  <si>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</si>
  <si>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</si>
  <si>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</si>
  <si>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</si>
  <si>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</si>
  <si>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</si>
  <si>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</si>
  <si>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</si>
  <si>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</si>
  <si>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</si>
  <si>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</si>
  <si>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</si>
  <si>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</si>
  <si>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</si>
  <si>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</si>
  <si>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</si>
  <si>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</si>
  <si>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</si>
  <si>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</si>
  <si>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</si>
  <si>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</si>
  <si>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</si>
  <si>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</si>
  <si>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</si>
  <si>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</si>
  <si>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</si>
  <si>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</si>
  <si>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</si>
  <si>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</si>
  <si>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</si>
  <si>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</si>
  <si>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</si>
  <si>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</si>
  <si>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</si>
  <si>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</si>
  <si>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</si>
  <si>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</si>
  <si>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</si>
  <si>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</si>
  <si>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</si>
  <si>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</si>
  <si>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</si>
  <si>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</si>
  <si>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</si>
  <si>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</si>
  <si>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</si>
  <si>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</si>
  <si>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</si>
  <si>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</si>
  <si>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</si>
  <si>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</si>
  <si>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</si>
  <si>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</si>
  <si>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</si>
  <si>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</si>
  <si>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</si>
  <si>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</si>
  <si>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</si>
  <si>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</si>
  <si>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</si>
  <si>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</si>
  <si>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</si>
  <si>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</si>
  <si>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</si>
  <si>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</si>
  <si>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</si>
  <si>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</si>
  <si>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</si>
  <si>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</si>
  <si>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</si>
  <si>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</si>
  <si>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</si>
  <si>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</si>
  <si>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</si>
  <si>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</si>
  <si>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</si>
  <si>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</si>
  <si>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</si>
  <si>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</si>
  <si>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</si>
  <si>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</si>
  <si>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</si>
  <si>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</si>
  <si>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</si>
  <si>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</si>
  <si>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</si>
  <si>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</si>
  <si>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</si>
  <si>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</si>
  <si>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</si>
  <si>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</si>
  <si>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</si>
  <si>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</si>
  <si>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</si>
  <si>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</si>
  <si>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</si>
  <si>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</si>
  <si>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</si>
  <si>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</si>
  <si>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</si>
  <si>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</si>
  <si>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</si>
  <si>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</si>
  <si>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</si>
  <si>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</si>
  <si>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</si>
  <si>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</si>
  <si>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</si>
  <si>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</si>
  <si>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</si>
  <si>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</si>
  <si>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</si>
  <si>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</si>
  <si>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</si>
  <si>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</si>
  <si>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</si>
  <si>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</si>
  <si>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</si>
  <si>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</si>
  <si>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</si>
  <si>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</si>
  <si>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</si>
  <si>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</si>
  <si>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</si>
  <si>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</si>
  <si>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</si>
  <si>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</si>
  <si>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</si>
  <si>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</si>
  <si>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</si>
  <si>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</si>
  <si>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</si>
  <si>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</si>
  <si>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</si>
  <si>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</si>
  <si>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</si>
  <si>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</si>
  <si>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</si>
  <si>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</si>
  <si>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</si>
  <si>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</si>
  <si>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</si>
  <si>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</si>
  <si>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</si>
  <si>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</si>
  <si>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</si>
  <si>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</si>
  <si>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</si>
  <si>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</si>
  <si>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</si>
  <si>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</si>
  <si>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</si>
  <si>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</si>
  <si>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</si>
  <si>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</si>
  <si>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</si>
  <si>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</si>
  <si>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</si>
  <si>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</si>
  <si>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</si>
  <si>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</si>
  <si>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</si>
  <si>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</si>
  <si>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</si>
  <si>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</si>
  <si>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</si>
  <si>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</si>
  <si>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</si>
  <si>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</si>
  <si>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</si>
  <si>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</si>
  <si>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</si>
  <si>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</si>
  <si>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</si>
  <si>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</si>
  <si>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</si>
  <si>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</si>
  <si>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</si>
  <si>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</si>
  <si>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</si>
  <si>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</si>
  <si>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</si>
  <si>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</si>
  <si>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</si>
  <si>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</si>
  <si>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</si>
  <si>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</si>
  <si>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</si>
  <si>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</si>
  <si>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</si>
  <si>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</si>
  <si>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</si>
  <si>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</si>
  <si>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</si>
  <si>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</si>
  <si>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</si>
  <si>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</si>
  <si>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</si>
  <si>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</si>
  <si>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</si>
  <si>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</si>
  <si>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</si>
  <si>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</si>
  <si>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</si>
  <si>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</si>
  <si>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</si>
  <si>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</si>
  <si>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</si>
  <si>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</si>
  <si>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</si>
  <si>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</si>
  <si>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</si>
  <si>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</si>
  <si>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</si>
  <si>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</si>
  <si>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</si>
  <si>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</si>
  <si>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</si>
  <si>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</si>
  <si>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</si>
  <si>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</si>
  <si>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</si>
  <si>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</si>
  <si>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</si>
  <si>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</si>
  <si>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</si>
  <si>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</si>
  <si>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</si>
  <si>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</si>
  <si>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</si>
  <si>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</si>
  <si>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</si>
  <si>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</si>
  <si>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</si>
  <si>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</si>
  <si>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</si>
  <si>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</si>
  <si>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</si>
  <si>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</si>
  <si>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</si>
  <si>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</si>
  <si>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</si>
  <si>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</si>
  <si>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</si>
  <si>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</si>
  <si>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</si>
  <si>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</si>
  <si>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</si>
  <si>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</si>
  <si>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</si>
  <si>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</si>
  <si>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</si>
  <si>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</si>
  <si>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</si>
  <si>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</si>
  <si>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</si>
  <si>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</si>
  <si>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</si>
  <si>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</si>
  <si>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</si>
  <si>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</si>
  <si>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</si>
  <si>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</si>
  <si>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</si>
  <si>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</si>
  <si>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</si>
  <si>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</si>
  <si>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</si>
  <si>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</si>
  <si>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</si>
  <si>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</si>
  <si>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</si>
  <si>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</si>
  <si>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</si>
  <si>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</si>
  <si>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</si>
  <si>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</si>
  <si>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</si>
  <si>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</si>
  <si>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</si>
  <si>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</si>
  <si>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</si>
  <si>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</si>
  <si>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</si>
  <si>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</si>
  <si>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</si>
  <si>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</si>
  <si>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</si>
  <si>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</si>
  <si>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</si>
  <si>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</si>
  <si>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</si>
  <si>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</si>
  <si>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</si>
  <si>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</si>
  <si>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</si>
  <si>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</si>
  <si>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</si>
  <si>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</si>
  <si>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</si>
  <si>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</si>
  <si>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</si>
  <si>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</si>
  <si>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</si>
  <si>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</si>
  <si>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</si>
  <si>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</si>
  <si>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</si>
  <si>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</si>
  <si>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</si>
  <si>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</si>
  <si>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</si>
  <si>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</si>
  <si>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</si>
  <si>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</si>
  <si>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</si>
  <si>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</si>
  <si>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</si>
  <si>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</si>
  <si>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</si>
  <si>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</si>
  <si>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</si>
  <si>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</si>
  <si>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</si>
  <si>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</si>
  <si>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</si>
  <si>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</si>
  <si>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</si>
  <si>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</si>
  <si>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</si>
  <si>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</si>
  <si>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</si>
  <si>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</si>
  <si>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</si>
  <si>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</si>
  <si>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</si>
  <si>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</si>
  <si>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</si>
  <si>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</si>
  <si>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</si>
  <si>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</si>
  <si>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</si>
  <si>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</si>
  <si>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</si>
  <si>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</si>
  <si>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</si>
  <si>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</si>
  <si>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</si>
  <si>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</si>
  <si>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</si>
  <si>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</si>
  <si>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</si>
  <si>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</si>
  <si>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</si>
  <si>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</si>
  <si>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</si>
  <si>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</si>
  <si>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</si>
  <si>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</si>
  <si>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</si>
  <si>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</si>
  <si>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</si>
  <si>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</si>
  <si>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</si>
  <si>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</si>
  <si>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</si>
  <si>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</si>
  <si>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</si>
  <si>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</si>
  <si>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</si>
  <si>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</si>
  <si>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</si>
  <si>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</si>
  <si>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</si>
  <si>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</si>
  <si>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</si>
  <si>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</si>
  <si>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</si>
  <si>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</si>
  <si>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</si>
  <si>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</si>
  <si>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</si>
  <si>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</si>
  <si>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</si>
  <si>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</si>
  <si>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</si>
  <si>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</si>
  <si>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</si>
  <si>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</si>
  <si>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</si>
  <si>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</si>
  <si>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</si>
  <si>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</si>
  <si>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</si>
  <si>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</si>
  <si>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</si>
  <si>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</si>
  <si>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</si>
  <si>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</si>
  <si>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</si>
  <si>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</si>
  <si>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</si>
  <si>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</si>
  <si>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</si>
  <si>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</si>
  <si>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</si>
  <si>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</si>
  <si>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</si>
  <si>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</si>
  <si>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</si>
  <si>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</si>
  <si>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</si>
  <si>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</si>
  <si>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</si>
  <si>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</si>
  <si>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</si>
  <si>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</si>
  <si>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</si>
  <si>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</si>
  <si>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</si>
  <si>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</si>
  <si>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</si>
  <si>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</si>
  <si>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</si>
  <si>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</si>
  <si>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</si>
  <si>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</si>
  <si>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</si>
  <si>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</si>
  <si>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</si>
  <si>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</si>
  <si>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</si>
  <si>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</si>
  <si>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</si>
  <si>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</si>
  <si>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</si>
  <si>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</si>
  <si>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</si>
  <si>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</si>
  <si>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</si>
  <si>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</si>
  <si>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</si>
  <si>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</si>
  <si>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</si>
  <si>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</si>
  <si>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</si>
  <si>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</si>
  <si>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</si>
  <si>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</si>
  <si>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</si>
  <si>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</si>
  <si>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</si>
  <si>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</si>
  <si>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</si>
  <si>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</si>
  <si>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</si>
  <si>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</si>
  <si>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</si>
  <si>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</si>
  <si>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</si>
  <si>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</si>
  <si>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</si>
  <si>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</si>
  <si>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</si>
  <si>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</si>
  <si>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</si>
  <si>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</si>
  <si>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</si>
  <si>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</si>
  <si>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</si>
  <si>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</si>
  <si>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</si>
  <si>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</si>
  <si>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</si>
  <si>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</si>
  <si>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</si>
  <si>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</si>
  <si>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</si>
  <si>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</si>
  <si>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</si>
  <si>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</si>
  <si>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</si>
  <si>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</si>
  <si>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</si>
  <si>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</si>
  <si>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</si>
  <si>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</si>
  <si>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</si>
  <si>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</si>
  <si>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</si>
  <si>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</si>
  <si>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</si>
  <si>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</si>
  <si>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</si>
  <si>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</si>
  <si>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</si>
  <si>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</si>
  <si>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</si>
  <si>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</si>
  <si>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</si>
  <si>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</si>
  <si>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</si>
  <si>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</si>
  <si>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</si>
  <si>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</si>
  <si>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</si>
  <si>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</si>
  <si>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</si>
  <si>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</si>
  <si>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</si>
  <si>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</si>
  <si>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</si>
  <si>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</si>
  <si>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</si>
  <si>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</si>
  <si>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</si>
  <si>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</si>
  <si>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</si>
  <si>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</si>
  <si>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</si>
  <si>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</si>
  <si>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</si>
  <si>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</si>
  <si>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</si>
  <si>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</si>
  <si>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</si>
  <si>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</si>
  <si>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</si>
  <si>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</si>
  <si>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</si>
  <si>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</si>
  <si>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</si>
  <si>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</si>
  <si>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</si>
  <si>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</si>
  <si>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</si>
  <si>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</si>
  <si>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</si>
  <si>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</si>
  <si>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</si>
  <si>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</si>
  <si>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</si>
  <si>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</si>
  <si>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</si>
  <si>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</si>
  <si>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</si>
  <si>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</si>
  <si>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</si>
  <si>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</si>
  <si>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</si>
  <si>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</si>
  <si>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</si>
  <si>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</si>
  <si>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</si>
  <si>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</si>
  <si>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</si>
  <si>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</si>
  <si>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</si>
  <si>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</si>
  <si>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</si>
  <si>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</si>
  <si>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</si>
  <si>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</si>
  <si>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</si>
  <si>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</si>
  <si>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</si>
  <si>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</si>
  <si>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</si>
  <si>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</si>
  <si>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</si>
  <si>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</si>
  <si>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</si>
  <si>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</si>
  <si>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</si>
  <si>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</si>
  <si>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</si>
  <si>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</si>
  <si>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</si>
  <si>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</si>
  <si>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</si>
  <si>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</si>
  <si>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</si>
  <si>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</si>
  <si>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</si>
  <si>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</si>
  <si>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</si>
  <si>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</si>
  <si>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</si>
  <si>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</si>
  <si>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</si>
  <si>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</si>
  <si>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</si>
  <si>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</si>
  <si>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</si>
  <si>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</si>
  <si>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</si>
  <si>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</si>
  <si>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</si>
  <si>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</si>
  <si>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</si>
  <si>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</si>
  <si>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</si>
  <si>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</si>
  <si>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</si>
  <si>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</si>
  <si>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</si>
  <si>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</si>
  <si>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</si>
  <si>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</si>
  <si>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</si>
  <si>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</si>
  <si>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</si>
  <si>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</si>
  <si>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</si>
  <si>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</si>
  <si>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</si>
  <si>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</si>
  <si>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</si>
  <si>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</si>
  <si>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</si>
  <si>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</si>
  <si>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</si>
  <si>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</si>
  <si>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</si>
  <si>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</si>
  <si>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</si>
  <si>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</si>
  <si>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</si>
  <si>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</si>
  <si>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</si>
  <si>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</si>
  <si>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</si>
  <si>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</si>
  <si>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</si>
  <si>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</si>
  <si>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</si>
  <si>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</si>
  <si>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</si>
  <si>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</si>
  <si>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</si>
  <si>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</si>
  <si>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</si>
  <si>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</si>
  <si>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</si>
  <si>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</si>
  <si>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</si>
  <si>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</si>
  <si>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</si>
  <si>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</si>
  <si>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</si>
  <si>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</si>
  <si>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</si>
  <si>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</si>
  <si>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</si>
  <si>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</si>
  <si>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</si>
  <si>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</si>
  <si>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</si>
  <si>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</si>
  <si>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</si>
  <si>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</si>
  <si>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</si>
  <si>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</si>
  <si>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</si>
  <si>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</si>
  <si>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</si>
  <si>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</si>
  <si>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</si>
  <si>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</si>
  <si>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</si>
  <si>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</si>
  <si>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</si>
  <si>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</si>
  <si>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</si>
  <si>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</si>
  <si>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</si>
  <si>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</si>
  <si>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</si>
  <si>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</si>
  <si>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</si>
  <si>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</si>
  <si>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</si>
  <si>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</si>
  <si>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</si>
  <si>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</si>
  <si>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</si>
  <si>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</si>
  <si>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</si>
  <si>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</si>
  <si>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</si>
  <si>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</si>
  <si>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</si>
  <si>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</si>
  <si>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</si>
  <si>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</si>
  <si>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</si>
  <si>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</si>
  <si>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</si>
  <si>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</si>
  <si>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</si>
  <si>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</si>
  <si>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</si>
  <si>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</si>
  <si>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</si>
  <si>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</si>
  <si>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</si>
  <si>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</si>
  <si>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</si>
  <si>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</si>
  <si>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</si>
  <si>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</si>
  <si>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</si>
  <si>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</si>
  <si>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</si>
  <si>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</si>
  <si>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</si>
  <si>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</si>
  <si>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</si>
  <si>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</si>
  <si>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</si>
  <si>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</si>
  <si>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</si>
  <si>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</si>
  <si>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</si>
  <si>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</si>
  <si>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</si>
  <si>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</si>
  <si>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</si>
  <si>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</si>
  <si>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</si>
  <si>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</si>
  <si>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</si>
  <si>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</si>
  <si>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</si>
  <si>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</si>
  <si>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</si>
  <si>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</si>
  <si>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</si>
  <si>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</si>
  <si>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</si>
  <si>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</si>
  <si>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</si>
  <si>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</si>
  <si>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</si>
  <si>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</si>
  <si>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</si>
  <si>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</si>
  <si>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</si>
  <si>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</si>
  <si>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</si>
  <si>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</si>
  <si>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</si>
  <si>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</si>
  <si>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</si>
  <si>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</si>
  <si>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</si>
  <si>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</si>
  <si>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</si>
  <si>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</si>
  <si>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</si>
  <si>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</si>
  <si>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</si>
  <si>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</si>
  <si>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</si>
  <si>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</si>
  <si>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</si>
  <si>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</si>
  <si>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</si>
  <si>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</si>
  <si>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</si>
  <si>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</si>
  <si>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</si>
  <si>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</si>
  <si>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</si>
  <si>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</si>
  <si>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</si>
  <si>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</si>
  <si>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</si>
  <si>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</si>
  <si>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</si>
  <si>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</si>
  <si>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</si>
  <si>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</si>
  <si>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</si>
  <si>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</si>
  <si>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</si>
  <si>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</si>
  <si>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</si>
  <si>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</si>
  <si>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</si>
  <si>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</si>
  <si>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</si>
  <si>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</si>
  <si>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</si>
  <si>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</si>
  <si>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</si>
  <si>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</si>
  <si>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</si>
  <si>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</si>
  <si>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</si>
  <si>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</si>
  <si>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</si>
  <si>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</si>
  <si>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</si>
  <si>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</si>
  <si>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</si>
  <si>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</si>
  <si>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</si>
  <si>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</si>
  <si>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</si>
  <si>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</si>
  <si>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</si>
  <si>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</si>
  <si>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</si>
  <si>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</si>
  <si>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</si>
  <si>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</si>
  <si>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</si>
  <si>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</si>
  <si>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</si>
  <si>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</si>
  <si>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</si>
  <si>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</si>
  <si>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</si>
  <si>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</si>
  <si>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</si>
  <si>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</si>
  <si>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</si>
  <si>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</si>
  <si>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</si>
  <si>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</si>
  <si>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</si>
  <si>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</si>
  <si>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</si>
  <si>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</si>
  <si>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</si>
  <si>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</si>
  <si>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</si>
  <si>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</si>
  <si>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</si>
  <si>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</si>
  <si>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</si>
  <si>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</si>
  <si>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</si>
  <si>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</si>
  <si>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</si>
  <si>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</si>
  <si>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</si>
  <si>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</si>
  <si>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</si>
  <si>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</si>
  <si>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</si>
  <si>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</si>
  <si>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</si>
  <si>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</si>
  <si>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</si>
  <si>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</si>
  <si>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</si>
  <si>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</si>
  <si>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</si>
  <si>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</si>
  <si>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</si>
  <si>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</si>
  <si>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</si>
  <si>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</si>
  <si>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</si>
  <si>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</si>
  <si>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</si>
  <si>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</si>
  <si>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</si>
  <si>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</si>
  <si>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</si>
  <si>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</si>
  <si>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</si>
  <si>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</si>
  <si>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</si>
  <si>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</si>
  <si>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</si>
  <si>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</si>
  <si>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</si>
  <si>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</si>
  <si>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</si>
  <si>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</si>
  <si>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</si>
  <si>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</si>
  <si>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</si>
  <si>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</si>
  <si>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</si>
  <si>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</si>
  <si>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</si>
  <si>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</si>
  <si>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</si>
  <si>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</si>
  <si>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</si>
  <si>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</si>
  <si>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</si>
  <si>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</si>
  <si>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</si>
  <si>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</si>
  <si>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</si>
  <si>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</si>
  <si>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</si>
  <si>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</si>
  <si>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</si>
  <si>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</si>
  <si>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</si>
  <si>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</si>
  <si>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</si>
  <si>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</si>
  <si>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</si>
  <si>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</si>
  <si>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</si>
  <si>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</si>
  <si>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</si>
  <si>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</si>
  <si>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</si>
  <si>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</si>
  <si>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</si>
  <si>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</si>
  <si>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</si>
  <si>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</si>
  <si>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</si>
  <si>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</si>
  <si>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</si>
  <si>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</si>
  <si>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</si>
  <si>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</si>
  <si>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</si>
  <si>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</si>
  <si>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</si>
  <si>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</si>
  <si>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</si>
  <si>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</si>
  <si>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</si>
  <si>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</si>
  <si>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</si>
  <si>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</si>
  <si>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</si>
  <si>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</si>
  <si>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</si>
  <si>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</si>
  <si>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</si>
  <si>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</si>
  <si>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</si>
  <si>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</si>
  <si>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</si>
  <si>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</si>
  <si>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</si>
  <si>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</si>
  <si>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</si>
  <si>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</si>
  <si>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</si>
  <si>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</si>
  <si>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</si>
  <si>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</si>
  <si>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</si>
  <si>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</si>
  <si>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</si>
  <si>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</si>
  <si>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</si>
  <si>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</si>
  <si>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</si>
  <si>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</si>
  <si>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</si>
  <si>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</si>
  <si>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</si>
  <si>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</si>
  <si>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</si>
  <si>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</si>
  <si>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</si>
  <si>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</si>
  <si>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</si>
  <si>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</si>
  <si>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</si>
  <si>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</si>
  <si>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</si>
  <si>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</si>
  <si>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</si>
  <si>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</si>
  <si>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</si>
  <si>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</si>
  <si>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</si>
  <si>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</si>
  <si>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</si>
  <si>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</si>
  <si>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</si>
  <si>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</si>
  <si>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</si>
  <si>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</si>
  <si>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</si>
  <si>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</si>
  <si>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</si>
  <si>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</si>
  <si>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</si>
  <si>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</si>
  <si>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</si>
  <si>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</si>
  <si>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</si>
  <si>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</si>
  <si>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</si>
  <si>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</si>
  <si>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</si>
  <si>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</si>
  <si>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</si>
  <si>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</si>
  <si>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</si>
  <si>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</si>
  <si>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</si>
  <si>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</si>
  <si>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</si>
  <si>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</si>
  <si>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</si>
  <si>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</si>
  <si>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</si>
  <si>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</si>
  <si>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</si>
  <si>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</si>
  <si>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</si>
  <si>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</si>
  <si>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</si>
  <si>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</si>
  <si>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</si>
  <si>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</si>
  <si>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</si>
  <si>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</si>
  <si>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</si>
  <si>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</si>
  <si>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</si>
  <si>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</si>
  <si>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</si>
  <si>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</si>
  <si>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</si>
  <si>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</si>
  <si>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</si>
  <si>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</si>
  <si>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</si>
  <si>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</si>
  <si>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</si>
  <si>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</si>
  <si>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</si>
  <si>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</si>
  <si>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</si>
  <si>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</si>
  <si>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</si>
  <si>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</si>
  <si>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</si>
  <si>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</si>
  <si>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</si>
  <si>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</si>
  <si>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</si>
  <si>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</si>
  <si>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</si>
  <si>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</si>
  <si>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</si>
  <si>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</si>
  <si>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</si>
  <si>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</si>
  <si>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</si>
  <si>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</si>
  <si>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</si>
  <si>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</si>
  <si>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</si>
  <si>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</si>
  <si>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</si>
  <si>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</si>
  <si>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</si>
  <si>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</si>
  <si>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</si>
  <si>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</si>
  <si>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</si>
  <si>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</si>
  <si>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</si>
  <si>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</si>
  <si>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</si>
  <si>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</si>
  <si>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</si>
  <si>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</si>
  <si>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</si>
  <si>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</si>
  <si>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</si>
  <si>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</si>
  <si>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</si>
  <si>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</si>
  <si>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</si>
  <si>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</si>
  <si>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</si>
  <si>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</si>
  <si>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</si>
  <si>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</si>
  <si>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</si>
  <si>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</si>
  <si>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</si>
  <si>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</si>
  <si>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</si>
  <si>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</si>
  <si>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</si>
  <si>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</si>
  <si>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</si>
  <si>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</si>
  <si>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</si>
  <si>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</si>
  <si>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</si>
  <si>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</si>
  <si>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</si>
  <si>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</si>
  <si>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</si>
  <si>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</si>
  <si>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</si>
  <si>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</si>
  <si>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</si>
  <si>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</si>
  <si>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</si>
  <si>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</si>
  <si>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</si>
  <si>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</si>
  <si>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</si>
  <si>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</si>
  <si>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</si>
  <si>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</si>
  <si>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</si>
  <si>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</si>
  <si>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</si>
  <si>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</si>
  <si>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</si>
  <si>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</si>
  <si>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</si>
  <si>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</si>
  <si>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</si>
  <si>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</si>
  <si>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</si>
  <si>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</si>
  <si>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</si>
  <si>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</si>
  <si>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</si>
  <si>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</si>
  <si>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3335878296</t>
  </si>
  <si>
    <t>3335878282</t>
  </si>
  <si>
    <t xml:space="preserve">Gil Carrera, Santiago </t>
  </si>
  <si>
    <t>3335878455</t>
  </si>
  <si>
    <t>3335878465</t>
  </si>
  <si>
    <t>3335878463</t>
  </si>
  <si>
    <t>3335878462</t>
  </si>
  <si>
    <t>3335878461</t>
  </si>
  <si>
    <t>3335878460</t>
  </si>
  <si>
    <t>3335878862</t>
  </si>
  <si>
    <t>3335878714</t>
  </si>
  <si>
    <t>GAVETA DE DEPÓSITOS LLENA</t>
  </si>
  <si>
    <t>Hold</t>
  </si>
  <si>
    <t>3335879804</t>
  </si>
  <si>
    <t>3335879795</t>
  </si>
  <si>
    <t>3335879791</t>
  </si>
  <si>
    <t>3335879636</t>
  </si>
  <si>
    <t>3335879863</t>
  </si>
  <si>
    <t>3335879859</t>
  </si>
  <si>
    <t>3335879857</t>
  </si>
  <si>
    <t>3335879856</t>
  </si>
  <si>
    <t>3335879851</t>
  </si>
  <si>
    <t>FALLA  NO CONFIRMADA</t>
  </si>
  <si>
    <t>3335879877</t>
  </si>
  <si>
    <t>3335879875</t>
  </si>
  <si>
    <t>3335879874</t>
  </si>
  <si>
    <t>3335879872</t>
  </si>
  <si>
    <t>3335879871</t>
  </si>
  <si>
    <t>3335879870</t>
  </si>
  <si>
    <t>3335879869</t>
  </si>
  <si>
    <t>3335879868</t>
  </si>
  <si>
    <t>3335879867</t>
  </si>
  <si>
    <t>Awaiting Vendor</t>
  </si>
  <si>
    <t>08 Mayo de 2021</t>
  </si>
  <si>
    <t>3335879945</t>
  </si>
  <si>
    <t>3335879932</t>
  </si>
  <si>
    <t>3335879893</t>
  </si>
  <si>
    <t>3335879888</t>
  </si>
  <si>
    <t>3335879884</t>
  </si>
  <si>
    <t>3335879884 </t>
  </si>
  <si>
    <t>3335879905 </t>
  </si>
  <si>
    <t>3335879968 </t>
  </si>
  <si>
    <t>3335879804 </t>
  </si>
  <si>
    <t>3335879886 </t>
  </si>
  <si>
    <t>3335879977 </t>
  </si>
  <si>
    <t>3335879991 </t>
  </si>
  <si>
    <t>2 Gavetas Vacias y 1 Fallando</t>
  </si>
  <si>
    <t>3335879977</t>
  </si>
  <si>
    <t>3335880115</t>
  </si>
  <si>
    <t>3335880114</t>
  </si>
  <si>
    <t>3335880113</t>
  </si>
  <si>
    <t>3335880090</t>
  </si>
  <si>
    <t>3335880083</t>
  </si>
  <si>
    <t>3335880061</t>
  </si>
  <si>
    <t>3335880060</t>
  </si>
  <si>
    <t>3335880054</t>
  </si>
  <si>
    <t>3335880049</t>
  </si>
  <si>
    <t>3335880041</t>
  </si>
  <si>
    <t>3335880040</t>
  </si>
  <si>
    <t>3335880028</t>
  </si>
  <si>
    <t>3335880049 </t>
  </si>
  <si>
    <t>3335880129</t>
  </si>
  <si>
    <t>3335880128</t>
  </si>
  <si>
    <t>3335880127</t>
  </si>
  <si>
    <t>3335880126</t>
  </si>
  <si>
    <t>3335880125</t>
  </si>
  <si>
    <t>3335880131</t>
  </si>
  <si>
    <t>3335880130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</si>
</sst>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7"/>
      <tableStyleElement type="headerRow" dxfId="126"/>
      <tableStyleElement type="totalRow" dxfId="125"/>
      <tableStyleElement type="firstColumn" dxfId="124"/>
      <tableStyleElement type="lastColumn" dxfId="123"/>
      <tableStyleElement type="firstRowStripe" dxfId="122"/>
      <tableStyleElement type="firstColumnStripe" dxfId="1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9"/>
  <sheetViews>
    <sheetView tabSelected="1" topLeftCell="E1" zoomScale="90" zoomScaleNormal="90" workbookViewId="0">
      <pane ySplit="4" topLeftCell="A44" activePane="bottomLeft" state="frozen"/>
      <selection pane="bottomLeft" activeCell="G51" sqref="G51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1" bestFit="1" customWidth="1"/>
    <col min="3" max="3" width="17.7109375" style="44" bestFit="1" customWidth="1"/>
    <col min="4" max="4" width="28.28515625" style="87" bestFit="1" customWidth="1"/>
    <col min="5" max="5" width="13.42578125" style="82" customWidth="1"/>
    <col min="6" max="6" width="11.7109375" style="45" customWidth="1"/>
    <col min="7" max="7" width="52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bestFit="1" customWidth="1"/>
    <col min="17" max="17" width="52" style="75" bestFit="1" customWidth="1"/>
    <col min="18" max="16384" width="25.42578125" style="43"/>
  </cols>
  <sheetData>
    <row r="1" spans="1:17" ht="18" x14ac:dyDescent="0.25">
      <c r="A1" s="157" t="s">
        <v>2154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2614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3" t="s">
        <v>2395</v>
      </c>
      <c r="B4" s="122" t="s">
        <v>2216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5" t="s">
        <v>2444</v>
      </c>
    </row>
    <row r="5" spans="1:17" s="96" customFormat="1" ht="18" x14ac:dyDescent="0.25">
      <c r="A5" s="131" t="str">
        <f>VLOOKUP(E5,'LISTADO ATM'!$A$2:$C$899,3,0)</f>
        <v>ESTE</v>
      </c>
      <c r="B5" s="138" t="s">
        <v>2573</v>
      </c>
      <c r="C5" s="127">
        <v>44316.815462962964</v>
      </c>
      <c r="D5" s="127" t="s">
        <v>2181</v>
      </c>
      <c r="E5" s="128">
        <v>68</v>
      </c>
      <c r="F5" s="144" t="str">
        <f>VLOOKUP(E5,VIP!$A$2:$O12991,2,0)</f>
        <v>DRBR068</v>
      </c>
      <c r="G5" s="131" t="str">
        <f>VLOOKUP(E5,'LISTADO ATM'!$A$2:$B$898,2,0)</f>
        <v xml:space="preserve">ATM Hotel Nickelodeon (Punta Cana) </v>
      </c>
      <c r="H5" s="131" t="str">
        <f>VLOOKUP(E5,VIP!$A$2:$O17912,7,FALSE)</f>
        <v>Si</v>
      </c>
      <c r="I5" s="131" t="str">
        <f>VLOOKUP(E5,VIP!$A$2:$O9877,8,FALSE)</f>
        <v>Si</v>
      </c>
      <c r="J5" s="131" t="str">
        <f>VLOOKUP(E5,VIP!$A$2:$O9827,8,FALSE)</f>
        <v>Si</v>
      </c>
      <c r="K5" s="131" t="str">
        <f>VLOOKUP(E5,VIP!$A$2:$O13401,6,0)</f>
        <v>NO</v>
      </c>
      <c r="L5" s="129" t="s">
        <v>2220</v>
      </c>
      <c r="M5" s="126" t="s">
        <v>2456</v>
      </c>
      <c r="N5" s="142" t="s">
        <v>2593</v>
      </c>
      <c r="O5" s="141" t="s">
        <v>2465</v>
      </c>
      <c r="P5" s="130"/>
      <c r="Q5" s="126" t="s">
        <v>2220</v>
      </c>
    </row>
    <row r="6" spans="1:17" s="96" customFormat="1" ht="18" x14ac:dyDescent="0.25">
      <c r="A6" s="131" t="str">
        <f>VLOOKUP(E6,'LISTADO ATM'!$A$2:$C$899,3,0)</f>
        <v>DISTRITO NACIONAL</v>
      </c>
      <c r="B6" s="138" t="s">
        <v>2579</v>
      </c>
      <c r="C6" s="127">
        <v>44322.51190972222</v>
      </c>
      <c r="D6" s="127" t="s">
        <v>2181</v>
      </c>
      <c r="E6" s="128">
        <v>493</v>
      </c>
      <c r="F6" s="144" t="str">
        <f>VLOOKUP(E6,VIP!$A$2:$O12979,2,0)</f>
        <v>DRBR493</v>
      </c>
      <c r="G6" s="131" t="str">
        <f>VLOOKUP(E6,'LISTADO ATM'!$A$2:$B$898,2,0)</f>
        <v xml:space="preserve">ATM Oficina Haina Occidental II </v>
      </c>
      <c r="H6" s="131" t="str">
        <f>VLOOKUP(E6,VIP!$A$2:$O17900,7,FALSE)</f>
        <v>Si</v>
      </c>
      <c r="I6" s="131" t="str">
        <f>VLOOKUP(E6,VIP!$A$2:$O9865,8,FALSE)</f>
        <v>Si</v>
      </c>
      <c r="J6" s="131" t="str">
        <f>VLOOKUP(E6,VIP!$A$2:$O9815,8,FALSE)</f>
        <v>Si</v>
      </c>
      <c r="K6" s="131" t="str">
        <f>VLOOKUP(E6,VIP!$A$2:$O13389,6,0)</f>
        <v>NO</v>
      </c>
      <c r="L6" s="129" t="s">
        <v>2220</v>
      </c>
      <c r="M6" s="126" t="s">
        <v>2456</v>
      </c>
      <c r="N6" s="142" t="s">
        <v>2593</v>
      </c>
      <c r="O6" s="141" t="s">
        <v>2465</v>
      </c>
      <c r="P6" s="130"/>
      <c r="Q6" s="126" t="s">
        <v>2220</v>
      </c>
    </row>
    <row r="7" spans="1:17" s="96" customFormat="1" ht="18" x14ac:dyDescent="0.25">
      <c r="A7" s="131" t="str">
        <f>VLOOKUP(E7,'LISTADO ATM'!$A$2:$C$899,3,0)</f>
        <v>NORTE</v>
      </c>
      <c r="B7" s="138">
        <v>3335878060</v>
      </c>
      <c r="C7" s="127">
        <v>44322.62777777778</v>
      </c>
      <c r="D7" s="127" t="s">
        <v>2182</v>
      </c>
      <c r="E7" s="128">
        <v>647</v>
      </c>
      <c r="F7" s="144" t="str">
        <f>VLOOKUP(E7,VIP!$A$2:$O12981,2,0)</f>
        <v>DRBR254</v>
      </c>
      <c r="G7" s="131" t="str">
        <f>VLOOKUP(E7,'LISTADO ATM'!$A$2:$B$898,2,0)</f>
        <v xml:space="preserve">ATM CORAASAN </v>
      </c>
      <c r="H7" s="131" t="str">
        <f>VLOOKUP(E7,VIP!$A$2:$O17902,7,FALSE)</f>
        <v>Si</v>
      </c>
      <c r="I7" s="131" t="str">
        <f>VLOOKUP(E7,VIP!$A$2:$O9867,8,FALSE)</f>
        <v>Si</v>
      </c>
      <c r="J7" s="131" t="str">
        <f>VLOOKUP(E7,VIP!$A$2:$O9817,8,FALSE)</f>
        <v>Si</v>
      </c>
      <c r="K7" s="131" t="str">
        <f>VLOOKUP(E7,VIP!$A$2:$O13391,6,0)</f>
        <v>NO</v>
      </c>
      <c r="L7" s="129" t="s">
        <v>2246</v>
      </c>
      <c r="M7" s="126" t="s">
        <v>2456</v>
      </c>
      <c r="N7" s="142" t="s">
        <v>2613</v>
      </c>
      <c r="O7" s="141" t="s">
        <v>2492</v>
      </c>
      <c r="P7" s="130"/>
      <c r="Q7" s="126" t="s">
        <v>2246</v>
      </c>
    </row>
    <row r="8" spans="1:17" ht="18" x14ac:dyDescent="0.25">
      <c r="A8" s="131" t="str">
        <f>VLOOKUP(E8,'LISTADO ATM'!$A$2:$C$899,3,0)</f>
        <v>DISTRITO NACIONAL</v>
      </c>
      <c r="B8" s="138" t="s">
        <v>2580</v>
      </c>
      <c r="C8" s="127">
        <v>44322.71943287037</v>
      </c>
      <c r="D8" s="127" t="s">
        <v>2181</v>
      </c>
      <c r="E8" s="128">
        <v>672</v>
      </c>
      <c r="F8" s="145" t="str">
        <f>VLOOKUP(E8,VIP!$A$2:$O13002,2,0)</f>
        <v>DRBR672</v>
      </c>
      <c r="G8" s="131" t="str">
        <f>VLOOKUP(E8,'LISTADO ATM'!$A$2:$B$898,2,0)</f>
        <v>ATM Destacamento Policía Nacional La Victoria</v>
      </c>
      <c r="H8" s="131" t="str">
        <f>VLOOKUP(E8,VIP!$A$2:$O17923,7,FALSE)</f>
        <v>Si</v>
      </c>
      <c r="I8" s="131" t="str">
        <f>VLOOKUP(E8,VIP!$A$2:$O9888,8,FALSE)</f>
        <v>Si</v>
      </c>
      <c r="J8" s="131" t="str">
        <f>VLOOKUP(E8,VIP!$A$2:$O9838,8,FALSE)</f>
        <v>Si</v>
      </c>
      <c r="K8" s="131" t="str">
        <f>VLOOKUP(E8,VIP!$A$2:$O13412,6,0)</f>
        <v>SI</v>
      </c>
      <c r="L8" s="129" t="s">
        <v>2220</v>
      </c>
      <c r="M8" s="126" t="s">
        <v>2456</v>
      </c>
      <c r="N8" s="142" t="s">
        <v>2593</v>
      </c>
      <c r="O8" s="141" t="s">
        <v>2465</v>
      </c>
      <c r="P8" s="130"/>
      <c r="Q8" s="126" t="s">
        <v>2220</v>
      </c>
    </row>
    <row r="9" spans="1:17" ht="18" x14ac:dyDescent="0.25">
      <c r="A9" s="131" t="str">
        <f>VLOOKUP(E9,'LISTADO ATM'!$A$2:$C$899,3,0)</f>
        <v>ESTE</v>
      </c>
      <c r="B9" s="138" t="s">
        <v>2584</v>
      </c>
      <c r="C9" s="127">
        <v>44323.087476851855</v>
      </c>
      <c r="D9" s="127" t="s">
        <v>2181</v>
      </c>
      <c r="E9" s="128">
        <v>789</v>
      </c>
      <c r="F9" s="145" t="str">
        <f>VLOOKUP(E9,VIP!$A$2:$O12996,2,0)</f>
        <v>DRBR789</v>
      </c>
      <c r="G9" s="131" t="str">
        <f>VLOOKUP(E9,'LISTADO ATM'!$A$2:$B$898,2,0)</f>
        <v>ATM Hotel Bellevue Boca Chica</v>
      </c>
      <c r="H9" s="131" t="str">
        <f>VLOOKUP(E9,VIP!$A$2:$O17917,7,FALSE)</f>
        <v>Si</v>
      </c>
      <c r="I9" s="131" t="str">
        <f>VLOOKUP(E9,VIP!$A$2:$O9882,8,FALSE)</f>
        <v>Si</v>
      </c>
      <c r="J9" s="131" t="str">
        <f>VLOOKUP(E9,VIP!$A$2:$O9832,8,FALSE)</f>
        <v>Si</v>
      </c>
      <c r="K9" s="131" t="str">
        <f>VLOOKUP(E9,VIP!$A$2:$O13406,6,0)</f>
        <v>NO</v>
      </c>
      <c r="L9" s="129" t="s">
        <v>2603</v>
      </c>
      <c r="M9" s="126" t="s">
        <v>2456</v>
      </c>
      <c r="N9" s="142" t="s">
        <v>2578</v>
      </c>
      <c r="O9" s="141" t="s">
        <v>2465</v>
      </c>
      <c r="P9" s="130"/>
      <c r="Q9" s="126" t="s">
        <v>2246</v>
      </c>
    </row>
    <row r="10" spans="1:17" ht="18" x14ac:dyDescent="0.25">
      <c r="A10" s="131" t="str">
        <f>VLOOKUP(E10,'LISTADO ATM'!$A$2:$C$899,3,0)</f>
        <v>NORTE</v>
      </c>
      <c r="B10" s="138" t="s">
        <v>2589</v>
      </c>
      <c r="C10" s="127">
        <v>44323.133912037039</v>
      </c>
      <c r="D10" s="127" t="s">
        <v>2483</v>
      </c>
      <c r="E10" s="128">
        <v>8</v>
      </c>
      <c r="F10" s="145" t="str">
        <f>VLOOKUP(E10,VIP!$A$2:$O13000,2,0)</f>
        <v>DRBR008</v>
      </c>
      <c r="G10" s="131" t="str">
        <f>VLOOKUP(E10,'LISTADO ATM'!$A$2:$B$898,2,0)</f>
        <v>ATM Autoservicio Yaque</v>
      </c>
      <c r="H10" s="131" t="str">
        <f>VLOOKUP(E10,VIP!$A$2:$O17921,7,FALSE)</f>
        <v>Si</v>
      </c>
      <c r="I10" s="131" t="str">
        <f>VLOOKUP(E10,VIP!$A$2:$O9886,8,FALSE)</f>
        <v>Si</v>
      </c>
      <c r="J10" s="131" t="str">
        <f>VLOOKUP(E10,VIP!$A$2:$O9836,8,FALSE)</f>
        <v>Si</v>
      </c>
      <c r="K10" s="131" t="str">
        <f>VLOOKUP(E10,VIP!$A$2:$O13410,6,0)</f>
        <v>NO</v>
      </c>
      <c r="L10" s="129" t="s">
        <v>2574</v>
      </c>
      <c r="M10" s="126" t="s">
        <v>2456</v>
      </c>
      <c r="N10" s="142" t="s">
        <v>2578</v>
      </c>
      <c r="O10" s="141" t="s">
        <v>2484</v>
      </c>
      <c r="P10" s="130"/>
      <c r="Q10" s="126" t="s">
        <v>2574</v>
      </c>
    </row>
    <row r="11" spans="1:17" ht="18" x14ac:dyDescent="0.25">
      <c r="A11" s="131" t="str">
        <f>VLOOKUP(E11,'LISTADO ATM'!$A$2:$C$899,3,0)</f>
        <v>DISTRITO NACIONAL</v>
      </c>
      <c r="B11" s="138" t="s">
        <v>2588</v>
      </c>
      <c r="C11" s="127">
        <v>44323.136134259257</v>
      </c>
      <c r="D11" s="127" t="s">
        <v>2483</v>
      </c>
      <c r="E11" s="128">
        <v>946</v>
      </c>
      <c r="F11" s="145" t="str">
        <f>VLOOKUP(E11,VIP!$A$2:$O12999,2,0)</f>
        <v>DRBR24R</v>
      </c>
      <c r="G11" s="131" t="str">
        <f>VLOOKUP(E11,'LISTADO ATM'!$A$2:$B$898,2,0)</f>
        <v xml:space="preserve">ATM Oficina Núñez de Cáceres I </v>
      </c>
      <c r="H11" s="131" t="str">
        <f>VLOOKUP(E11,VIP!$A$2:$O17920,7,FALSE)</f>
        <v>Si</v>
      </c>
      <c r="I11" s="131" t="str">
        <f>VLOOKUP(E11,VIP!$A$2:$O9885,8,FALSE)</f>
        <v>Si</v>
      </c>
      <c r="J11" s="131" t="str">
        <f>VLOOKUP(E11,VIP!$A$2:$O9835,8,FALSE)</f>
        <v>Si</v>
      </c>
      <c r="K11" s="131" t="str">
        <f>VLOOKUP(E11,VIP!$A$2:$O13409,6,0)</f>
        <v>NO</v>
      </c>
      <c r="L11" s="129" t="s">
        <v>2574</v>
      </c>
      <c r="M11" s="126" t="s">
        <v>2456</v>
      </c>
      <c r="N11" s="142" t="s">
        <v>2578</v>
      </c>
      <c r="O11" s="141" t="s">
        <v>2484</v>
      </c>
      <c r="P11" s="130"/>
      <c r="Q11" s="126" t="s">
        <v>2574</v>
      </c>
    </row>
    <row r="12" spans="1:17" ht="18" x14ac:dyDescent="0.25">
      <c r="A12" s="131" t="str">
        <f>VLOOKUP(E12,'LISTADO ATM'!$A$2:$C$899,3,0)</f>
        <v>DISTRITO NACIONAL</v>
      </c>
      <c r="B12" s="138" t="s">
        <v>2587</v>
      </c>
      <c r="C12" s="127">
        <v>44323.139722222222</v>
      </c>
      <c r="D12" s="127" t="s">
        <v>2459</v>
      </c>
      <c r="E12" s="128">
        <v>540</v>
      </c>
      <c r="F12" s="145" t="str">
        <f>VLOOKUP(E12,VIP!$A$2:$O12998,2,0)</f>
        <v>DRBR540</v>
      </c>
      <c r="G12" s="131" t="str">
        <f>VLOOKUP(E12,'LISTADO ATM'!$A$2:$B$898,2,0)</f>
        <v xml:space="preserve">ATM Autoservicio Sambil I </v>
      </c>
      <c r="H12" s="131" t="str">
        <f>VLOOKUP(E12,VIP!$A$2:$O17919,7,FALSE)</f>
        <v>Si</v>
      </c>
      <c r="I12" s="131" t="str">
        <f>VLOOKUP(E12,VIP!$A$2:$O9884,8,FALSE)</f>
        <v>Si</v>
      </c>
      <c r="J12" s="131" t="str">
        <f>VLOOKUP(E12,VIP!$A$2:$O9834,8,FALSE)</f>
        <v>Si</v>
      </c>
      <c r="K12" s="131" t="str">
        <f>VLOOKUP(E12,VIP!$A$2:$O13408,6,0)</f>
        <v>NO</v>
      </c>
      <c r="L12" s="129" t="s">
        <v>2574</v>
      </c>
      <c r="M12" s="126" t="s">
        <v>2456</v>
      </c>
      <c r="N12" s="142" t="s">
        <v>2463</v>
      </c>
      <c r="O12" s="141" t="s">
        <v>2464</v>
      </c>
      <c r="P12" s="130"/>
      <c r="Q12" s="126" t="s">
        <v>2574</v>
      </c>
    </row>
    <row r="13" spans="1:17" ht="18" x14ac:dyDescent="0.25">
      <c r="A13" s="131" t="str">
        <f>VLOOKUP(E13,'LISTADO ATM'!$A$2:$C$899,3,0)</f>
        <v>NORTE</v>
      </c>
      <c r="B13" s="138" t="s">
        <v>2586</v>
      </c>
      <c r="C13" s="127">
        <v>44323.143587962964</v>
      </c>
      <c r="D13" s="127" t="s">
        <v>2483</v>
      </c>
      <c r="E13" s="128">
        <v>307</v>
      </c>
      <c r="F13" s="145" t="str">
        <f>VLOOKUP(E13,VIP!$A$2:$O12997,2,0)</f>
        <v>DRBR307</v>
      </c>
      <c r="G13" s="131" t="str">
        <f>VLOOKUP(E13,'LISTADO ATM'!$A$2:$B$898,2,0)</f>
        <v>ATM Oficina Nagua II</v>
      </c>
      <c r="H13" s="131" t="str">
        <f>VLOOKUP(E13,VIP!$A$2:$O17918,7,FALSE)</f>
        <v>Si</v>
      </c>
      <c r="I13" s="131" t="str">
        <f>VLOOKUP(E13,VIP!$A$2:$O9883,8,FALSE)</f>
        <v>Si</v>
      </c>
      <c r="J13" s="131" t="str">
        <f>VLOOKUP(E13,VIP!$A$2:$O9833,8,FALSE)</f>
        <v>Si</v>
      </c>
      <c r="K13" s="131" t="str">
        <f>VLOOKUP(E13,VIP!$A$2:$O13407,6,0)</f>
        <v>SI</v>
      </c>
      <c r="L13" s="129" t="s">
        <v>2574</v>
      </c>
      <c r="M13" s="126" t="s">
        <v>2456</v>
      </c>
      <c r="N13" s="142" t="s">
        <v>2578</v>
      </c>
      <c r="O13" s="141" t="s">
        <v>2484</v>
      </c>
      <c r="P13" s="130"/>
      <c r="Q13" s="126" t="s">
        <v>2574</v>
      </c>
    </row>
    <row r="14" spans="1:17" ht="18" x14ac:dyDescent="0.25">
      <c r="A14" s="131" t="str">
        <f>VLOOKUP(E14,'LISTADO ATM'!$A$2:$C$899,3,0)</f>
        <v>SUR</v>
      </c>
      <c r="B14" s="138" t="s">
        <v>2585</v>
      </c>
      <c r="C14" s="127">
        <v>44323.156921296293</v>
      </c>
      <c r="D14" s="127" t="s">
        <v>2459</v>
      </c>
      <c r="E14" s="128">
        <v>880</v>
      </c>
      <c r="F14" s="145" t="str">
        <f>VLOOKUP(E14,VIP!$A$2:$O12995,2,0)</f>
        <v>DRBR880</v>
      </c>
      <c r="G14" s="131" t="str">
        <f>VLOOKUP(E14,'LISTADO ATM'!$A$2:$B$898,2,0)</f>
        <v xml:space="preserve">ATM Autoservicio Barahona II </v>
      </c>
      <c r="H14" s="131" t="str">
        <f>VLOOKUP(E14,VIP!$A$2:$O17916,7,FALSE)</f>
        <v>Si</v>
      </c>
      <c r="I14" s="131" t="str">
        <f>VLOOKUP(E14,VIP!$A$2:$O9881,8,FALSE)</f>
        <v>Si</v>
      </c>
      <c r="J14" s="131" t="str">
        <f>VLOOKUP(E14,VIP!$A$2:$O9831,8,FALSE)</f>
        <v>Si</v>
      </c>
      <c r="K14" s="131" t="str">
        <f>VLOOKUP(E14,VIP!$A$2:$O13405,6,0)</f>
        <v>SI</v>
      </c>
      <c r="L14" s="129" t="s">
        <v>2574</v>
      </c>
      <c r="M14" s="126" t="s">
        <v>2456</v>
      </c>
      <c r="N14" s="142" t="s">
        <v>2578</v>
      </c>
      <c r="O14" s="141" t="s">
        <v>2464</v>
      </c>
      <c r="P14" s="130"/>
      <c r="Q14" s="126" t="s">
        <v>2574</v>
      </c>
    </row>
    <row r="15" spans="1:17" ht="18" x14ac:dyDescent="0.25">
      <c r="A15" s="131" t="str">
        <f>VLOOKUP(E15,'LISTADO ATM'!$A$2:$C$899,3,0)</f>
        <v>DISTRITO NACIONAL</v>
      </c>
      <c r="B15" s="138" t="s">
        <v>2591</v>
      </c>
      <c r="C15" s="127">
        <v>44323.375034722223</v>
      </c>
      <c r="D15" s="127" t="s">
        <v>2181</v>
      </c>
      <c r="E15" s="128">
        <v>314</v>
      </c>
      <c r="F15" s="145" t="str">
        <f>VLOOKUP(E15,VIP!$A$2:$O13007,2,0)</f>
        <v>DRBR314</v>
      </c>
      <c r="G15" s="131" t="str">
        <f>VLOOKUP(E15,'LISTADO ATM'!$A$2:$B$898,2,0)</f>
        <v xml:space="preserve">ATM UNP Cambita Garabito (San Cristóbal) </v>
      </c>
      <c r="H15" s="131" t="str">
        <f>VLOOKUP(E15,VIP!$A$2:$O17928,7,FALSE)</f>
        <v>Si</v>
      </c>
      <c r="I15" s="131" t="str">
        <f>VLOOKUP(E15,VIP!$A$2:$O9893,8,FALSE)</f>
        <v>Si</v>
      </c>
      <c r="J15" s="131" t="str">
        <f>VLOOKUP(E15,VIP!$A$2:$O9843,8,FALSE)</f>
        <v>Si</v>
      </c>
      <c r="K15" s="131" t="str">
        <f>VLOOKUP(E15,VIP!$A$2:$O13417,6,0)</f>
        <v>NO</v>
      </c>
      <c r="L15" s="129" t="s">
        <v>2422</v>
      </c>
      <c r="M15" s="126" t="s">
        <v>2456</v>
      </c>
      <c r="N15" s="142" t="s">
        <v>2593</v>
      </c>
      <c r="O15" s="141" t="s">
        <v>2465</v>
      </c>
      <c r="P15" s="130"/>
      <c r="Q15" s="126" t="s">
        <v>2422</v>
      </c>
    </row>
    <row r="16" spans="1:17" ht="18" x14ac:dyDescent="0.25">
      <c r="A16" s="131" t="str">
        <f>VLOOKUP(E16,'LISTADO ATM'!$A$2:$C$899,3,0)</f>
        <v>DISTRITO NACIONAL</v>
      </c>
      <c r="B16" s="138" t="s">
        <v>2590</v>
      </c>
      <c r="C16" s="127">
        <v>44323.402662037035</v>
      </c>
      <c r="D16" s="127" t="s">
        <v>2459</v>
      </c>
      <c r="E16" s="128">
        <v>908</v>
      </c>
      <c r="F16" s="145" t="str">
        <f>VLOOKUP(E16,VIP!$A$2:$O13000,2,0)</f>
        <v>DRBR16D</v>
      </c>
      <c r="G16" s="131" t="str">
        <f>VLOOKUP(E16,'LISTADO ATM'!$A$2:$B$898,2,0)</f>
        <v xml:space="preserve">ATM Oficina Plaza Botánika </v>
      </c>
      <c r="H16" s="131" t="str">
        <f>VLOOKUP(E16,VIP!$A$2:$O17921,7,FALSE)</f>
        <v>Si</v>
      </c>
      <c r="I16" s="131" t="str">
        <f>VLOOKUP(E16,VIP!$A$2:$O9886,8,FALSE)</f>
        <v>Si</v>
      </c>
      <c r="J16" s="131" t="str">
        <f>VLOOKUP(E16,VIP!$A$2:$O9836,8,FALSE)</f>
        <v>Si</v>
      </c>
      <c r="K16" s="131" t="str">
        <f>VLOOKUP(E16,VIP!$A$2:$O13410,6,0)</f>
        <v>NO</v>
      </c>
      <c r="L16" s="129" t="s">
        <v>2592</v>
      </c>
      <c r="M16" s="126" t="s">
        <v>2456</v>
      </c>
      <c r="N16" s="142" t="s">
        <v>2463</v>
      </c>
      <c r="O16" s="141" t="s">
        <v>2464</v>
      </c>
      <c r="P16" s="130"/>
      <c r="Q16" s="126" t="s">
        <v>2592</v>
      </c>
    </row>
    <row r="17" spans="1:17" ht="18" x14ac:dyDescent="0.25">
      <c r="A17" s="131" t="str">
        <f>VLOOKUP(E17,'LISTADO ATM'!$A$2:$C$899,3,0)</f>
        <v>ESTE</v>
      </c>
      <c r="B17" s="138" t="s">
        <v>2597</v>
      </c>
      <c r="C17" s="127">
        <v>44323.66511574074</v>
      </c>
      <c r="D17" s="127" t="s">
        <v>2459</v>
      </c>
      <c r="E17" s="128">
        <v>608</v>
      </c>
      <c r="F17" s="145" t="str">
        <f>VLOOKUP(E17,VIP!$A$2:$O13001,2,0)</f>
        <v>DRBR305</v>
      </c>
      <c r="G17" s="131" t="str">
        <f>VLOOKUP(E17,'LISTADO ATM'!$A$2:$B$898,2,0)</f>
        <v xml:space="preserve">ATM Oficina Jumbo (San Pedro) </v>
      </c>
      <c r="H17" s="131" t="str">
        <f>VLOOKUP(E17,VIP!$A$2:$O17922,7,FALSE)</f>
        <v>Si</v>
      </c>
      <c r="I17" s="131" t="str">
        <f>VLOOKUP(E17,VIP!$A$2:$O9887,8,FALSE)</f>
        <v>Si</v>
      </c>
      <c r="J17" s="131" t="str">
        <f>VLOOKUP(E17,VIP!$A$2:$O9837,8,FALSE)</f>
        <v>Si</v>
      </c>
      <c r="K17" s="131" t="str">
        <f>VLOOKUP(E17,VIP!$A$2:$O13411,6,0)</f>
        <v>SI</v>
      </c>
      <c r="L17" s="129" t="s">
        <v>2574</v>
      </c>
      <c r="M17" s="126" t="s">
        <v>2456</v>
      </c>
      <c r="N17" s="142" t="s">
        <v>2578</v>
      </c>
      <c r="O17" s="141" t="s">
        <v>2464</v>
      </c>
      <c r="P17" s="130"/>
      <c r="Q17" s="126" t="s">
        <v>2574</v>
      </c>
    </row>
    <row r="18" spans="1:17" ht="18" x14ac:dyDescent="0.25">
      <c r="A18" s="131" t="str">
        <f>VLOOKUP(E18,'LISTADO ATM'!$A$2:$C$899,3,0)</f>
        <v>DISTRITO NACIONAL</v>
      </c>
      <c r="B18" s="138" t="s">
        <v>2596</v>
      </c>
      <c r="C18" s="127">
        <v>44323.737905092596</v>
      </c>
      <c r="D18" s="127" t="s">
        <v>2181</v>
      </c>
      <c r="E18" s="128">
        <v>517</v>
      </c>
      <c r="F18" s="145" t="str">
        <f>VLOOKUP(E18,VIP!$A$2:$O12999,2,0)</f>
        <v>DRBR517</v>
      </c>
      <c r="G18" s="131" t="str">
        <f>VLOOKUP(E18,'LISTADO ATM'!$A$2:$B$898,2,0)</f>
        <v xml:space="preserve">ATM Autobanco Oficina Sans Soucí </v>
      </c>
      <c r="H18" s="131" t="str">
        <f>VLOOKUP(E18,VIP!$A$2:$O17920,7,FALSE)</f>
        <v>Si</v>
      </c>
      <c r="I18" s="131" t="str">
        <f>VLOOKUP(E18,VIP!$A$2:$O9885,8,FALSE)</f>
        <v>Si</v>
      </c>
      <c r="J18" s="131" t="str">
        <f>VLOOKUP(E18,VIP!$A$2:$O9835,8,FALSE)</f>
        <v>Si</v>
      </c>
      <c r="K18" s="131" t="str">
        <f>VLOOKUP(E18,VIP!$A$2:$O13409,6,0)</f>
        <v>SI</v>
      </c>
      <c r="L18" s="129" t="s">
        <v>2220</v>
      </c>
      <c r="M18" s="126" t="s">
        <v>2456</v>
      </c>
      <c r="N18" s="142" t="s">
        <v>2463</v>
      </c>
      <c r="O18" s="141" t="s">
        <v>2465</v>
      </c>
      <c r="P18" s="130"/>
      <c r="Q18" s="126" t="s">
        <v>2220</v>
      </c>
    </row>
    <row r="19" spans="1:17" ht="18" x14ac:dyDescent="0.25">
      <c r="A19" s="131" t="str">
        <f>VLOOKUP(E19,'LISTADO ATM'!$A$2:$C$899,3,0)</f>
        <v>ESTE</v>
      </c>
      <c r="B19" s="138" t="s">
        <v>2595</v>
      </c>
      <c r="C19" s="127">
        <v>44323.742291666669</v>
      </c>
      <c r="D19" s="127" t="s">
        <v>2181</v>
      </c>
      <c r="E19" s="128">
        <v>899</v>
      </c>
      <c r="F19" s="145" t="str">
        <f>VLOOKUP(E19,VIP!$A$2:$O12997,2,0)</f>
        <v>DRBR899</v>
      </c>
      <c r="G19" s="131" t="str">
        <f>VLOOKUP(E19,'LISTADO ATM'!$A$2:$B$898,2,0)</f>
        <v xml:space="preserve">ATM Oficina Punta Cana </v>
      </c>
      <c r="H19" s="131" t="str">
        <f>VLOOKUP(E19,VIP!$A$2:$O17918,7,FALSE)</f>
        <v>Si</v>
      </c>
      <c r="I19" s="131" t="str">
        <f>VLOOKUP(E19,VIP!$A$2:$O9883,8,FALSE)</f>
        <v>Si</v>
      </c>
      <c r="J19" s="131" t="str">
        <f>VLOOKUP(E19,VIP!$A$2:$O9833,8,FALSE)</f>
        <v>Si</v>
      </c>
      <c r="K19" s="131" t="str">
        <f>VLOOKUP(E19,VIP!$A$2:$O13407,6,0)</f>
        <v>NO</v>
      </c>
      <c r="L19" s="129" t="s">
        <v>2220</v>
      </c>
      <c r="M19" s="126" t="s">
        <v>2456</v>
      </c>
      <c r="N19" s="142" t="s">
        <v>2463</v>
      </c>
      <c r="O19" s="141" t="s">
        <v>2465</v>
      </c>
      <c r="P19" s="130"/>
      <c r="Q19" s="126" t="s">
        <v>2220</v>
      </c>
    </row>
    <row r="20" spans="1:17" ht="18" x14ac:dyDescent="0.25">
      <c r="A20" s="131" t="str">
        <f>VLOOKUP(E20,'LISTADO ATM'!$A$2:$C$899,3,0)</f>
        <v>DISTRITO NACIONAL</v>
      </c>
      <c r="B20" s="138" t="s">
        <v>2594</v>
      </c>
      <c r="C20" s="127">
        <v>44323.749675925923</v>
      </c>
      <c r="D20" s="127" t="s">
        <v>2459</v>
      </c>
      <c r="E20" s="128">
        <v>147</v>
      </c>
      <c r="F20" s="146" t="str">
        <f>VLOOKUP(E20,VIP!$A$2:$O12993,2,0)</f>
        <v>DRBR147</v>
      </c>
      <c r="G20" s="131" t="str">
        <f>VLOOKUP(E20,'LISTADO ATM'!$A$2:$B$898,2,0)</f>
        <v xml:space="preserve">ATM Kiosco Megacentro I </v>
      </c>
      <c r="H20" s="131" t="str">
        <f>VLOOKUP(E20,VIP!$A$2:$O17914,7,FALSE)</f>
        <v>Si</v>
      </c>
      <c r="I20" s="131" t="str">
        <f>VLOOKUP(E20,VIP!$A$2:$O9879,8,FALSE)</f>
        <v>Si</v>
      </c>
      <c r="J20" s="131" t="str">
        <f>VLOOKUP(E20,VIP!$A$2:$O9829,8,FALSE)</f>
        <v>Si</v>
      </c>
      <c r="K20" s="131" t="str">
        <f>VLOOKUP(E20,VIP!$A$2:$O13403,6,0)</f>
        <v>NO</v>
      </c>
      <c r="L20" s="129" t="s">
        <v>2450</v>
      </c>
      <c r="M20" s="126" t="s">
        <v>2456</v>
      </c>
      <c r="N20" s="142" t="s">
        <v>2463</v>
      </c>
      <c r="O20" s="141" t="s">
        <v>2464</v>
      </c>
      <c r="P20" s="130"/>
      <c r="Q20" s="126" t="s">
        <v>2450</v>
      </c>
    </row>
    <row r="21" spans="1:17" ht="18" x14ac:dyDescent="0.25">
      <c r="A21" s="131" t="str">
        <f>VLOOKUP(E21,'LISTADO ATM'!$A$2:$C$899,3,0)</f>
        <v>DISTRITO NACIONAL</v>
      </c>
      <c r="B21" s="138" t="s">
        <v>2602</v>
      </c>
      <c r="C21" s="127">
        <v>44323.890069444446</v>
      </c>
      <c r="D21" s="127" t="s">
        <v>2459</v>
      </c>
      <c r="E21" s="128">
        <v>486</v>
      </c>
      <c r="F21" s="146" t="str">
        <f>VLOOKUP(E21,VIP!$A$2:$O13004,2,0)</f>
        <v>DRBR486</v>
      </c>
      <c r="G21" s="131" t="str">
        <f>VLOOKUP(E21,'LISTADO ATM'!$A$2:$B$898,2,0)</f>
        <v xml:space="preserve">ATM Olé La Caleta </v>
      </c>
      <c r="H21" s="131" t="str">
        <f>VLOOKUP(E21,VIP!$A$2:$O17925,7,FALSE)</f>
        <v>Si</v>
      </c>
      <c r="I21" s="131" t="str">
        <f>VLOOKUP(E21,VIP!$A$2:$O9890,8,FALSE)</f>
        <v>Si</v>
      </c>
      <c r="J21" s="131" t="str">
        <f>VLOOKUP(E21,VIP!$A$2:$O9840,8,FALSE)</f>
        <v>Si</v>
      </c>
      <c r="K21" s="131" t="str">
        <f>VLOOKUP(E21,VIP!$A$2:$O13414,6,0)</f>
        <v>NO</v>
      </c>
      <c r="L21" s="129" t="s">
        <v>2419</v>
      </c>
      <c r="M21" s="126" t="s">
        <v>2456</v>
      </c>
      <c r="N21" s="142" t="s">
        <v>2463</v>
      </c>
      <c r="O21" s="141" t="s">
        <v>2464</v>
      </c>
      <c r="P21" s="130"/>
      <c r="Q21" s="126" t="s">
        <v>2419</v>
      </c>
    </row>
    <row r="22" spans="1:17" ht="18" x14ac:dyDescent="0.25">
      <c r="A22" s="131" t="str">
        <f>VLOOKUP(E22,'LISTADO ATM'!$A$2:$C$899,3,0)</f>
        <v>DISTRITO NACIONAL</v>
      </c>
      <c r="B22" s="138" t="s">
        <v>2601</v>
      </c>
      <c r="C22" s="127">
        <v>44323.92628472222</v>
      </c>
      <c r="D22" s="127" t="s">
        <v>2181</v>
      </c>
      <c r="E22" s="128">
        <v>622</v>
      </c>
      <c r="F22" s="146" t="str">
        <f>VLOOKUP(E22,VIP!$A$2:$O12999,2,0)</f>
        <v>DRBR622</v>
      </c>
      <c r="G22" s="131" t="str">
        <f>VLOOKUP(E22,'LISTADO ATM'!$A$2:$B$898,2,0)</f>
        <v xml:space="preserve">ATM Ayuntamiento D.N. </v>
      </c>
      <c r="H22" s="131" t="str">
        <f>VLOOKUP(E22,VIP!$A$2:$O17920,7,FALSE)</f>
        <v>Si</v>
      </c>
      <c r="I22" s="131" t="str">
        <f>VLOOKUP(E22,VIP!$A$2:$O9885,8,FALSE)</f>
        <v>Si</v>
      </c>
      <c r="J22" s="131" t="str">
        <f>VLOOKUP(E22,VIP!$A$2:$O9835,8,FALSE)</f>
        <v>Si</v>
      </c>
      <c r="K22" s="131" t="str">
        <f>VLOOKUP(E22,VIP!$A$2:$O13409,6,0)</f>
        <v>NO</v>
      </c>
      <c r="L22" s="129" t="s">
        <v>2246</v>
      </c>
      <c r="M22" s="126" t="s">
        <v>2456</v>
      </c>
      <c r="N22" s="142" t="s">
        <v>2463</v>
      </c>
      <c r="O22" s="141" t="s">
        <v>2465</v>
      </c>
      <c r="P22" s="130"/>
      <c r="Q22" s="126" t="s">
        <v>2246</v>
      </c>
    </row>
    <row r="23" spans="1:17" ht="18" x14ac:dyDescent="0.25">
      <c r="A23" s="131" t="str">
        <f>VLOOKUP(E23,'LISTADO ATM'!$A$2:$C$899,3,0)</f>
        <v>DISTRITO NACIONAL</v>
      </c>
      <c r="B23" s="138" t="s">
        <v>2600</v>
      </c>
      <c r="C23" s="127">
        <v>44323.92827546296</v>
      </c>
      <c r="D23" s="127" t="s">
        <v>2181</v>
      </c>
      <c r="E23" s="128">
        <v>238</v>
      </c>
      <c r="F23" s="147" t="str">
        <f>VLOOKUP(E23,VIP!$A$2:$O12998,2,0)</f>
        <v>DRBR238</v>
      </c>
      <c r="G23" s="131" t="str">
        <f>VLOOKUP(E23,'LISTADO ATM'!$A$2:$B$898,2,0)</f>
        <v xml:space="preserve">ATM Multicentro La Sirena Charles de Gaulle </v>
      </c>
      <c r="H23" s="131" t="str">
        <f>VLOOKUP(E23,VIP!$A$2:$O17919,7,FALSE)</f>
        <v>Si</v>
      </c>
      <c r="I23" s="131" t="str">
        <f>VLOOKUP(E23,VIP!$A$2:$O9884,8,FALSE)</f>
        <v>Si</v>
      </c>
      <c r="J23" s="131" t="str">
        <f>VLOOKUP(E23,VIP!$A$2:$O9834,8,FALSE)</f>
        <v>Si</v>
      </c>
      <c r="K23" s="131" t="str">
        <f>VLOOKUP(E23,VIP!$A$2:$O13408,6,0)</f>
        <v>No</v>
      </c>
      <c r="L23" s="129" t="s">
        <v>2422</v>
      </c>
      <c r="M23" s="126" t="s">
        <v>2456</v>
      </c>
      <c r="N23" s="142" t="s">
        <v>2463</v>
      </c>
      <c r="O23" s="141" t="s">
        <v>2465</v>
      </c>
      <c r="P23" s="130"/>
      <c r="Q23" s="126" t="s">
        <v>2422</v>
      </c>
    </row>
    <row r="24" spans="1:17" ht="18" x14ac:dyDescent="0.25">
      <c r="A24" s="131" t="str">
        <f>VLOOKUP(E24,'LISTADO ATM'!$A$2:$C$899,3,0)</f>
        <v>NORTE</v>
      </c>
      <c r="B24" s="138" t="s">
        <v>2599</v>
      </c>
      <c r="C24" s="127">
        <v>44323.93178240741</v>
      </c>
      <c r="D24" s="127" t="s">
        <v>2182</v>
      </c>
      <c r="E24" s="128">
        <v>538</v>
      </c>
      <c r="F24" s="147" t="str">
        <f>VLOOKUP(E24,VIP!$A$2:$O12996,2,0)</f>
        <v>DRBR538</v>
      </c>
      <c r="G24" s="131" t="str">
        <f>VLOOKUP(E24,'LISTADO ATM'!$A$2:$B$898,2,0)</f>
        <v>ATM  Autoservicio San Fco. Macorís</v>
      </c>
      <c r="H24" s="131" t="str">
        <f>VLOOKUP(E24,VIP!$A$2:$O17917,7,FALSE)</f>
        <v>Si</v>
      </c>
      <c r="I24" s="131" t="str">
        <f>VLOOKUP(E24,VIP!$A$2:$O9882,8,FALSE)</f>
        <v>Si</v>
      </c>
      <c r="J24" s="131" t="str">
        <f>VLOOKUP(E24,VIP!$A$2:$O9832,8,FALSE)</f>
        <v>Si</v>
      </c>
      <c r="K24" s="131" t="str">
        <f>VLOOKUP(E24,VIP!$A$2:$O13406,6,0)</f>
        <v>NO</v>
      </c>
      <c r="L24" s="129" t="s">
        <v>2220</v>
      </c>
      <c r="M24" s="126" t="s">
        <v>2456</v>
      </c>
      <c r="N24" s="142" t="s">
        <v>2463</v>
      </c>
      <c r="O24" s="141" t="s">
        <v>2583</v>
      </c>
      <c r="P24" s="130"/>
      <c r="Q24" s="126" t="s">
        <v>2220</v>
      </c>
    </row>
    <row r="25" spans="1:17" ht="18" x14ac:dyDescent="0.25">
      <c r="A25" s="131" t="str">
        <f>VLOOKUP(E25,'LISTADO ATM'!$A$2:$C$899,3,0)</f>
        <v>DISTRITO NACIONAL</v>
      </c>
      <c r="B25" s="138" t="s">
        <v>2598</v>
      </c>
      <c r="C25" s="127">
        <v>44323.938009259262</v>
      </c>
      <c r="D25" s="127" t="s">
        <v>2181</v>
      </c>
      <c r="E25" s="128">
        <v>678</v>
      </c>
      <c r="F25" s="147" t="str">
        <f>VLOOKUP(E25,VIP!$A$2:$O12993,2,0)</f>
        <v>DRBR678</v>
      </c>
      <c r="G25" s="131" t="str">
        <f>VLOOKUP(E25,'LISTADO ATM'!$A$2:$B$898,2,0)</f>
        <v>ATM Eco Petroleo San Isidro</v>
      </c>
      <c r="H25" s="131" t="str">
        <f>VLOOKUP(E25,VIP!$A$2:$O17914,7,FALSE)</f>
        <v>Si</v>
      </c>
      <c r="I25" s="131" t="str">
        <f>VLOOKUP(E25,VIP!$A$2:$O9879,8,FALSE)</f>
        <v>Si</v>
      </c>
      <c r="J25" s="131" t="str">
        <f>VLOOKUP(E25,VIP!$A$2:$O9829,8,FALSE)</f>
        <v>Si</v>
      </c>
      <c r="K25" s="131" t="str">
        <f>VLOOKUP(E25,VIP!$A$2:$O13403,6,0)</f>
        <v>NO</v>
      </c>
      <c r="L25" s="129" t="s">
        <v>2479</v>
      </c>
      <c r="M25" s="126" t="s">
        <v>2456</v>
      </c>
      <c r="N25" s="142" t="s">
        <v>2463</v>
      </c>
      <c r="O25" s="141" t="s">
        <v>2465</v>
      </c>
      <c r="P25" s="130"/>
      <c r="Q25" s="126" t="s">
        <v>2479</v>
      </c>
    </row>
    <row r="26" spans="1:17" ht="18" x14ac:dyDescent="0.25">
      <c r="A26" s="131" t="str">
        <f>VLOOKUP(E26,'LISTADO ATM'!$A$2:$C$899,3,0)</f>
        <v>DISTRITO NACIONAL</v>
      </c>
      <c r="B26" s="138" t="s">
        <v>2612</v>
      </c>
      <c r="C26" s="127">
        <v>44323.981770833336</v>
      </c>
      <c r="D26" s="127" t="s">
        <v>2181</v>
      </c>
      <c r="E26" s="128">
        <v>818</v>
      </c>
      <c r="F26" s="147" t="str">
        <f>VLOOKUP(E26,VIP!$A$2:$O13004,2,0)</f>
        <v>DRBR818</v>
      </c>
      <c r="G26" s="131" t="str">
        <f>VLOOKUP(E26,'LISTADO ATM'!$A$2:$B$898,2,0)</f>
        <v xml:space="preserve">ATM Juridicción Inmobiliaria </v>
      </c>
      <c r="H26" s="131" t="str">
        <f>VLOOKUP(E26,VIP!$A$2:$O17925,7,FALSE)</f>
        <v>No</v>
      </c>
      <c r="I26" s="131" t="str">
        <f>VLOOKUP(E26,VIP!$A$2:$O9890,8,FALSE)</f>
        <v>No</v>
      </c>
      <c r="J26" s="131" t="str">
        <f>VLOOKUP(E26,VIP!$A$2:$O9840,8,FALSE)</f>
        <v>No</v>
      </c>
      <c r="K26" s="131" t="str">
        <f>VLOOKUP(E26,VIP!$A$2:$O13414,6,0)</f>
        <v>NO</v>
      </c>
      <c r="L26" s="129" t="s">
        <v>2220</v>
      </c>
      <c r="M26" s="126" t="s">
        <v>2456</v>
      </c>
      <c r="N26" s="142" t="s">
        <v>2463</v>
      </c>
      <c r="O26" s="141" t="s">
        <v>2465</v>
      </c>
      <c r="P26" s="130"/>
      <c r="Q26" s="126" t="s">
        <v>2220</v>
      </c>
    </row>
    <row r="27" spans="1:17" ht="18" x14ac:dyDescent="0.25">
      <c r="A27" s="131" t="str">
        <f>VLOOKUP(E27,'LISTADO ATM'!$A$2:$C$899,3,0)</f>
        <v>DISTRITO NACIONAL</v>
      </c>
      <c r="B27" s="138" t="s">
        <v>2611</v>
      </c>
      <c r="C27" s="127">
        <v>44323.983634259261</v>
      </c>
      <c r="D27" s="127" t="s">
        <v>2181</v>
      </c>
      <c r="E27" s="128">
        <v>160</v>
      </c>
      <c r="F27" s="147" t="str">
        <f>VLOOKUP(E27,VIP!$A$2:$O13003,2,0)</f>
        <v>DRBR160</v>
      </c>
      <c r="G27" s="131" t="str">
        <f>VLOOKUP(E27,'LISTADO ATM'!$A$2:$B$898,2,0)</f>
        <v xml:space="preserve">ATM Oficina Herrera </v>
      </c>
      <c r="H27" s="131" t="str">
        <f>VLOOKUP(E27,VIP!$A$2:$O17924,7,FALSE)</f>
        <v>Si</v>
      </c>
      <c r="I27" s="131" t="str">
        <f>VLOOKUP(E27,VIP!$A$2:$O9889,8,FALSE)</f>
        <v>Si</v>
      </c>
      <c r="J27" s="131" t="str">
        <f>VLOOKUP(E27,VIP!$A$2:$O9839,8,FALSE)</f>
        <v>Si</v>
      </c>
      <c r="K27" s="131" t="str">
        <f>VLOOKUP(E27,VIP!$A$2:$O13413,6,0)</f>
        <v>NO</v>
      </c>
      <c r="L27" s="129" t="s">
        <v>2220</v>
      </c>
      <c r="M27" s="126" t="s">
        <v>2456</v>
      </c>
      <c r="N27" s="142" t="s">
        <v>2463</v>
      </c>
      <c r="O27" s="141" t="s">
        <v>2465</v>
      </c>
      <c r="P27" s="130"/>
      <c r="Q27" s="126" t="s">
        <v>2220</v>
      </c>
    </row>
    <row r="28" spans="1:17" ht="18" x14ac:dyDescent="0.25">
      <c r="A28" s="131" t="str">
        <f>VLOOKUP(E28,'LISTADO ATM'!$A$2:$C$899,3,0)</f>
        <v>DISTRITO NACIONAL</v>
      </c>
      <c r="B28" s="138" t="s">
        <v>2610</v>
      </c>
      <c r="C28" s="127">
        <v>44323.98474537037</v>
      </c>
      <c r="D28" s="127" t="s">
        <v>2181</v>
      </c>
      <c r="E28" s="128">
        <v>707</v>
      </c>
      <c r="F28" s="147" t="str">
        <f>VLOOKUP(E28,VIP!$A$2:$O13002,2,0)</f>
        <v>DRBR707</v>
      </c>
      <c r="G28" s="131" t="str">
        <f>VLOOKUP(E28,'LISTADO ATM'!$A$2:$B$898,2,0)</f>
        <v xml:space="preserve">ATM IAD </v>
      </c>
      <c r="H28" s="131" t="str">
        <f>VLOOKUP(E28,VIP!$A$2:$O17923,7,FALSE)</f>
        <v>No</v>
      </c>
      <c r="I28" s="131" t="str">
        <f>VLOOKUP(E28,VIP!$A$2:$O9888,8,FALSE)</f>
        <v>No</v>
      </c>
      <c r="J28" s="131" t="str">
        <f>VLOOKUP(E28,VIP!$A$2:$O9838,8,FALSE)</f>
        <v>No</v>
      </c>
      <c r="K28" s="131" t="str">
        <f>VLOOKUP(E28,VIP!$A$2:$O13412,6,0)</f>
        <v>NO</v>
      </c>
      <c r="L28" s="129" t="s">
        <v>2220</v>
      </c>
      <c r="M28" s="126" t="s">
        <v>2456</v>
      </c>
      <c r="N28" s="142" t="s">
        <v>2463</v>
      </c>
      <c r="O28" s="141" t="s">
        <v>2465</v>
      </c>
      <c r="P28" s="130"/>
      <c r="Q28" s="126" t="s">
        <v>2220</v>
      </c>
    </row>
    <row r="29" spans="1:17" ht="18" x14ac:dyDescent="0.25">
      <c r="A29" s="131" t="str">
        <f>VLOOKUP(E29,'LISTADO ATM'!$A$2:$C$899,3,0)</f>
        <v>NORTE</v>
      </c>
      <c r="B29" s="138" t="s">
        <v>2609</v>
      </c>
      <c r="C29" s="127">
        <v>44323.986203703702</v>
      </c>
      <c r="D29" s="127" t="s">
        <v>2182</v>
      </c>
      <c r="E29" s="128">
        <v>142</v>
      </c>
      <c r="F29" s="147" t="str">
        <f>VLOOKUP(E29,VIP!$A$2:$O13001,2,0)</f>
        <v>DRBR142</v>
      </c>
      <c r="G29" s="131" t="str">
        <f>VLOOKUP(E29,'LISTADO ATM'!$A$2:$B$898,2,0)</f>
        <v xml:space="preserve">ATM Centro de Caja Galerías Bonao </v>
      </c>
      <c r="H29" s="131" t="str">
        <f>VLOOKUP(E29,VIP!$A$2:$O17922,7,FALSE)</f>
        <v>Si</v>
      </c>
      <c r="I29" s="131" t="str">
        <f>VLOOKUP(E29,VIP!$A$2:$O9887,8,FALSE)</f>
        <v>Si</v>
      </c>
      <c r="J29" s="131" t="str">
        <f>VLOOKUP(E29,VIP!$A$2:$O9837,8,FALSE)</f>
        <v>Si</v>
      </c>
      <c r="K29" s="131" t="str">
        <f>VLOOKUP(E29,VIP!$A$2:$O13411,6,0)</f>
        <v>SI</v>
      </c>
      <c r="L29" s="129" t="s">
        <v>2246</v>
      </c>
      <c r="M29" s="126" t="s">
        <v>2456</v>
      </c>
      <c r="N29" s="142" t="s">
        <v>2463</v>
      </c>
      <c r="O29" s="141" t="s">
        <v>2492</v>
      </c>
      <c r="P29" s="130"/>
      <c r="Q29" s="126" t="s">
        <v>2246</v>
      </c>
    </row>
    <row r="30" spans="1:17" ht="18" x14ac:dyDescent="0.25">
      <c r="A30" s="131" t="str">
        <f>VLOOKUP(E30,'LISTADO ATM'!$A$2:$C$899,3,0)</f>
        <v>DISTRITO NACIONAL</v>
      </c>
      <c r="B30" s="138" t="s">
        <v>2608</v>
      </c>
      <c r="C30" s="127">
        <v>44323.987222222226</v>
      </c>
      <c r="D30" s="127" t="s">
        <v>2181</v>
      </c>
      <c r="E30" s="128">
        <v>194</v>
      </c>
      <c r="F30" s="147" t="str">
        <f>VLOOKUP(E30,VIP!$A$2:$O13000,2,0)</f>
        <v>DRBR194</v>
      </c>
      <c r="G30" s="131" t="str">
        <f>VLOOKUP(E30,'LISTADO ATM'!$A$2:$B$898,2,0)</f>
        <v xml:space="preserve">ATM UNP Pantoja </v>
      </c>
      <c r="H30" s="131" t="str">
        <f>VLOOKUP(E30,VIP!$A$2:$O17921,7,FALSE)</f>
        <v>Si</v>
      </c>
      <c r="I30" s="131" t="str">
        <f>VLOOKUP(E30,VIP!$A$2:$O9886,8,FALSE)</f>
        <v>No</v>
      </c>
      <c r="J30" s="131" t="str">
        <f>VLOOKUP(E30,VIP!$A$2:$O9836,8,FALSE)</f>
        <v>No</v>
      </c>
      <c r="K30" s="131" t="str">
        <f>VLOOKUP(E30,VIP!$A$2:$O13410,6,0)</f>
        <v>NO</v>
      </c>
      <c r="L30" s="129" t="s">
        <v>2220</v>
      </c>
      <c r="M30" s="126" t="s">
        <v>2456</v>
      </c>
      <c r="N30" s="142" t="s">
        <v>2463</v>
      </c>
      <c r="O30" s="141" t="s">
        <v>2465</v>
      </c>
      <c r="P30" s="130"/>
      <c r="Q30" s="126" t="s">
        <v>2220</v>
      </c>
    </row>
    <row r="31" spans="1:17" ht="18" x14ac:dyDescent="0.25">
      <c r="A31" s="131" t="str">
        <f>VLOOKUP(E31,'LISTADO ATM'!$A$2:$C$899,3,0)</f>
        <v>DISTRITO NACIONAL</v>
      </c>
      <c r="B31" s="138" t="s">
        <v>2607</v>
      </c>
      <c r="C31" s="127">
        <v>44324.008738425924</v>
      </c>
      <c r="D31" s="127" t="s">
        <v>2181</v>
      </c>
      <c r="E31" s="128">
        <v>917</v>
      </c>
      <c r="F31" s="147" t="str">
        <f>VLOOKUP(E31,VIP!$A$2:$O12999,2,0)</f>
        <v>DRBR01B</v>
      </c>
      <c r="G31" s="131" t="str">
        <f>VLOOKUP(E31,'LISTADO ATM'!$A$2:$B$898,2,0)</f>
        <v xml:space="preserve">ATM Oficina Los Mina </v>
      </c>
      <c r="H31" s="131" t="str">
        <f>VLOOKUP(E31,VIP!$A$2:$O17920,7,FALSE)</f>
        <v>Si</v>
      </c>
      <c r="I31" s="131" t="str">
        <f>VLOOKUP(E31,VIP!$A$2:$O9885,8,FALSE)</f>
        <v>Si</v>
      </c>
      <c r="J31" s="131" t="str">
        <f>VLOOKUP(E31,VIP!$A$2:$O9835,8,FALSE)</f>
        <v>Si</v>
      </c>
      <c r="K31" s="131" t="str">
        <f>VLOOKUP(E31,VIP!$A$2:$O13409,6,0)</f>
        <v>NO</v>
      </c>
      <c r="L31" s="129" t="s">
        <v>2220</v>
      </c>
      <c r="M31" s="126" t="s">
        <v>2456</v>
      </c>
      <c r="N31" s="142" t="s">
        <v>2463</v>
      </c>
      <c r="O31" s="141" t="s">
        <v>2465</v>
      </c>
      <c r="P31" s="130"/>
      <c r="Q31" s="126" t="s">
        <v>2220</v>
      </c>
    </row>
    <row r="32" spans="1:17" ht="18" x14ac:dyDescent="0.25">
      <c r="A32" s="131" t="str">
        <f>VLOOKUP(E32,'LISTADO ATM'!$A$2:$C$899,3,0)</f>
        <v>DISTRITO NACIONAL</v>
      </c>
      <c r="B32" s="138" t="s">
        <v>2606</v>
      </c>
      <c r="C32" s="127">
        <v>44324.022199074076</v>
      </c>
      <c r="D32" s="127" t="s">
        <v>2181</v>
      </c>
      <c r="E32" s="128">
        <v>487</v>
      </c>
      <c r="F32" s="147" t="str">
        <f>VLOOKUP(E32,VIP!$A$2:$O12997,2,0)</f>
        <v>DRBR487</v>
      </c>
      <c r="G32" s="131" t="str">
        <f>VLOOKUP(E32,'LISTADO ATM'!$A$2:$B$898,2,0)</f>
        <v xml:space="preserve">ATM Olé Hainamosa </v>
      </c>
      <c r="H32" s="131" t="str">
        <f>VLOOKUP(E32,VIP!$A$2:$O17918,7,FALSE)</f>
        <v>Si</v>
      </c>
      <c r="I32" s="131" t="str">
        <f>VLOOKUP(E32,VIP!$A$2:$O9883,8,FALSE)</f>
        <v>Si</v>
      </c>
      <c r="J32" s="131" t="str">
        <f>VLOOKUP(E32,VIP!$A$2:$O9833,8,FALSE)</f>
        <v>Si</v>
      </c>
      <c r="K32" s="131" t="str">
        <f>VLOOKUP(E32,VIP!$A$2:$O13407,6,0)</f>
        <v>SI</v>
      </c>
      <c r="L32" s="129" t="s">
        <v>2220</v>
      </c>
      <c r="M32" s="126" t="s">
        <v>2456</v>
      </c>
      <c r="N32" s="142" t="s">
        <v>2463</v>
      </c>
      <c r="O32" s="141" t="s">
        <v>2465</v>
      </c>
      <c r="P32" s="130"/>
      <c r="Q32" s="126" t="s">
        <v>2220</v>
      </c>
    </row>
    <row r="33" spans="1:17" ht="18" x14ac:dyDescent="0.25">
      <c r="A33" s="131" t="str">
        <f>VLOOKUP(E33,'LISTADO ATM'!$A$2:$C$899,3,0)</f>
        <v>DISTRITO NACIONAL</v>
      </c>
      <c r="B33" s="138" t="s">
        <v>2605</v>
      </c>
      <c r="C33" s="127">
        <v>44324.022581018522</v>
      </c>
      <c r="D33" s="127" t="s">
        <v>2181</v>
      </c>
      <c r="E33" s="128">
        <v>488</v>
      </c>
      <c r="F33" s="147" t="str">
        <f>VLOOKUP(E33,VIP!$A$2:$O12996,2,0)</f>
        <v>DRBR488</v>
      </c>
      <c r="G33" s="131" t="str">
        <f>VLOOKUP(E33,'LISTADO ATM'!$A$2:$B$898,2,0)</f>
        <v xml:space="preserve">ATM Aeropuerto El Higuero </v>
      </c>
      <c r="H33" s="131" t="str">
        <f>VLOOKUP(E33,VIP!$A$2:$O17917,7,FALSE)</f>
        <v>Si</v>
      </c>
      <c r="I33" s="131" t="str">
        <f>VLOOKUP(E33,VIP!$A$2:$O9882,8,FALSE)</f>
        <v>Si</v>
      </c>
      <c r="J33" s="131" t="str">
        <f>VLOOKUP(E33,VIP!$A$2:$O9832,8,FALSE)</f>
        <v>Si</v>
      </c>
      <c r="K33" s="131" t="str">
        <f>VLOOKUP(E33,VIP!$A$2:$O13406,6,0)</f>
        <v>NO</v>
      </c>
      <c r="L33" s="129" t="s">
        <v>2220</v>
      </c>
      <c r="M33" s="126" t="s">
        <v>2456</v>
      </c>
      <c r="N33" s="142" t="s">
        <v>2463</v>
      </c>
      <c r="O33" s="141" t="s">
        <v>2465</v>
      </c>
      <c r="P33" s="130"/>
      <c r="Q33" s="126" t="s">
        <v>2220</v>
      </c>
    </row>
    <row r="34" spans="1:17" ht="18" x14ac:dyDescent="0.25">
      <c r="A34" s="131" t="str">
        <f>VLOOKUP(E34,'LISTADO ATM'!$A$2:$C$899,3,0)</f>
        <v>DISTRITO NACIONAL</v>
      </c>
      <c r="B34" s="138" t="s">
        <v>2604</v>
      </c>
      <c r="C34" s="127">
        <v>44324.023900462962</v>
      </c>
      <c r="D34" s="127" t="s">
        <v>2181</v>
      </c>
      <c r="E34" s="128">
        <v>623</v>
      </c>
      <c r="F34" s="147" t="str">
        <f>VLOOKUP(E34,VIP!$A$2:$O12994,2,0)</f>
        <v>DRBR623</v>
      </c>
      <c r="G34" s="131" t="str">
        <f>VLOOKUP(E34,'LISTADO ATM'!$A$2:$B$898,2,0)</f>
        <v xml:space="preserve">ATM Operaciones Especiales (Manoguayabo) </v>
      </c>
      <c r="H34" s="131" t="str">
        <f>VLOOKUP(E34,VIP!$A$2:$O17915,7,FALSE)</f>
        <v>Si</v>
      </c>
      <c r="I34" s="131" t="str">
        <f>VLOOKUP(E34,VIP!$A$2:$O9880,8,FALSE)</f>
        <v>Si</v>
      </c>
      <c r="J34" s="131" t="str">
        <f>VLOOKUP(E34,VIP!$A$2:$O9830,8,FALSE)</f>
        <v>Si</v>
      </c>
      <c r="K34" s="131" t="str">
        <f>VLOOKUP(E34,VIP!$A$2:$O13404,6,0)</f>
        <v>No</v>
      </c>
      <c r="L34" s="129" t="s">
        <v>2220</v>
      </c>
      <c r="M34" s="126" t="s">
        <v>2456</v>
      </c>
      <c r="N34" s="142" t="s">
        <v>2463</v>
      </c>
      <c r="O34" s="141" t="s">
        <v>2465</v>
      </c>
      <c r="P34" s="130"/>
      <c r="Q34" s="126" t="s">
        <v>2220</v>
      </c>
    </row>
    <row r="35" spans="1:17" ht="18" x14ac:dyDescent="0.25">
      <c r="A35" s="131" t="str">
        <f>VLOOKUP(E35,'LISTADO ATM'!$A$2:$C$899,3,0)</f>
        <v>DISTRITO NACIONAL</v>
      </c>
      <c r="B35" s="138" t="s">
        <v>2619</v>
      </c>
      <c r="C35" s="127">
        <v>44324.352303240739</v>
      </c>
      <c r="D35" s="127" t="s">
        <v>2459</v>
      </c>
      <c r="E35" s="128">
        <v>593</v>
      </c>
      <c r="F35" s="147" t="str">
        <f>VLOOKUP(E35,VIP!$A$2:$O13005,2,0)</f>
        <v>DRBR242</v>
      </c>
      <c r="G35" s="131" t="str">
        <f>VLOOKUP(E35,'LISTADO ATM'!$A$2:$B$898,2,0)</f>
        <v xml:space="preserve">ATM Ministerio Fuerzas Armadas II </v>
      </c>
      <c r="H35" s="131" t="str">
        <f>VLOOKUP(E35,VIP!$A$2:$O17926,7,FALSE)</f>
        <v>Si</v>
      </c>
      <c r="I35" s="131" t="str">
        <f>VLOOKUP(E35,VIP!$A$2:$O9891,8,FALSE)</f>
        <v>Si</v>
      </c>
      <c r="J35" s="131" t="str">
        <f>VLOOKUP(E35,VIP!$A$2:$O9841,8,FALSE)</f>
        <v>Si</v>
      </c>
      <c r="K35" s="131" t="str">
        <f>VLOOKUP(E35,VIP!$A$2:$O13415,6,0)</f>
        <v>NO</v>
      </c>
      <c r="L35" s="129" t="s">
        <v>2419</v>
      </c>
      <c r="M35" s="126" t="s">
        <v>2456</v>
      </c>
      <c r="N35" s="142" t="s">
        <v>2463</v>
      </c>
      <c r="O35" s="141" t="s">
        <v>2464</v>
      </c>
      <c r="P35" s="130"/>
      <c r="Q35" s="126" t="s">
        <v>2419</v>
      </c>
    </row>
    <row r="36" spans="1:17" ht="18" x14ac:dyDescent="0.25">
      <c r="A36" s="131" t="str">
        <f>VLOOKUP(E36,'LISTADO ATM'!$A$2:$C$899,3,0)</f>
        <v>DISTRITO NACIONAL</v>
      </c>
      <c r="B36" s="138" t="s">
        <v>2618</v>
      </c>
      <c r="C36" s="127">
        <v>44324.362129629626</v>
      </c>
      <c r="D36" s="127" t="s">
        <v>2181</v>
      </c>
      <c r="E36" s="128">
        <v>10</v>
      </c>
      <c r="F36" s="149" t="str">
        <f>VLOOKUP(E36,VIP!$A$2:$O13003,2,0)</f>
        <v>DRBR010</v>
      </c>
      <c r="G36" s="131" t="str">
        <f>VLOOKUP(E36,'LISTADO ATM'!$A$2:$B$898,2,0)</f>
        <v xml:space="preserve">ATM Ministerio Salud Pública </v>
      </c>
      <c r="H36" s="131" t="str">
        <f>VLOOKUP(E36,VIP!$A$2:$O17924,7,FALSE)</f>
        <v>Si</v>
      </c>
      <c r="I36" s="131" t="str">
        <f>VLOOKUP(E36,VIP!$A$2:$O9889,8,FALSE)</f>
        <v>Si</v>
      </c>
      <c r="J36" s="131" t="str">
        <f>VLOOKUP(E36,VIP!$A$2:$O9839,8,FALSE)</f>
        <v>Si</v>
      </c>
      <c r="K36" s="131" t="str">
        <f>VLOOKUP(E36,VIP!$A$2:$O13413,6,0)</f>
        <v>NO</v>
      </c>
      <c r="L36" s="129" t="s">
        <v>2246</v>
      </c>
      <c r="M36" s="126" t="s">
        <v>2456</v>
      </c>
      <c r="N36" s="142" t="s">
        <v>2463</v>
      </c>
      <c r="O36" s="141" t="s">
        <v>2465</v>
      </c>
      <c r="P36" s="130"/>
      <c r="Q36" s="126" t="s">
        <v>2246</v>
      </c>
    </row>
    <row r="37" spans="1:17" ht="18" x14ac:dyDescent="0.25">
      <c r="A37" s="131" t="str">
        <f>VLOOKUP(E37,'LISTADO ATM'!$A$2:$C$899,3,0)</f>
        <v>DISTRITO NACIONAL</v>
      </c>
      <c r="B37" s="138" t="s">
        <v>2617</v>
      </c>
      <c r="C37" s="127">
        <v>44324.367534722223</v>
      </c>
      <c r="D37" s="127" t="s">
        <v>2181</v>
      </c>
      <c r="E37" s="128">
        <v>648</v>
      </c>
      <c r="F37" s="149" t="str">
        <f>VLOOKUP(E37,VIP!$A$2:$O13002,2,0)</f>
        <v>DRBR190</v>
      </c>
      <c r="G37" s="131" t="str">
        <f>VLOOKUP(E37,'LISTADO ATM'!$A$2:$B$898,2,0)</f>
        <v xml:space="preserve">ATM Hermandad de Pensionados </v>
      </c>
      <c r="H37" s="131" t="str">
        <f>VLOOKUP(E37,VIP!$A$2:$O17923,7,FALSE)</f>
        <v>Si</v>
      </c>
      <c r="I37" s="131" t="str">
        <f>VLOOKUP(E37,VIP!$A$2:$O9888,8,FALSE)</f>
        <v>No</v>
      </c>
      <c r="J37" s="131" t="str">
        <f>VLOOKUP(E37,VIP!$A$2:$O9838,8,FALSE)</f>
        <v>No</v>
      </c>
      <c r="K37" s="131" t="str">
        <f>VLOOKUP(E37,VIP!$A$2:$O13412,6,0)</f>
        <v>NO</v>
      </c>
      <c r="L37" s="129" t="s">
        <v>2246</v>
      </c>
      <c r="M37" s="126" t="s">
        <v>2456</v>
      </c>
      <c r="N37" s="142" t="s">
        <v>2463</v>
      </c>
      <c r="O37" s="141" t="s">
        <v>2465</v>
      </c>
      <c r="P37" s="130"/>
      <c r="Q37" s="126" t="s">
        <v>2246</v>
      </c>
    </row>
    <row r="38" spans="1:17" ht="18" x14ac:dyDescent="0.25">
      <c r="A38" s="131" t="str">
        <f>VLOOKUP(E38,'LISTADO ATM'!$A$2:$C$899,3,0)</f>
        <v>DISTRITO NACIONAL</v>
      </c>
      <c r="B38" s="138" t="s">
        <v>2616</v>
      </c>
      <c r="C38" s="127">
        <v>44324.395532407405</v>
      </c>
      <c r="D38" s="127" t="s">
        <v>2181</v>
      </c>
      <c r="E38" s="128">
        <v>640</v>
      </c>
      <c r="F38" s="149" t="str">
        <f>VLOOKUP(E38,VIP!$A$2:$O12998,2,0)</f>
        <v>DRBR640</v>
      </c>
      <c r="G38" s="131" t="str">
        <f>VLOOKUP(E38,'LISTADO ATM'!$A$2:$B$898,2,0)</f>
        <v xml:space="preserve">ATM Ministerio Obras Públicas </v>
      </c>
      <c r="H38" s="131" t="str">
        <f>VLOOKUP(E38,VIP!$A$2:$O17919,7,FALSE)</f>
        <v>Si</v>
      </c>
      <c r="I38" s="131" t="str">
        <f>VLOOKUP(E38,VIP!$A$2:$O9884,8,FALSE)</f>
        <v>Si</v>
      </c>
      <c r="J38" s="131" t="str">
        <f>VLOOKUP(E38,VIP!$A$2:$O9834,8,FALSE)</f>
        <v>Si</v>
      </c>
      <c r="K38" s="131" t="str">
        <f>VLOOKUP(E38,VIP!$A$2:$O13408,6,0)</f>
        <v>NO</v>
      </c>
      <c r="L38" s="129" t="s">
        <v>2246</v>
      </c>
      <c r="M38" s="126" t="s">
        <v>2456</v>
      </c>
      <c r="N38" s="142" t="s">
        <v>2463</v>
      </c>
      <c r="O38" s="141" t="s">
        <v>2465</v>
      </c>
      <c r="P38" s="130"/>
      <c r="Q38" s="126" t="s">
        <v>2246</v>
      </c>
    </row>
    <row r="39" spans="1:17" ht="18" x14ac:dyDescent="0.25">
      <c r="A39" s="131" t="str">
        <f>VLOOKUP(E39,'LISTADO ATM'!$A$2:$C$899,3,0)</f>
        <v>DISTRITO NACIONAL</v>
      </c>
      <c r="B39" s="138" t="s">
        <v>2615</v>
      </c>
      <c r="C39" s="127">
        <v>44324.403379629628</v>
      </c>
      <c r="D39" s="127" t="s">
        <v>2181</v>
      </c>
      <c r="E39" s="128">
        <v>719</v>
      </c>
      <c r="F39" s="149" t="str">
        <f>VLOOKUP(E39,VIP!$A$2:$O12997,2,0)</f>
        <v>DRBR419</v>
      </c>
      <c r="G39" s="131" t="str">
        <f>VLOOKUP(E39,'LISTADO ATM'!$A$2:$B$898,2,0)</f>
        <v xml:space="preserve">ATM Ayuntamiento Municipal San Luís </v>
      </c>
      <c r="H39" s="131" t="str">
        <f>VLOOKUP(E39,VIP!$A$2:$O17918,7,FALSE)</f>
        <v>Si</v>
      </c>
      <c r="I39" s="131" t="str">
        <f>VLOOKUP(E39,VIP!$A$2:$O9883,8,FALSE)</f>
        <v>Si</v>
      </c>
      <c r="J39" s="131" t="str">
        <f>VLOOKUP(E39,VIP!$A$2:$O9833,8,FALSE)</f>
        <v>Si</v>
      </c>
      <c r="K39" s="131" t="str">
        <f>VLOOKUP(E39,VIP!$A$2:$O13407,6,0)</f>
        <v>NO</v>
      </c>
      <c r="L39" s="129" t="s">
        <v>2246</v>
      </c>
      <c r="M39" s="126" t="s">
        <v>2456</v>
      </c>
      <c r="N39" s="142" t="s">
        <v>2463</v>
      </c>
      <c r="O39" s="141" t="s">
        <v>2465</v>
      </c>
      <c r="P39" s="130"/>
      <c r="Q39" s="126" t="s">
        <v>2246</v>
      </c>
    </row>
    <row r="40" spans="1:17" ht="18" x14ac:dyDescent="0.25">
      <c r="A40" s="131" t="str">
        <f>VLOOKUP(E40,'LISTADO ATM'!$A$2:$C$899,3,0)</f>
        <v>SUR</v>
      </c>
      <c r="B40" s="138" t="s">
        <v>2628</v>
      </c>
      <c r="C40" s="127">
        <v>44324.442314814813</v>
      </c>
      <c r="D40" s="127" t="s">
        <v>2459</v>
      </c>
      <c r="E40" s="128">
        <v>873</v>
      </c>
      <c r="F40" s="149" t="str">
        <f>VLOOKUP(E40,VIP!$A$2:$O12999,2,0)</f>
        <v>DRBR873</v>
      </c>
      <c r="G40" s="131" t="str">
        <f>VLOOKUP(E40,'LISTADO ATM'!$A$2:$B$898,2,0)</f>
        <v xml:space="preserve">ATM Centro de Caja San Cristóbal II </v>
      </c>
      <c r="H40" s="131" t="str">
        <f>VLOOKUP(E40,VIP!$A$2:$O17920,7,FALSE)</f>
        <v>Si</v>
      </c>
      <c r="I40" s="131" t="str">
        <f>VLOOKUP(E40,VIP!$A$2:$O9885,8,FALSE)</f>
        <v>Si</v>
      </c>
      <c r="J40" s="131" t="str">
        <f>VLOOKUP(E40,VIP!$A$2:$O9835,8,FALSE)</f>
        <v>Si</v>
      </c>
      <c r="K40" s="131" t="str">
        <f>VLOOKUP(E40,VIP!$A$2:$O13409,6,0)</f>
        <v>SI</v>
      </c>
      <c r="L40" s="129" t="s">
        <v>2450</v>
      </c>
      <c r="M40" s="126" t="s">
        <v>2456</v>
      </c>
      <c r="N40" s="142" t="s">
        <v>2463</v>
      </c>
      <c r="O40" s="141" t="s">
        <v>2464</v>
      </c>
      <c r="P40" s="130"/>
      <c r="Q40" s="126" t="s">
        <v>2450</v>
      </c>
    </row>
    <row r="41" spans="1:17" ht="18" x14ac:dyDescent="0.25">
      <c r="A41" s="131" t="str">
        <f>VLOOKUP(E41,'LISTADO ATM'!$A$2:$C$899,3,0)</f>
        <v>ESTE</v>
      </c>
      <c r="B41" s="138" t="s">
        <v>2640</v>
      </c>
      <c r="C41" s="127">
        <v>44324.474803240744</v>
      </c>
      <c r="D41" s="127" t="s">
        <v>2181</v>
      </c>
      <c r="E41" s="128">
        <v>830</v>
      </c>
      <c r="F41" s="149" t="str">
        <f>VLOOKUP(E41,VIP!$A$2:$O13012,2,0)</f>
        <v>DRBR830</v>
      </c>
      <c r="G41" s="131" t="str">
        <f>VLOOKUP(E41,'LISTADO ATM'!$A$2:$B$898,2,0)</f>
        <v xml:space="preserve">ATM UNP Sabana Grande de Boyá </v>
      </c>
      <c r="H41" s="131" t="str">
        <f>VLOOKUP(E41,VIP!$A$2:$O17933,7,FALSE)</f>
        <v>Si</v>
      </c>
      <c r="I41" s="131" t="str">
        <f>VLOOKUP(E41,VIP!$A$2:$O9898,8,FALSE)</f>
        <v>Si</v>
      </c>
      <c r="J41" s="131" t="str">
        <f>VLOOKUP(E41,VIP!$A$2:$O9848,8,FALSE)</f>
        <v>Si</v>
      </c>
      <c r="K41" s="131" t="str">
        <f>VLOOKUP(E41,VIP!$A$2:$O13422,6,0)</f>
        <v>NO</v>
      </c>
      <c r="L41" s="129" t="s">
        <v>2422</v>
      </c>
      <c r="M41" s="126" t="s">
        <v>2456</v>
      </c>
      <c r="N41" s="142" t="s">
        <v>2463</v>
      </c>
      <c r="O41" s="141" t="s">
        <v>2465</v>
      </c>
      <c r="P41" s="130"/>
      <c r="Q41" s="126" t="s">
        <v>2422</v>
      </c>
    </row>
    <row r="42" spans="1:17" ht="18" x14ac:dyDescent="0.25">
      <c r="A42" s="131" t="str">
        <f>VLOOKUP(E42,'LISTADO ATM'!$A$2:$C$899,3,0)</f>
        <v>ESTE</v>
      </c>
      <c r="B42" s="138" t="s">
        <v>2639</v>
      </c>
      <c r="C42" s="127">
        <v>44324.48201388889</v>
      </c>
      <c r="D42" s="127" t="s">
        <v>2181</v>
      </c>
      <c r="E42" s="128">
        <v>368</v>
      </c>
      <c r="F42" s="149" t="str">
        <f>VLOOKUP(E42,VIP!$A$2:$O13011,2,0)</f>
        <v xml:space="preserve">DRBR368 </v>
      </c>
      <c r="G42" s="131" t="str">
        <f>VLOOKUP(E42,'LISTADO ATM'!$A$2:$B$898,2,0)</f>
        <v>ATM Ayuntamiento Peralvillo</v>
      </c>
      <c r="H42" s="131" t="str">
        <f>VLOOKUP(E42,VIP!$A$2:$O17932,7,FALSE)</f>
        <v>N/A</v>
      </c>
      <c r="I42" s="131" t="str">
        <f>VLOOKUP(E42,VIP!$A$2:$O9897,8,FALSE)</f>
        <v>N/A</v>
      </c>
      <c r="J42" s="131" t="str">
        <f>VLOOKUP(E42,VIP!$A$2:$O9847,8,FALSE)</f>
        <v>N/A</v>
      </c>
      <c r="K42" s="131" t="str">
        <f>VLOOKUP(E42,VIP!$A$2:$O13421,6,0)</f>
        <v>N/A</v>
      </c>
      <c r="L42" s="129" t="s">
        <v>2246</v>
      </c>
      <c r="M42" s="126" t="s">
        <v>2456</v>
      </c>
      <c r="N42" s="142" t="s">
        <v>2463</v>
      </c>
      <c r="O42" s="141" t="s">
        <v>2465</v>
      </c>
      <c r="P42" s="130"/>
      <c r="Q42" s="126" t="s">
        <v>2246</v>
      </c>
    </row>
    <row r="43" spans="1:17" ht="18" x14ac:dyDescent="0.25">
      <c r="A43" s="131" t="str">
        <f>VLOOKUP(E43,'LISTADO ATM'!$A$2:$C$899,3,0)</f>
        <v>DISTRITO NACIONAL</v>
      </c>
      <c r="B43" s="138" t="s">
        <v>2638</v>
      </c>
      <c r="C43" s="127">
        <v>44324.483969907407</v>
      </c>
      <c r="D43" s="127" t="s">
        <v>2181</v>
      </c>
      <c r="E43" s="128">
        <v>573</v>
      </c>
      <c r="F43" s="149" t="str">
        <f>VLOOKUP(E43,VIP!$A$2:$O13010,2,0)</f>
        <v>DRBR038</v>
      </c>
      <c r="G43" s="131" t="str">
        <f>VLOOKUP(E43,'LISTADO ATM'!$A$2:$B$898,2,0)</f>
        <v xml:space="preserve">ATM IDSS </v>
      </c>
      <c r="H43" s="131" t="str">
        <f>VLOOKUP(E43,VIP!$A$2:$O17931,7,FALSE)</f>
        <v>Si</v>
      </c>
      <c r="I43" s="131" t="str">
        <f>VLOOKUP(E43,VIP!$A$2:$O9896,8,FALSE)</f>
        <v>Si</v>
      </c>
      <c r="J43" s="131" t="str">
        <f>VLOOKUP(E43,VIP!$A$2:$O9846,8,FALSE)</f>
        <v>Si</v>
      </c>
      <c r="K43" s="131" t="str">
        <f>VLOOKUP(E43,VIP!$A$2:$O13420,6,0)</f>
        <v>NO</v>
      </c>
      <c r="L43" s="129" t="s">
        <v>2246</v>
      </c>
      <c r="M43" s="126" t="s">
        <v>2456</v>
      </c>
      <c r="N43" s="142" t="s">
        <v>2463</v>
      </c>
      <c r="O43" s="141" t="s">
        <v>2465</v>
      </c>
      <c r="P43" s="130"/>
      <c r="Q43" s="126" t="s">
        <v>2246</v>
      </c>
    </row>
    <row r="44" spans="1:17" ht="18" x14ac:dyDescent="0.25">
      <c r="A44" s="131" t="str">
        <f>VLOOKUP(E44,'LISTADO ATM'!$A$2:$C$899,3,0)</f>
        <v>DISTRITO NACIONAL</v>
      </c>
      <c r="B44" s="138" t="s">
        <v>2637</v>
      </c>
      <c r="C44" s="127">
        <v>44324.492997685185</v>
      </c>
      <c r="D44" s="127" t="s">
        <v>2459</v>
      </c>
      <c r="E44" s="128">
        <v>769</v>
      </c>
      <c r="F44" s="149" t="str">
        <f>VLOOKUP(E44,VIP!$A$2:$O13009,2,0)</f>
        <v>DRBR769</v>
      </c>
      <c r="G44" s="131" t="str">
        <f>VLOOKUP(E44,'LISTADO ATM'!$A$2:$B$898,2,0)</f>
        <v>ATM UNP Pablo Mella Morales</v>
      </c>
      <c r="H44" s="131" t="str">
        <f>VLOOKUP(E44,VIP!$A$2:$O17930,7,FALSE)</f>
        <v>Si</v>
      </c>
      <c r="I44" s="131" t="str">
        <f>VLOOKUP(E44,VIP!$A$2:$O9895,8,FALSE)</f>
        <v>Si</v>
      </c>
      <c r="J44" s="131" t="str">
        <f>VLOOKUP(E44,VIP!$A$2:$O9845,8,FALSE)</f>
        <v>Si</v>
      </c>
      <c r="K44" s="131" t="str">
        <f>VLOOKUP(E44,VIP!$A$2:$O13419,6,0)</f>
        <v>NO</v>
      </c>
      <c r="L44" s="129" t="s">
        <v>2419</v>
      </c>
      <c r="M44" s="126" t="s">
        <v>2456</v>
      </c>
      <c r="N44" s="142" t="s">
        <v>2463</v>
      </c>
      <c r="O44" s="141" t="s">
        <v>2464</v>
      </c>
      <c r="P44" s="130"/>
      <c r="Q44" s="126" t="s">
        <v>2419</v>
      </c>
    </row>
    <row r="45" spans="1:17" ht="18" x14ac:dyDescent="0.25">
      <c r="A45" s="131" t="str">
        <f>VLOOKUP(E45,'LISTADO ATM'!$A$2:$C$899,3,0)</f>
        <v>DISTRITO NACIONAL</v>
      </c>
      <c r="B45" s="138" t="s">
        <v>2636</v>
      </c>
      <c r="C45" s="127">
        <v>44324.497060185182</v>
      </c>
      <c r="D45" s="127" t="s">
        <v>2181</v>
      </c>
      <c r="E45" s="128">
        <v>710</v>
      </c>
      <c r="F45" s="149" t="str">
        <f>VLOOKUP(E45,VIP!$A$2:$O13008,2,0)</f>
        <v>DRBR506</v>
      </c>
      <c r="G45" s="131" t="str">
        <f>VLOOKUP(E45,'LISTADO ATM'!$A$2:$B$898,2,0)</f>
        <v xml:space="preserve">ATM S/M Soberano </v>
      </c>
      <c r="H45" s="131" t="str">
        <f>VLOOKUP(E45,VIP!$A$2:$O17929,7,FALSE)</f>
        <v>Si</v>
      </c>
      <c r="I45" s="131" t="str">
        <f>VLOOKUP(E45,VIP!$A$2:$O9894,8,FALSE)</f>
        <v>Si</v>
      </c>
      <c r="J45" s="131" t="str">
        <f>VLOOKUP(E45,VIP!$A$2:$O9844,8,FALSE)</f>
        <v>Si</v>
      </c>
      <c r="K45" s="131" t="str">
        <f>VLOOKUP(E45,VIP!$A$2:$O13418,6,0)</f>
        <v>NO</v>
      </c>
      <c r="L45" s="129" t="s">
        <v>2422</v>
      </c>
      <c r="M45" s="126" t="s">
        <v>2456</v>
      </c>
      <c r="N45" s="142" t="s">
        <v>2463</v>
      </c>
      <c r="O45" s="141" t="s">
        <v>2465</v>
      </c>
      <c r="P45" s="130"/>
      <c r="Q45" s="126" t="s">
        <v>2422</v>
      </c>
    </row>
    <row r="46" spans="1:17" ht="18" x14ac:dyDescent="0.25">
      <c r="A46" s="131" t="str">
        <f>VLOOKUP(E46,'LISTADO ATM'!$A$2:$C$899,3,0)</f>
        <v>DISTRITO NACIONAL</v>
      </c>
      <c r="B46" s="138" t="s">
        <v>2635</v>
      </c>
      <c r="C46" s="127">
        <v>44324.503159722219</v>
      </c>
      <c r="D46" s="127" t="s">
        <v>2181</v>
      </c>
      <c r="E46" s="128">
        <v>435</v>
      </c>
      <c r="F46" s="149" t="str">
        <f>VLOOKUP(E46,VIP!$A$2:$O13007,2,0)</f>
        <v>DRBR435</v>
      </c>
      <c r="G46" s="131" t="str">
        <f>VLOOKUP(E46,'LISTADO ATM'!$A$2:$B$898,2,0)</f>
        <v xml:space="preserve">ATM Autobanco Torre I </v>
      </c>
      <c r="H46" s="131" t="str">
        <f>VLOOKUP(E46,VIP!$A$2:$O17928,7,FALSE)</f>
        <v>Si</v>
      </c>
      <c r="I46" s="131" t="str">
        <f>VLOOKUP(E46,VIP!$A$2:$O9893,8,FALSE)</f>
        <v>Si</v>
      </c>
      <c r="J46" s="131" t="str">
        <f>VLOOKUP(E46,VIP!$A$2:$O9843,8,FALSE)</f>
        <v>Si</v>
      </c>
      <c r="K46" s="131" t="str">
        <f>VLOOKUP(E46,VIP!$A$2:$O13417,6,0)</f>
        <v>SI</v>
      </c>
      <c r="L46" s="129" t="s">
        <v>2479</v>
      </c>
      <c r="M46" s="126" t="s">
        <v>2456</v>
      </c>
      <c r="N46" s="142" t="s">
        <v>2463</v>
      </c>
      <c r="O46" s="141" t="s">
        <v>2465</v>
      </c>
      <c r="P46" s="130"/>
      <c r="Q46" s="126" t="s">
        <v>2479</v>
      </c>
    </row>
    <row r="47" spans="1:17" ht="18" x14ac:dyDescent="0.25">
      <c r="A47" s="131" t="str">
        <f>VLOOKUP(E47,'LISTADO ATM'!$A$2:$C$899,3,0)</f>
        <v>DISTRITO NACIONAL</v>
      </c>
      <c r="B47" s="138" t="s">
        <v>2634</v>
      </c>
      <c r="C47" s="127">
        <v>44324.504513888889</v>
      </c>
      <c r="D47" s="127" t="s">
        <v>2181</v>
      </c>
      <c r="E47" s="128">
        <v>436</v>
      </c>
      <c r="F47" s="149" t="str">
        <f>VLOOKUP(E47,VIP!$A$2:$O13006,2,0)</f>
        <v>DRBR436</v>
      </c>
      <c r="G47" s="131" t="str">
        <f>VLOOKUP(E47,'LISTADO ATM'!$A$2:$B$898,2,0)</f>
        <v xml:space="preserve">ATM Autobanco Torre II </v>
      </c>
      <c r="H47" s="131" t="str">
        <f>VLOOKUP(E47,VIP!$A$2:$O17927,7,FALSE)</f>
        <v>Si</v>
      </c>
      <c r="I47" s="131" t="str">
        <f>VLOOKUP(E47,VIP!$A$2:$O9892,8,FALSE)</f>
        <v>Si</v>
      </c>
      <c r="J47" s="131" t="str">
        <f>VLOOKUP(E47,VIP!$A$2:$O9842,8,FALSE)</f>
        <v>Si</v>
      </c>
      <c r="K47" s="131" t="str">
        <f>VLOOKUP(E47,VIP!$A$2:$O13416,6,0)</f>
        <v>SI</v>
      </c>
      <c r="L47" s="129" t="s">
        <v>2479</v>
      </c>
      <c r="M47" s="126" t="s">
        <v>2456</v>
      </c>
      <c r="N47" s="142" t="s">
        <v>2463</v>
      </c>
      <c r="O47" s="141" t="s">
        <v>2465</v>
      </c>
      <c r="P47" s="130"/>
      <c r="Q47" s="126" t="s">
        <v>2479</v>
      </c>
    </row>
    <row r="48" spans="1:17" ht="18" x14ac:dyDescent="0.25">
      <c r="A48" s="131" t="str">
        <f>VLOOKUP(E48,'LISTADO ATM'!$A$2:$C$899,3,0)</f>
        <v>ESTE</v>
      </c>
      <c r="B48" s="138" t="s">
        <v>2633</v>
      </c>
      <c r="C48" s="127">
        <v>44324.532534722224</v>
      </c>
      <c r="D48" s="127" t="s">
        <v>2181</v>
      </c>
      <c r="E48" s="128">
        <v>963</v>
      </c>
      <c r="F48" s="149" t="str">
        <f>VLOOKUP(E48,VIP!$A$2:$O13005,2,0)</f>
        <v>DRBR963</v>
      </c>
      <c r="G48" s="131" t="str">
        <f>VLOOKUP(E48,'LISTADO ATM'!$A$2:$B$898,2,0)</f>
        <v xml:space="preserve">ATM Multiplaza La Romana </v>
      </c>
      <c r="H48" s="131" t="str">
        <f>VLOOKUP(E48,VIP!$A$2:$O17926,7,FALSE)</f>
        <v>Si</v>
      </c>
      <c r="I48" s="131" t="str">
        <f>VLOOKUP(E48,VIP!$A$2:$O9891,8,FALSE)</f>
        <v>Si</v>
      </c>
      <c r="J48" s="131" t="str">
        <f>VLOOKUP(E48,VIP!$A$2:$O9841,8,FALSE)</f>
        <v>Si</v>
      </c>
      <c r="K48" s="131" t="str">
        <f>VLOOKUP(E48,VIP!$A$2:$O13415,6,0)</f>
        <v>NO</v>
      </c>
      <c r="L48" s="129" t="s">
        <v>2479</v>
      </c>
      <c r="M48" s="126" t="s">
        <v>2456</v>
      </c>
      <c r="N48" s="142" t="s">
        <v>2463</v>
      </c>
      <c r="O48" s="141" t="s">
        <v>2465</v>
      </c>
      <c r="P48" s="130"/>
      <c r="Q48" s="126" t="s">
        <v>2479</v>
      </c>
    </row>
    <row r="49" spans="1:17" ht="18" x14ac:dyDescent="0.25">
      <c r="A49" s="131" t="str">
        <f>VLOOKUP(E49,'LISTADO ATM'!$A$2:$C$899,3,0)</f>
        <v>DISTRITO NACIONAL</v>
      </c>
      <c r="B49" s="138" t="s">
        <v>2632</v>
      </c>
      <c r="C49" s="127">
        <v>44324.538252314815</v>
      </c>
      <c r="D49" s="127" t="s">
        <v>2483</v>
      </c>
      <c r="E49" s="128">
        <v>743</v>
      </c>
      <c r="F49" s="149" t="str">
        <f>VLOOKUP(E49,VIP!$A$2:$O13004,2,0)</f>
        <v>DRBR287</v>
      </c>
      <c r="G49" s="131" t="str">
        <f>VLOOKUP(E49,'LISTADO ATM'!$A$2:$B$898,2,0)</f>
        <v xml:space="preserve">ATM Oficina Los Frailes </v>
      </c>
      <c r="H49" s="131" t="str">
        <f>VLOOKUP(E49,VIP!$A$2:$O17925,7,FALSE)</f>
        <v>Si</v>
      </c>
      <c r="I49" s="131" t="str">
        <f>VLOOKUP(E49,VIP!$A$2:$O9890,8,FALSE)</f>
        <v>Si</v>
      </c>
      <c r="J49" s="131" t="str">
        <f>VLOOKUP(E49,VIP!$A$2:$O9840,8,FALSE)</f>
        <v>Si</v>
      </c>
      <c r="K49" s="131" t="str">
        <f>VLOOKUP(E49,VIP!$A$2:$O13414,6,0)</f>
        <v>SI</v>
      </c>
      <c r="L49" s="129" t="s">
        <v>2574</v>
      </c>
      <c r="M49" s="126" t="s">
        <v>2456</v>
      </c>
      <c r="N49" s="142" t="s">
        <v>2463</v>
      </c>
      <c r="O49" s="141" t="s">
        <v>2484</v>
      </c>
      <c r="P49" s="130"/>
      <c r="Q49" s="126" t="s">
        <v>2574</v>
      </c>
    </row>
    <row r="50" spans="1:17" ht="18" x14ac:dyDescent="0.25">
      <c r="A50" s="131" t="str">
        <f>VLOOKUP(E50,'LISTADO ATM'!$A$2:$C$899,3,0)</f>
        <v>DISTRITO NACIONAL</v>
      </c>
      <c r="B50" s="138" t="s">
        <v>2631</v>
      </c>
      <c r="C50" s="127">
        <v>44324.587708333333</v>
      </c>
      <c r="D50" s="127" t="s">
        <v>2181</v>
      </c>
      <c r="E50" s="128">
        <v>904</v>
      </c>
      <c r="F50" s="149" t="str">
        <f>VLOOKUP(E50,VIP!$A$2:$O13003,2,0)</f>
        <v>DRBR24B</v>
      </c>
      <c r="G50" s="131" t="str">
        <f>VLOOKUP(E50,'LISTADO ATM'!$A$2:$B$898,2,0)</f>
        <v xml:space="preserve">ATM Oficina Multicentro La Sirena Churchill </v>
      </c>
      <c r="H50" s="131" t="str">
        <f>VLOOKUP(E50,VIP!$A$2:$O17924,7,FALSE)</f>
        <v>Si</v>
      </c>
      <c r="I50" s="131" t="str">
        <f>VLOOKUP(E50,VIP!$A$2:$O9889,8,FALSE)</f>
        <v>Si</v>
      </c>
      <c r="J50" s="131" t="str">
        <f>VLOOKUP(E50,VIP!$A$2:$O9839,8,FALSE)</f>
        <v>Si</v>
      </c>
      <c r="K50" s="131" t="str">
        <f>VLOOKUP(E50,VIP!$A$2:$O13413,6,0)</f>
        <v>SI</v>
      </c>
      <c r="L50" s="129" t="s">
        <v>2220</v>
      </c>
      <c r="M50" s="126" t="s">
        <v>2456</v>
      </c>
      <c r="N50" s="142" t="s">
        <v>2463</v>
      </c>
      <c r="O50" s="141" t="s">
        <v>2465</v>
      </c>
      <c r="P50" s="130"/>
      <c r="Q50" s="126" t="s">
        <v>2220</v>
      </c>
    </row>
    <row r="51" spans="1:17" ht="18" x14ac:dyDescent="0.25">
      <c r="A51" s="131" t="str">
        <f>VLOOKUP(E51,'LISTADO ATM'!$A$2:$C$899,3,0)</f>
        <v>NORTE</v>
      </c>
      <c r="B51" s="138" t="s">
        <v>2630</v>
      </c>
      <c r="C51" s="127">
        <v>44324.588252314818</v>
      </c>
      <c r="D51" s="127" t="s">
        <v>2182</v>
      </c>
      <c r="E51" s="128">
        <v>595</v>
      </c>
      <c r="F51" s="149" t="str">
        <f>VLOOKUP(E51,VIP!$A$2:$O13002,2,0)</f>
        <v>DRBR595</v>
      </c>
      <c r="G51" s="131" t="str">
        <f>VLOOKUP(E51,'LISTADO ATM'!$A$2:$B$898,2,0)</f>
        <v xml:space="preserve">ATM S/M Central I (Santiago) </v>
      </c>
      <c r="H51" s="131" t="str">
        <f>VLOOKUP(E51,VIP!$A$2:$O17923,7,FALSE)</f>
        <v>Si</v>
      </c>
      <c r="I51" s="131" t="str">
        <f>VLOOKUP(E51,VIP!$A$2:$O9888,8,FALSE)</f>
        <v>Si</v>
      </c>
      <c r="J51" s="131" t="str">
        <f>VLOOKUP(E51,VIP!$A$2:$O9838,8,FALSE)</f>
        <v>Si</v>
      </c>
      <c r="K51" s="131" t="str">
        <f>VLOOKUP(E51,VIP!$A$2:$O13412,6,0)</f>
        <v>NO</v>
      </c>
      <c r="L51" s="129" t="s">
        <v>2220</v>
      </c>
      <c r="M51" s="126" t="s">
        <v>2456</v>
      </c>
      <c r="N51" s="142" t="s">
        <v>2463</v>
      </c>
      <c r="O51" s="141" t="s">
        <v>2492</v>
      </c>
      <c r="P51" s="130"/>
      <c r="Q51" s="126" t="s">
        <v>2220</v>
      </c>
    </row>
    <row r="52" spans="1:17" ht="18" x14ac:dyDescent="0.25">
      <c r="A52" s="131" t="str">
        <f>VLOOKUP(E52,'LISTADO ATM'!$A$2:$C$899,3,0)</f>
        <v>SUR</v>
      </c>
      <c r="B52" s="138" t="s">
        <v>2629</v>
      </c>
      <c r="C52" s="127">
        <v>44324.58898148148</v>
      </c>
      <c r="D52" s="127" t="s">
        <v>2181</v>
      </c>
      <c r="E52" s="128">
        <v>45</v>
      </c>
      <c r="F52" s="149" t="str">
        <f>VLOOKUP(E52,VIP!$A$2:$O13001,2,0)</f>
        <v>DRBR045</v>
      </c>
      <c r="G52" s="131" t="str">
        <f>VLOOKUP(E52,'LISTADO ATM'!$A$2:$B$898,2,0)</f>
        <v xml:space="preserve">ATM Oficina Tamayo </v>
      </c>
      <c r="H52" s="131" t="str">
        <f>VLOOKUP(E52,VIP!$A$2:$O17922,7,FALSE)</f>
        <v>Si</v>
      </c>
      <c r="I52" s="131" t="str">
        <f>VLOOKUP(E52,VIP!$A$2:$O9887,8,FALSE)</f>
        <v>Si</v>
      </c>
      <c r="J52" s="131" t="str">
        <f>VLOOKUP(E52,VIP!$A$2:$O9837,8,FALSE)</f>
        <v>Si</v>
      </c>
      <c r="K52" s="131" t="str">
        <f>VLOOKUP(E52,VIP!$A$2:$O13411,6,0)</f>
        <v>SI</v>
      </c>
      <c r="L52" s="129" t="s">
        <v>2220</v>
      </c>
      <c r="M52" s="126" t="s">
        <v>2456</v>
      </c>
      <c r="N52" s="142" t="s">
        <v>2463</v>
      </c>
      <c r="O52" s="141" t="s">
        <v>2465</v>
      </c>
      <c r="P52" s="130"/>
      <c r="Q52" s="126" t="s">
        <v>2220</v>
      </c>
    </row>
    <row r="53" spans="1:17" ht="18" x14ac:dyDescent="0.25">
      <c r="A53" s="131" t="str">
        <f>VLOOKUP(E53,'LISTADO ATM'!$A$2:$C$899,3,0)</f>
        <v>ESTE</v>
      </c>
      <c r="B53" s="138" t="s">
        <v>2642</v>
      </c>
      <c r="C53" s="127">
        <v>44324.634687500002</v>
      </c>
      <c r="D53" s="127" t="s">
        <v>2181</v>
      </c>
      <c r="E53" s="128">
        <v>188</v>
      </c>
      <c r="F53" s="149" t="str">
        <f>VLOOKUP(E53,VIP!$A$2:$O12999,2,0)</f>
        <v>DRBR188</v>
      </c>
      <c r="G53" s="131" t="str">
        <f>VLOOKUP(E53,'LISTADO ATM'!$A$2:$B$898,2,0)</f>
        <v xml:space="preserve">ATM UNP Miches </v>
      </c>
      <c r="H53" s="131" t="str">
        <f>VLOOKUP(E53,VIP!$A$2:$O17920,7,FALSE)</f>
        <v>Si</v>
      </c>
      <c r="I53" s="131" t="str">
        <f>VLOOKUP(E53,VIP!$A$2:$O9885,8,FALSE)</f>
        <v>Si</v>
      </c>
      <c r="J53" s="131" t="str">
        <f>VLOOKUP(E53,VIP!$A$2:$O9835,8,FALSE)</f>
        <v>Si</v>
      </c>
      <c r="K53" s="131" t="str">
        <f>VLOOKUP(E53,VIP!$A$2:$O13409,6,0)</f>
        <v>NO</v>
      </c>
      <c r="L53" s="129" t="s">
        <v>2246</v>
      </c>
      <c r="M53" s="126" t="s">
        <v>2456</v>
      </c>
      <c r="N53" s="142" t="s">
        <v>2463</v>
      </c>
      <c r="O53" s="141" t="s">
        <v>2465</v>
      </c>
      <c r="P53" s="130"/>
      <c r="Q53" s="126" t="s">
        <v>2246</v>
      </c>
    </row>
    <row r="54" spans="1:17" ht="18" x14ac:dyDescent="0.25">
      <c r="A54" s="131" t="str">
        <f>VLOOKUP(E54,'LISTADO ATM'!$A$2:$C$899,3,0)</f>
        <v>ESTE</v>
      </c>
      <c r="B54" s="138" t="s">
        <v>2643</v>
      </c>
      <c r="C54" s="127">
        <v>44324.634293981479</v>
      </c>
      <c r="D54" s="127" t="s">
        <v>2181</v>
      </c>
      <c r="E54" s="128">
        <v>776</v>
      </c>
      <c r="F54" s="149" t="str">
        <f>VLOOKUP(E54,VIP!$A$2:$O13000,2,0)</f>
        <v>DRBR03D</v>
      </c>
      <c r="G54" s="131" t="str">
        <f>VLOOKUP(E54,'LISTADO ATM'!$A$2:$B$898,2,0)</f>
        <v xml:space="preserve">ATM Oficina Monte Plata </v>
      </c>
      <c r="H54" s="131" t="str">
        <f>VLOOKUP(E54,VIP!$A$2:$O17921,7,FALSE)</f>
        <v>Si</v>
      </c>
      <c r="I54" s="131" t="str">
        <f>VLOOKUP(E54,VIP!$A$2:$O9886,8,FALSE)</f>
        <v>Si</v>
      </c>
      <c r="J54" s="131" t="str">
        <f>VLOOKUP(E54,VIP!$A$2:$O9836,8,FALSE)</f>
        <v>Si</v>
      </c>
      <c r="K54" s="131" t="str">
        <f>VLOOKUP(E54,VIP!$A$2:$O13410,6,0)</f>
        <v>SI</v>
      </c>
      <c r="L54" s="129" t="s">
        <v>2246</v>
      </c>
      <c r="M54" s="126" t="s">
        <v>2456</v>
      </c>
      <c r="N54" s="142" t="s">
        <v>2463</v>
      </c>
      <c r="O54" s="141" t="s">
        <v>2465</v>
      </c>
      <c r="P54" s="130"/>
      <c r="Q54" s="126" t="s">
        <v>2246</v>
      </c>
    </row>
    <row r="55" spans="1:17" ht="18" x14ac:dyDescent="0.25">
      <c r="A55" s="131" t="str">
        <f>VLOOKUP(E55,'LISTADO ATM'!$A$2:$C$899,3,0)</f>
        <v>NORTE</v>
      </c>
      <c r="B55" s="138" t="s">
        <v>2644</v>
      </c>
      <c r="C55" s="127">
        <v>44324.633402777778</v>
      </c>
      <c r="D55" s="127" t="s">
        <v>2182</v>
      </c>
      <c r="E55" s="128">
        <v>872</v>
      </c>
      <c r="F55" s="149" t="str">
        <f>VLOOKUP(E55,VIP!$A$2:$O13001,2,0)</f>
        <v>DRBR872</v>
      </c>
      <c r="G55" s="131" t="str">
        <f>VLOOKUP(E55,'LISTADO ATM'!$A$2:$B$898,2,0)</f>
        <v xml:space="preserve">ATM Zona Franca Pisano II (Santiago) </v>
      </c>
      <c r="H55" s="131" t="str">
        <f>VLOOKUP(E55,VIP!$A$2:$O17922,7,FALSE)</f>
        <v>Si</v>
      </c>
      <c r="I55" s="131" t="str">
        <f>VLOOKUP(E55,VIP!$A$2:$O9887,8,FALSE)</f>
        <v>Si</v>
      </c>
      <c r="J55" s="131" t="str">
        <f>VLOOKUP(E55,VIP!$A$2:$O9837,8,FALSE)</f>
        <v>Si</v>
      </c>
      <c r="K55" s="131" t="str">
        <f>VLOOKUP(E55,VIP!$A$2:$O13411,6,0)</f>
        <v>NO</v>
      </c>
      <c r="L55" s="129" t="s">
        <v>2479</v>
      </c>
      <c r="M55" s="126" t="s">
        <v>2456</v>
      </c>
      <c r="N55" s="142" t="s">
        <v>2463</v>
      </c>
      <c r="O55" s="141" t="s">
        <v>2492</v>
      </c>
      <c r="P55" s="130"/>
      <c r="Q55" s="126" t="s">
        <v>2479</v>
      </c>
    </row>
    <row r="56" spans="1:17" ht="18" x14ac:dyDescent="0.25">
      <c r="A56" s="131" t="str">
        <f>VLOOKUP(E56,'LISTADO ATM'!$A$2:$C$899,3,0)</f>
        <v>DISTRITO NACIONAL</v>
      </c>
      <c r="B56" s="138" t="s">
        <v>2645</v>
      </c>
      <c r="C56" s="127">
        <v>44324.632974537039</v>
      </c>
      <c r="D56" s="127" t="s">
        <v>2181</v>
      </c>
      <c r="E56" s="128">
        <v>889</v>
      </c>
      <c r="F56" s="149" t="str">
        <f>VLOOKUP(E56,VIP!$A$2:$O13002,2,0)</f>
        <v>DRBR889</v>
      </c>
      <c r="G56" s="131" t="str">
        <f>VLOOKUP(E56,'LISTADO ATM'!$A$2:$B$898,2,0)</f>
        <v>ATM Oficina Plaza Lama Máximo Gómez II</v>
      </c>
      <c r="H56" s="131" t="str">
        <f>VLOOKUP(E56,VIP!$A$2:$O17923,7,FALSE)</f>
        <v>Si</v>
      </c>
      <c r="I56" s="131" t="str">
        <f>VLOOKUP(E56,VIP!$A$2:$O9888,8,FALSE)</f>
        <v>Si</v>
      </c>
      <c r="J56" s="131" t="str">
        <f>VLOOKUP(E56,VIP!$A$2:$O9838,8,FALSE)</f>
        <v>Si</v>
      </c>
      <c r="K56" s="131" t="str">
        <f>VLOOKUP(E56,VIP!$A$2:$O13412,6,0)</f>
        <v>NO</v>
      </c>
      <c r="L56" s="129" t="s">
        <v>2479</v>
      </c>
      <c r="M56" s="126" t="s">
        <v>2456</v>
      </c>
      <c r="N56" s="142" t="s">
        <v>2463</v>
      </c>
      <c r="O56" s="141" t="s">
        <v>2465</v>
      </c>
      <c r="P56" s="130"/>
      <c r="Q56" s="126" t="s">
        <v>2479</v>
      </c>
    </row>
    <row r="57" spans="1:17" ht="18" x14ac:dyDescent="0.25">
      <c r="A57" s="131" t="str">
        <f>VLOOKUP(E57,'LISTADO ATM'!$A$2:$C$899,3,0)</f>
        <v>ESTE</v>
      </c>
      <c r="B57" s="138" t="s">
        <v>2646</v>
      </c>
      <c r="C57" s="127">
        <v>44324.631724537037</v>
      </c>
      <c r="D57" s="127" t="s">
        <v>2181</v>
      </c>
      <c r="E57" s="128">
        <v>211</v>
      </c>
      <c r="F57" s="149" t="str">
        <f>VLOOKUP(E57,VIP!$A$2:$O13003,2,0)</f>
        <v>DRBR211</v>
      </c>
      <c r="G57" s="131" t="str">
        <f>VLOOKUP(E57,'LISTADO ATM'!$A$2:$B$898,2,0)</f>
        <v xml:space="preserve">ATM Oficina La Romana I </v>
      </c>
      <c r="H57" s="131" t="str">
        <f>VLOOKUP(E57,VIP!$A$2:$O17924,7,FALSE)</f>
        <v>Si</v>
      </c>
      <c r="I57" s="131" t="str">
        <f>VLOOKUP(E57,VIP!$A$2:$O9889,8,FALSE)</f>
        <v>Si</v>
      </c>
      <c r="J57" s="131" t="str">
        <f>VLOOKUP(E57,VIP!$A$2:$O9839,8,FALSE)</f>
        <v>Si</v>
      </c>
      <c r="K57" s="131" t="str">
        <f>VLOOKUP(E57,VIP!$A$2:$O13413,6,0)</f>
        <v>NO</v>
      </c>
      <c r="L57" s="129" t="s">
        <v>2220</v>
      </c>
      <c r="M57" s="126" t="s">
        <v>2456</v>
      </c>
      <c r="N57" s="142" t="s">
        <v>2463</v>
      </c>
      <c r="O57" s="141" t="s">
        <v>2465</v>
      </c>
      <c r="P57" s="130"/>
      <c r="Q57" s="126" t="s">
        <v>2220</v>
      </c>
    </row>
    <row r="58" spans="1:17" ht="18" x14ac:dyDescent="0.25">
      <c r="A58" s="131" t="str">
        <f>VLOOKUP(E58,'LISTADO ATM'!$A$2:$C$899,3,0)</f>
        <v>DISTRITO NACIONAL</v>
      </c>
      <c r="B58" s="138" t="s">
        <v>2647</v>
      </c>
      <c r="C58" s="127">
        <v>44324.63590277778</v>
      </c>
      <c r="D58" s="127" t="s">
        <v>2181</v>
      </c>
      <c r="E58" s="128">
        <v>23</v>
      </c>
      <c r="F58" s="149" t="str">
        <f>VLOOKUP(E58,VIP!$A$2:$O13004,2,0)</f>
        <v>DRBR023</v>
      </c>
      <c r="G58" s="131" t="str">
        <f>VLOOKUP(E58,'LISTADO ATM'!$A$2:$B$898,2,0)</f>
        <v xml:space="preserve">ATM Oficina México </v>
      </c>
      <c r="H58" s="131" t="str">
        <f>VLOOKUP(E58,VIP!$A$2:$O17925,7,FALSE)</f>
        <v>Si</v>
      </c>
      <c r="I58" s="131" t="str">
        <f>VLOOKUP(E58,VIP!$A$2:$O9890,8,FALSE)</f>
        <v>Si</v>
      </c>
      <c r="J58" s="131" t="str">
        <f>VLOOKUP(E58,VIP!$A$2:$O9840,8,FALSE)</f>
        <v>Si</v>
      </c>
      <c r="K58" s="131" t="str">
        <f>VLOOKUP(E58,VIP!$A$2:$O13414,6,0)</f>
        <v>NO</v>
      </c>
      <c r="L58" s="129" t="s">
        <v>2246</v>
      </c>
      <c r="M58" s="126" t="s">
        <v>2456</v>
      </c>
      <c r="N58" s="142" t="s">
        <v>2463</v>
      </c>
      <c r="O58" s="141" t="s">
        <v>2465</v>
      </c>
      <c r="P58" s="130"/>
      <c r="Q58" s="126" t="s">
        <v>2246</v>
      </c>
    </row>
    <row r="59" spans="1:17" ht="18" x14ac:dyDescent="0.25">
      <c r="A59" s="131" t="str">
        <f>VLOOKUP(E59,'LISTADO ATM'!$A$2:$C$899,3,0)</f>
        <v>SUR</v>
      </c>
      <c r="B59" s="138" t="s">
        <v>2648</v>
      </c>
      <c r="C59" s="127">
        <v>44324.635347222225</v>
      </c>
      <c r="D59" s="127" t="s">
        <v>2181</v>
      </c>
      <c r="E59" s="128">
        <v>297</v>
      </c>
      <c r="F59" s="149" t="str">
        <f>VLOOKUP(E59,VIP!$A$2:$O13005,2,0)</f>
        <v>DRBR297</v>
      </c>
      <c r="G59" s="131" t="str">
        <f>VLOOKUP(E59,'LISTADO ATM'!$A$2:$B$898,2,0)</f>
        <v xml:space="preserve">ATM S/M Cadena Ocoa </v>
      </c>
      <c r="H59" s="131" t="str">
        <f>VLOOKUP(E59,VIP!$A$2:$O17926,7,FALSE)</f>
        <v>Si</v>
      </c>
      <c r="I59" s="131" t="str">
        <f>VLOOKUP(E59,VIP!$A$2:$O9891,8,FALSE)</f>
        <v>Si</v>
      </c>
      <c r="J59" s="131" t="str">
        <f>VLOOKUP(E59,VIP!$A$2:$O9841,8,FALSE)</f>
        <v>Si</v>
      </c>
      <c r="K59" s="131" t="str">
        <f>VLOOKUP(E59,VIP!$A$2:$O13415,6,0)</f>
        <v>NO</v>
      </c>
      <c r="L59" s="129" t="s">
        <v>2246</v>
      </c>
      <c r="M59" s="126" t="s">
        <v>2456</v>
      </c>
      <c r="N59" s="142" t="s">
        <v>2463</v>
      </c>
      <c r="O59" s="141" t="s">
        <v>2465</v>
      </c>
      <c r="P59" s="130"/>
      <c r="Q59" s="126" t="s">
        <v>2246</v>
      </c>
    </row>
  </sheetData>
  <autoFilter ref="A4:Q52">
    <sortState ref="A5:Q104">
      <sortCondition ref="M4:M9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20:B1048576">
    <cfRule type="duplicateValues" dxfId="119" priority="644"/>
  </conditionalFormatting>
  <conditionalFormatting sqref="B20:B1048576">
    <cfRule type="duplicateValues" dxfId="118" priority="228"/>
  </conditionalFormatting>
  <conditionalFormatting sqref="B1:B4 B20:B1048576">
    <cfRule type="duplicateValues" dxfId="117" priority="161"/>
    <cfRule type="duplicateValues" dxfId="116" priority="162"/>
  </conditionalFormatting>
  <conditionalFormatting sqref="E1:E1048576">
    <cfRule type="duplicateValues" dxfId="115" priority="1"/>
  </conditionalFormatting>
  <conditionalFormatting sqref="E1:E4 E20:E1048576">
    <cfRule type="duplicateValues" dxfId="114" priority="127852"/>
  </conditionalFormatting>
  <conditionalFormatting sqref="E20:E1048576">
    <cfRule type="duplicateValues" dxfId="113" priority="127856"/>
  </conditionalFormatting>
  <conditionalFormatting sqref="E1:E4 E20:E1048576">
    <cfRule type="duplicateValues" dxfId="112" priority="127859"/>
    <cfRule type="duplicateValues" dxfId="111" priority="127860"/>
  </conditionalFormatting>
  <conditionalFormatting sqref="E1:E4 E20:E1048576">
    <cfRule type="duplicateValues" dxfId="110" priority="127867"/>
    <cfRule type="duplicateValues" dxfId="109" priority="127868"/>
    <cfRule type="duplicateValues" dxfId="108" priority="127869"/>
    <cfRule type="duplicateValues" dxfId="107" priority="127870"/>
  </conditionalFormatting>
  <conditionalFormatting sqref="E20:E1048576">
    <cfRule type="duplicateValues" dxfId="106" priority="127883"/>
    <cfRule type="duplicateValues" dxfId="105" priority="127884"/>
  </conditionalFormatting>
  <conditionalFormatting sqref="E8:E59">
    <cfRule type="duplicateValues" dxfId="104" priority="127917"/>
  </conditionalFormatting>
  <conditionalFormatting sqref="E8:E59">
    <cfRule type="duplicateValues" dxfId="103" priority="127919"/>
    <cfRule type="duplicateValues" dxfId="102" priority="127920"/>
  </conditionalFormatting>
  <conditionalFormatting sqref="E8:E59">
    <cfRule type="duplicateValues" dxfId="101" priority="127923"/>
    <cfRule type="duplicateValues" dxfId="100" priority="127924"/>
    <cfRule type="duplicateValues" dxfId="99" priority="127925"/>
    <cfRule type="duplicateValues" dxfId="98" priority="127926"/>
  </conditionalFormatting>
  <conditionalFormatting sqref="B8:B59">
    <cfRule type="duplicateValues" dxfId="97" priority="127931"/>
  </conditionalFormatting>
  <conditionalFormatting sqref="B8:B59">
    <cfRule type="duplicateValues" dxfId="96" priority="127933"/>
    <cfRule type="duplicateValues" dxfId="95" priority="127934"/>
  </conditionalFormatting>
  <conditionalFormatting sqref="E5:E7">
    <cfRule type="duplicateValues" dxfId="94" priority="127967"/>
  </conditionalFormatting>
  <conditionalFormatting sqref="E5:E7">
    <cfRule type="duplicateValues" dxfId="93" priority="127968"/>
    <cfRule type="duplicateValues" dxfId="92" priority="127969"/>
  </conditionalFormatting>
  <conditionalFormatting sqref="E5:E7">
    <cfRule type="duplicateValues" dxfId="91" priority="127970"/>
    <cfRule type="duplicateValues" dxfId="90" priority="127971"/>
    <cfRule type="duplicateValues" dxfId="89" priority="127972"/>
    <cfRule type="duplicateValues" dxfId="88" priority="127973"/>
  </conditionalFormatting>
  <conditionalFormatting sqref="B5:B7">
    <cfRule type="duplicateValues" dxfId="87" priority="127974"/>
  </conditionalFormatting>
  <conditionalFormatting sqref="B5:B7">
    <cfRule type="duplicateValues" dxfId="86" priority="127975"/>
    <cfRule type="duplicateValues" dxfId="85" priority="127976"/>
  </conditionalFormatting>
  <conditionalFormatting sqref="E5:E50">
    <cfRule type="duplicateValues" dxfId="84" priority="127987"/>
  </conditionalFormatting>
  <conditionalFormatting sqref="E5:E50">
    <cfRule type="duplicateValues" dxfId="83" priority="127988"/>
    <cfRule type="duplicateValues" dxfId="82" priority="127989"/>
  </conditionalFormatting>
  <conditionalFormatting sqref="E5:E50">
    <cfRule type="duplicateValues" dxfId="81" priority="127990"/>
    <cfRule type="duplicateValues" dxfId="80" priority="127991"/>
    <cfRule type="duplicateValues" dxfId="79" priority="127992"/>
    <cfRule type="duplicateValues" dxfId="78" priority="12799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70" zoomScaleNormal="70" workbookViewId="0">
      <selection activeCell="A5" sqref="A5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8" t="s">
        <v>2151</v>
      </c>
      <c r="B1" s="179"/>
      <c r="C1" s="179"/>
      <c r="D1" s="179"/>
      <c r="E1" s="180"/>
    </row>
    <row r="2" spans="1:5" ht="25.5" customHeight="1" x14ac:dyDescent="0.25">
      <c r="A2" s="181" t="s">
        <v>2461</v>
      </c>
      <c r="B2" s="182"/>
      <c r="C2" s="182"/>
      <c r="D2" s="182"/>
      <c r="E2" s="183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2">
        <v>44323.708333333336</v>
      </c>
      <c r="C4" s="98"/>
      <c r="D4" s="98"/>
      <c r="E4" s="107"/>
    </row>
    <row r="5" spans="1:5" ht="18.75" thickBot="1" x14ac:dyDescent="0.3">
      <c r="A5" s="104" t="s">
        <v>2415</v>
      </c>
      <c r="B5" s="132">
        <v>44324.25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84" t="s">
        <v>2416</v>
      </c>
      <c r="B7" s="185"/>
      <c r="C7" s="185"/>
      <c r="D7" s="185"/>
      <c r="E7" s="186"/>
    </row>
    <row r="8" spans="1:5" ht="18.75" customHeight="1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3">
        <v>578</v>
      </c>
      <c r="C9" s="136" t="str">
        <f>VLOOKUP(B9,'[1]LISTADO ATM'!$A$2:$B$821,2,0)</f>
        <v xml:space="preserve">ATM Procuraduría General de la República </v>
      </c>
      <c r="D9" s="135" t="s">
        <v>2576</v>
      </c>
      <c r="E9" s="138">
        <v>3335879583</v>
      </c>
    </row>
    <row r="10" spans="1:5" ht="18.75" customHeight="1" x14ac:dyDescent="0.25">
      <c r="A10" s="97" t="str">
        <f>VLOOKUP(B10,'[1]LISTADO ATM'!$A$2:$C$821,3,0)</f>
        <v>DISTRITO NACIONAL</v>
      </c>
      <c r="B10" s="133">
        <v>949</v>
      </c>
      <c r="C10" s="136" t="str">
        <f>VLOOKUP(B10,'[1]LISTADO ATM'!$A$2:$B$821,2,0)</f>
        <v xml:space="preserve">ATM S/M Bravo San Isidro Coral Mall </v>
      </c>
      <c r="D10" s="135" t="s">
        <v>2576</v>
      </c>
      <c r="E10" s="153" t="s">
        <v>2581</v>
      </c>
    </row>
    <row r="11" spans="1:5" ht="18.75" customHeight="1" x14ac:dyDescent="0.25">
      <c r="A11" s="97" t="str">
        <f>VLOOKUP(B11,'[1]LISTADO ATM'!$A$2:$C$821,3,0)</f>
        <v>DISTRITO NACIONAL</v>
      </c>
      <c r="B11" s="133">
        <v>708</v>
      </c>
      <c r="C11" s="136" t="str">
        <f>VLOOKUP(B11,'[1]LISTADO ATM'!$A$2:$B$821,2,0)</f>
        <v xml:space="preserve">ATM El Vestir De Hoy </v>
      </c>
      <c r="D11" s="135" t="s">
        <v>2576</v>
      </c>
      <c r="E11" s="138" t="s">
        <v>2626</v>
      </c>
    </row>
    <row r="12" spans="1:5" ht="18.75" customHeight="1" x14ac:dyDescent="0.25">
      <c r="A12" s="97" t="str">
        <f>VLOOKUP(B12,'[1]LISTADO ATM'!$A$2:$C$821,3,0)</f>
        <v>NORTE</v>
      </c>
      <c r="B12" s="133">
        <v>882</v>
      </c>
      <c r="C12" s="136" t="str">
        <f>VLOOKUP(B12,'[1]LISTADO ATM'!$A$2:$B$821,2,0)</f>
        <v xml:space="preserve">ATM Oficina Moca II </v>
      </c>
      <c r="D12" s="135" t="s">
        <v>2576</v>
      </c>
      <c r="E12" s="138" t="s">
        <v>2624</v>
      </c>
    </row>
    <row r="13" spans="1:5" ht="18.75" customHeight="1" x14ac:dyDescent="0.25">
      <c r="A13" s="97" t="str">
        <f>VLOOKUP(B13,'[1]LISTADO ATM'!$A$2:$C$821,3,0)</f>
        <v>DISTRITO NACIONAL</v>
      </c>
      <c r="B13" s="133">
        <v>655</v>
      </c>
      <c r="C13" s="136" t="str">
        <f>VLOOKUP(B13,'[1]LISTADO ATM'!$A$2:$B$821,2,0)</f>
        <v>ATM Farmacia Sandra</v>
      </c>
      <c r="D13" s="135" t="s">
        <v>2576</v>
      </c>
      <c r="E13" s="138">
        <v>3335879852</v>
      </c>
    </row>
    <row r="14" spans="1:5" ht="18.75" customHeight="1" x14ac:dyDescent="0.25">
      <c r="A14" s="97" t="str">
        <f>VLOOKUP(B14,'[1]LISTADO ATM'!$A$2:$C$821,3,0)</f>
        <v>DISTRITO NACIONAL</v>
      </c>
      <c r="B14" s="133">
        <v>993</v>
      </c>
      <c r="C14" s="136" t="str">
        <f>VLOOKUP(B14,'[1]LISTADO ATM'!$A$2:$B$821,2,0)</f>
        <v xml:space="preserve">ATM Centro Medico Integral II </v>
      </c>
      <c r="D14" s="135" t="s">
        <v>2576</v>
      </c>
      <c r="E14" s="138" t="s">
        <v>2622</v>
      </c>
    </row>
    <row r="15" spans="1:5" ht="18.75" customHeight="1" x14ac:dyDescent="0.25">
      <c r="A15" s="97" t="str">
        <f>VLOOKUP(B15,'[1]LISTADO ATM'!$A$2:$C$821,3,0)</f>
        <v>SUR</v>
      </c>
      <c r="B15" s="133">
        <v>750</v>
      </c>
      <c r="C15" s="136" t="str">
        <f>VLOOKUP(B15,'[1]LISTADO ATM'!$A$2:$B$821,2,0)</f>
        <v xml:space="preserve">ATM UNP Duvergé </v>
      </c>
      <c r="D15" s="135" t="s">
        <v>2576</v>
      </c>
      <c r="E15" s="143" t="s">
        <v>2582</v>
      </c>
    </row>
    <row r="16" spans="1:5" ht="18.75" customHeight="1" x14ac:dyDescent="0.25">
      <c r="A16" s="97" t="str">
        <f>VLOOKUP(B16,'[1]LISTADO ATM'!$A$2:$C$821,3,0)</f>
        <v>DISTRITO NACIONAL</v>
      </c>
      <c r="B16" s="133">
        <v>884</v>
      </c>
      <c r="C16" s="136" t="str">
        <f>VLOOKUP(B16,'[1]LISTADO ATM'!$A$2:$B$821,2,0)</f>
        <v xml:space="preserve">ATM UNP Olé Sabana Perdida </v>
      </c>
      <c r="D16" s="135" t="s">
        <v>2576</v>
      </c>
      <c r="E16" s="143">
        <v>3335879188</v>
      </c>
    </row>
    <row r="17" spans="1:5" ht="18.75" customHeight="1" x14ac:dyDescent="0.25">
      <c r="A17" s="97" t="str">
        <f>VLOOKUP(B17,'[1]LISTADO ATM'!$A$2:$C$821,3,0)</f>
        <v>SUR</v>
      </c>
      <c r="B17" s="133">
        <v>356</v>
      </c>
      <c r="C17" s="136" t="str">
        <f>VLOOKUP(B17,'[1]LISTADO ATM'!$A$2:$B$821,2,0)</f>
        <v xml:space="preserve">ATM Estación Sigma (San Cristóbal) </v>
      </c>
      <c r="D17" s="135" t="s">
        <v>2576</v>
      </c>
      <c r="E17" s="138">
        <v>3335879850</v>
      </c>
    </row>
    <row r="18" spans="1:5" ht="18.75" customHeight="1" x14ac:dyDescent="0.25">
      <c r="A18" s="97" t="str">
        <f>VLOOKUP(B18,'[1]LISTADO ATM'!$A$2:$C$821,3,0)</f>
        <v>SUR</v>
      </c>
      <c r="B18" s="133">
        <v>403</v>
      </c>
      <c r="C18" s="136" t="str">
        <f>VLOOKUP(B18,'[1]LISTADO ATM'!$A$2:$B$821,2,0)</f>
        <v xml:space="preserve">ATM Oficina Vicente Noble </v>
      </c>
      <c r="D18" s="135" t="s">
        <v>2576</v>
      </c>
      <c r="E18" s="138" t="s">
        <v>2621</v>
      </c>
    </row>
    <row r="19" spans="1:5" ht="18.75" customHeight="1" x14ac:dyDescent="0.25">
      <c r="A19" s="97" t="e">
        <f>VLOOKUP(B19,'[1]LISTADO ATM'!$A$2:$C$821,3,0)</f>
        <v>#N/A</v>
      </c>
      <c r="B19" s="133"/>
      <c r="C19" s="136" t="e">
        <f>VLOOKUP(B19,'[1]LISTADO ATM'!$A$2:$B$821,2,0)</f>
        <v>#N/A</v>
      </c>
      <c r="D19" s="135" t="s">
        <v>2576</v>
      </c>
      <c r="E19" s="153"/>
    </row>
    <row r="20" spans="1:5" ht="18.75" customHeight="1" x14ac:dyDescent="0.25">
      <c r="A20" s="97" t="e">
        <f>VLOOKUP(B20,'[1]LISTADO ATM'!$A$2:$C$821,3,0)</f>
        <v>#N/A</v>
      </c>
      <c r="B20" s="133"/>
      <c r="C20" s="136" t="e">
        <f>VLOOKUP(B20,'[1]LISTADO ATM'!$A$2:$B$821,2,0)</f>
        <v>#N/A</v>
      </c>
      <c r="D20" s="135" t="s">
        <v>2576</v>
      </c>
      <c r="E20" s="153"/>
    </row>
    <row r="21" spans="1:5" ht="18.75" customHeight="1" x14ac:dyDescent="0.25">
      <c r="A21" s="97" t="e">
        <f>VLOOKUP(B21,'[1]LISTADO ATM'!$A$2:$C$821,3,0)</f>
        <v>#N/A</v>
      </c>
      <c r="B21" s="133"/>
      <c r="C21" s="136" t="e">
        <f>VLOOKUP(B21,'[1]LISTADO ATM'!$A$2:$B$821,2,0)</f>
        <v>#N/A</v>
      </c>
      <c r="D21" s="135" t="s">
        <v>2576</v>
      </c>
      <c r="E21" s="153"/>
    </row>
    <row r="22" spans="1:5" ht="18.75" customHeight="1" x14ac:dyDescent="0.25">
      <c r="A22" s="97" t="e">
        <f>VLOOKUP(B22,'[1]LISTADO ATM'!$A$2:$C$821,3,0)</f>
        <v>#N/A</v>
      </c>
      <c r="B22" s="133"/>
      <c r="C22" s="136" t="e">
        <f>VLOOKUP(B22,'[1]LISTADO ATM'!$A$2:$B$821,2,0)</f>
        <v>#N/A</v>
      </c>
      <c r="D22" s="135" t="s">
        <v>2576</v>
      </c>
      <c r="E22" s="153"/>
    </row>
    <row r="23" spans="1:5" ht="18.75" customHeight="1" thickBot="1" x14ac:dyDescent="0.3">
      <c r="A23" s="97" t="e">
        <f>VLOOKUP(B23,'[1]LISTADO ATM'!$A$2:$C$821,3,0)</f>
        <v>#N/A</v>
      </c>
      <c r="B23" s="133"/>
      <c r="C23" s="136" t="e">
        <f>VLOOKUP(B23,'[1]LISTADO ATM'!$A$2:$B$821,2,0)</f>
        <v>#N/A</v>
      </c>
      <c r="D23" s="135" t="s">
        <v>2576</v>
      </c>
      <c r="E23" s="153"/>
    </row>
    <row r="24" spans="1:5" ht="18.75" thickBot="1" x14ac:dyDescent="0.3">
      <c r="A24" s="100" t="s">
        <v>2486</v>
      </c>
      <c r="B24" s="150">
        <f>COUNT(B9:B18)</f>
        <v>10</v>
      </c>
      <c r="C24" s="187"/>
      <c r="D24" s="188"/>
      <c r="E24" s="189"/>
    </row>
    <row r="25" spans="1:5" x14ac:dyDescent="0.25">
      <c r="B25" s="102"/>
      <c r="E25" s="102"/>
    </row>
    <row r="26" spans="1:5" ht="17.45" customHeight="1" x14ac:dyDescent="0.25">
      <c r="A26" s="184" t="s">
        <v>2487</v>
      </c>
      <c r="B26" s="185"/>
      <c r="C26" s="185"/>
      <c r="D26" s="185"/>
      <c r="E26" s="186"/>
    </row>
    <row r="27" spans="1:5" ht="17.45" customHeight="1" x14ac:dyDescent="0.25">
      <c r="A27" s="99" t="s">
        <v>15</v>
      </c>
      <c r="B27" s="108" t="s">
        <v>2417</v>
      </c>
      <c r="C27" s="99" t="s">
        <v>46</v>
      </c>
      <c r="D27" s="99" t="s">
        <v>2420</v>
      </c>
      <c r="E27" s="108" t="s">
        <v>2418</v>
      </c>
    </row>
    <row r="28" spans="1:5" ht="18.75" customHeight="1" x14ac:dyDescent="0.25">
      <c r="A28" s="97" t="e">
        <f>VLOOKUP(B28,'[1]LISTADO ATM'!$A$2:$C$821,3,0)</f>
        <v>#N/A</v>
      </c>
      <c r="B28" s="133"/>
      <c r="C28" s="134" t="e">
        <f>VLOOKUP(B28,'[1]LISTADO ATM'!$A$2:$B$821,2,0)</f>
        <v>#N/A</v>
      </c>
      <c r="D28" s="135" t="s">
        <v>2577</v>
      </c>
      <c r="E28" s="136"/>
    </row>
    <row r="29" spans="1:5" ht="18.75" customHeight="1" x14ac:dyDescent="0.25">
      <c r="A29" s="97" t="e">
        <f>VLOOKUP(B29,'[1]LISTADO ATM'!$A$2:$C$821,3,0)</f>
        <v>#N/A</v>
      </c>
      <c r="B29" s="133"/>
      <c r="C29" s="134" t="e">
        <f>VLOOKUP(B29,'[1]LISTADO ATM'!$A$2:$B$821,2,0)</f>
        <v>#N/A</v>
      </c>
      <c r="D29" s="135" t="s">
        <v>2577</v>
      </c>
      <c r="E29" s="138"/>
    </row>
    <row r="30" spans="1:5" ht="18.75" customHeight="1" x14ac:dyDescent="0.25">
      <c r="A30" s="97" t="e">
        <f>VLOOKUP(B30,'[1]LISTADO ATM'!$A$2:$C$821,3,0)</f>
        <v>#N/A</v>
      </c>
      <c r="B30" s="133"/>
      <c r="C30" s="134" t="e">
        <f>VLOOKUP(B30,'[1]LISTADO ATM'!$A$2:$B$821,2,0)</f>
        <v>#N/A</v>
      </c>
      <c r="D30" s="135" t="s">
        <v>2577</v>
      </c>
      <c r="E30" s="138"/>
    </row>
    <row r="31" spans="1:5" ht="18.75" customHeight="1" x14ac:dyDescent="0.25">
      <c r="A31" s="97" t="e">
        <f>VLOOKUP(B31,'[1]LISTADO ATM'!$A$2:$C$821,3,0)</f>
        <v>#N/A</v>
      </c>
      <c r="B31" s="133"/>
      <c r="C31" s="134" t="e">
        <f>VLOOKUP(B31,'[1]LISTADO ATM'!$A$2:$B$821,2,0)</f>
        <v>#N/A</v>
      </c>
      <c r="D31" s="135" t="s">
        <v>2577</v>
      </c>
      <c r="E31" s="138"/>
    </row>
    <row r="32" spans="1:5" ht="18" x14ac:dyDescent="0.25">
      <c r="A32" s="97" t="e">
        <f>VLOOKUP(B32,'[1]LISTADO ATM'!$A$2:$C$821,3,0)</f>
        <v>#N/A</v>
      </c>
      <c r="B32" s="133"/>
      <c r="C32" s="134" t="e">
        <f>VLOOKUP(B32,'[1]LISTADO ATM'!$A$2:$B$821,2,0)</f>
        <v>#N/A</v>
      </c>
      <c r="D32" s="135" t="s">
        <v>2577</v>
      </c>
      <c r="E32" s="138"/>
    </row>
    <row r="33" spans="1:5" ht="18" x14ac:dyDescent="0.25">
      <c r="A33" s="97" t="e">
        <f>VLOOKUP(B33,'[1]LISTADO ATM'!$A$2:$C$821,3,0)</f>
        <v>#N/A</v>
      </c>
      <c r="B33" s="133"/>
      <c r="C33" s="134" t="e">
        <f>VLOOKUP(B33,'[1]LISTADO ATM'!$A$2:$B$821,2,0)</f>
        <v>#N/A</v>
      </c>
      <c r="D33" s="135" t="s">
        <v>2577</v>
      </c>
      <c r="E33" s="138"/>
    </row>
    <row r="34" spans="1:5" ht="18" customHeight="1" thickBot="1" x14ac:dyDescent="0.3">
      <c r="A34" s="97" t="e">
        <f>VLOOKUP(B34,'[1]LISTADO ATM'!$A$2:$C$821,3,0)</f>
        <v>#N/A</v>
      </c>
      <c r="B34" s="133"/>
      <c r="C34" s="134" t="e">
        <f>VLOOKUP(B34,'[1]LISTADO ATM'!$A$2:$B$821,2,0)</f>
        <v>#N/A</v>
      </c>
      <c r="D34" s="135" t="s">
        <v>2577</v>
      </c>
      <c r="E34" s="138"/>
    </row>
    <row r="35" spans="1:5" ht="17.45" customHeight="1" thickBot="1" x14ac:dyDescent="0.3">
      <c r="A35" s="100" t="s">
        <v>2486</v>
      </c>
      <c r="B35" s="150">
        <f>COUNT(B28:B28)</f>
        <v>0</v>
      </c>
      <c r="C35" s="163"/>
      <c r="D35" s="164"/>
      <c r="E35" s="165"/>
    </row>
    <row r="36" spans="1:5" ht="15.75" thickBot="1" x14ac:dyDescent="0.3">
      <c r="B36" s="102"/>
      <c r="E36" s="102"/>
    </row>
    <row r="37" spans="1:5" ht="18.75" thickBot="1" x14ac:dyDescent="0.3">
      <c r="A37" s="166" t="s">
        <v>2488</v>
      </c>
      <c r="B37" s="167"/>
      <c r="C37" s="167"/>
      <c r="D37" s="167"/>
      <c r="E37" s="168"/>
    </row>
    <row r="38" spans="1:5" ht="18" x14ac:dyDescent="0.25">
      <c r="A38" s="99" t="s">
        <v>15</v>
      </c>
      <c r="B38" s="108" t="s">
        <v>2417</v>
      </c>
      <c r="C38" s="99" t="s">
        <v>46</v>
      </c>
      <c r="D38" s="99" t="s">
        <v>2420</v>
      </c>
      <c r="E38" s="108" t="s">
        <v>2418</v>
      </c>
    </row>
    <row r="39" spans="1:5" ht="18" x14ac:dyDescent="0.25">
      <c r="A39" s="97" t="str">
        <f>VLOOKUP(B39,'[1]LISTADO ATM'!$A$2:$C$821,3,0)</f>
        <v>DISTRITO NACIONAL</v>
      </c>
      <c r="B39" s="133">
        <v>486</v>
      </c>
      <c r="C39" s="136" t="str">
        <f>VLOOKUP(B39,'[1]LISTADO ATM'!$A$2:$B$821,2,0)</f>
        <v xml:space="preserve">ATM Olé La Caleta </v>
      </c>
      <c r="D39" s="137" t="s">
        <v>2442</v>
      </c>
      <c r="E39" s="138">
        <v>3335879851</v>
      </c>
    </row>
    <row r="40" spans="1:5" ht="18" x14ac:dyDescent="0.25">
      <c r="A40" s="97" t="str">
        <f>VLOOKUP(B40,'[1]LISTADO ATM'!$A$2:$C$821,3,0)</f>
        <v>DISTRITO NACIONAL</v>
      </c>
      <c r="B40" s="133">
        <v>593</v>
      </c>
      <c r="C40" s="136" t="str">
        <f>VLOOKUP(B40,'[1]LISTADO ATM'!$A$2:$B$821,2,0)</f>
        <v xml:space="preserve">ATM Ministerio Fuerzas Armadas II </v>
      </c>
      <c r="D40" s="137" t="s">
        <v>2442</v>
      </c>
      <c r="E40" s="138" t="s">
        <v>2620</v>
      </c>
    </row>
    <row r="41" spans="1:5" ht="18" x14ac:dyDescent="0.25">
      <c r="A41" s="97" t="str">
        <f>VLOOKUP(B41,'[1]LISTADO ATM'!$A$2:$C$821,3,0)</f>
        <v>DISTRITO NACIONAL</v>
      </c>
      <c r="B41" s="133">
        <v>769</v>
      </c>
      <c r="C41" s="136" t="str">
        <f>VLOOKUP(B41,'[1]LISTADO ATM'!$A$2:$B$821,2,0)</f>
        <v>ATM UNP Pablo Mella Morales</v>
      </c>
      <c r="D41" s="137" t="s">
        <v>2442</v>
      </c>
      <c r="E41" s="138" t="s">
        <v>2641</v>
      </c>
    </row>
    <row r="42" spans="1:5" ht="18" x14ac:dyDescent="0.25">
      <c r="A42" s="97" t="e">
        <f>VLOOKUP(B42,'[1]LISTADO ATM'!$A$2:$C$821,3,0)</f>
        <v>#N/A</v>
      </c>
      <c r="B42" s="133"/>
      <c r="C42" s="136" t="e">
        <f>VLOOKUP(B42,'[1]LISTADO ATM'!$A$2:$B$821,2,0)</f>
        <v>#N/A</v>
      </c>
      <c r="D42" s="137" t="s">
        <v>2442</v>
      </c>
      <c r="E42" s="138"/>
    </row>
    <row r="43" spans="1:5" ht="18" x14ac:dyDescent="0.25">
      <c r="A43" s="97" t="e">
        <f>VLOOKUP(B43,'[1]LISTADO ATM'!$A$2:$C$821,3,0)</f>
        <v>#N/A</v>
      </c>
      <c r="B43" s="133"/>
      <c r="C43" s="136" t="e">
        <f>VLOOKUP(B43,'[1]LISTADO ATM'!$A$2:$B$821,2,0)</f>
        <v>#N/A</v>
      </c>
      <c r="D43" s="137" t="s">
        <v>2442</v>
      </c>
      <c r="E43" s="138"/>
    </row>
    <row r="44" spans="1:5" ht="18" x14ac:dyDescent="0.25">
      <c r="A44" s="97" t="e">
        <f>VLOOKUP(B44,'[1]LISTADO ATM'!$A$2:$C$821,3,0)</f>
        <v>#N/A</v>
      </c>
      <c r="B44" s="133"/>
      <c r="C44" s="136" t="e">
        <f>VLOOKUP(B44,'[1]LISTADO ATM'!$A$2:$B$821,2,0)</f>
        <v>#N/A</v>
      </c>
      <c r="D44" s="137" t="s">
        <v>2442</v>
      </c>
      <c r="E44" s="138"/>
    </row>
    <row r="45" spans="1:5" ht="18" x14ac:dyDescent="0.25">
      <c r="A45" s="97" t="e">
        <f>VLOOKUP(B45,'[1]LISTADO ATM'!$A$2:$C$821,3,0)</f>
        <v>#N/A</v>
      </c>
      <c r="B45" s="133"/>
      <c r="C45" s="136" t="e">
        <f>VLOOKUP(B45,'[1]LISTADO ATM'!$A$2:$B$821,2,0)</f>
        <v>#N/A</v>
      </c>
      <c r="D45" s="137" t="s">
        <v>2442</v>
      </c>
      <c r="E45" s="138"/>
    </row>
    <row r="46" spans="1:5" ht="18" x14ac:dyDescent="0.25">
      <c r="A46" s="97" t="e">
        <f>VLOOKUP(B46,'[1]LISTADO ATM'!$A$2:$C$821,3,0)</f>
        <v>#N/A</v>
      </c>
      <c r="B46" s="133"/>
      <c r="C46" s="136" t="e">
        <f>VLOOKUP(B46,'[1]LISTADO ATM'!$A$2:$B$821,2,0)</f>
        <v>#N/A</v>
      </c>
      <c r="D46" s="137" t="s">
        <v>2442</v>
      </c>
      <c r="E46" s="138"/>
    </row>
    <row r="47" spans="1:5" ht="18" customHeight="1" thickBot="1" x14ac:dyDescent="0.3">
      <c r="A47" s="97" t="e">
        <f>VLOOKUP(B47,'[1]LISTADO ATM'!$A$2:$C$821,3,0)</f>
        <v>#N/A</v>
      </c>
      <c r="B47" s="133"/>
      <c r="C47" s="136" t="e">
        <f>VLOOKUP(B47,'[1]LISTADO ATM'!$A$2:$B$821,2,0)</f>
        <v>#N/A</v>
      </c>
      <c r="D47" s="137" t="s">
        <v>2442</v>
      </c>
      <c r="E47" s="138"/>
    </row>
    <row r="48" spans="1:5" ht="17.45" customHeight="1" thickBot="1" x14ac:dyDescent="0.3">
      <c r="A48" s="121" t="s">
        <v>2486</v>
      </c>
      <c r="B48" s="150">
        <f>COUNT(B39:B41)</f>
        <v>3</v>
      </c>
      <c r="C48" s="110"/>
      <c r="D48" s="110"/>
      <c r="E48" s="110"/>
    </row>
    <row r="49" spans="1:5" ht="18" customHeight="1" thickBot="1" x14ac:dyDescent="0.3">
      <c r="B49" s="102"/>
      <c r="E49" s="102"/>
    </row>
    <row r="50" spans="1:5" ht="19.5" customHeight="1" thickBot="1" x14ac:dyDescent="0.3">
      <c r="A50" s="166" t="s">
        <v>2565</v>
      </c>
      <c r="B50" s="167"/>
      <c r="C50" s="167"/>
      <c r="D50" s="167"/>
      <c r="E50" s="168"/>
    </row>
    <row r="51" spans="1:5" ht="19.5" customHeight="1" x14ac:dyDescent="0.25">
      <c r="A51" s="99" t="s">
        <v>15</v>
      </c>
      <c r="B51" s="108" t="s">
        <v>2417</v>
      </c>
      <c r="C51" s="99" t="s">
        <v>46</v>
      </c>
      <c r="D51" s="99" t="s">
        <v>2420</v>
      </c>
      <c r="E51" s="108" t="s">
        <v>2418</v>
      </c>
    </row>
    <row r="52" spans="1:5" ht="19.5" customHeight="1" x14ac:dyDescent="0.25">
      <c r="A52" s="97" t="str">
        <f>VLOOKUP(B52,'[1]LISTADO ATM'!$A$2:$C$821,3,0)</f>
        <v>DISTRITO NACIONAL</v>
      </c>
      <c r="B52" s="133">
        <v>147</v>
      </c>
      <c r="C52" s="136" t="str">
        <f>VLOOKUP(B52,'[1]LISTADO ATM'!$A$2:$B$821,2,0)</f>
        <v xml:space="preserve">ATM Kiosco Megacentro I </v>
      </c>
      <c r="D52" s="133" t="s">
        <v>2512</v>
      </c>
      <c r="E52" s="138" t="s">
        <v>2623</v>
      </c>
    </row>
    <row r="53" spans="1:5" ht="19.5" customHeight="1" x14ac:dyDescent="0.25">
      <c r="A53" s="97" t="str">
        <f>VLOOKUP(B53,'[1]LISTADO ATM'!$A$2:$C$821,3,0)</f>
        <v>SUR</v>
      </c>
      <c r="B53" s="133">
        <v>873</v>
      </c>
      <c r="C53" s="136" t="str">
        <f>VLOOKUP(B53,'[1]LISTADO ATM'!$A$2:$B$821,2,0)</f>
        <v xml:space="preserve">ATM Centro de Caja San Cristóbal II </v>
      </c>
      <c r="D53" s="133" t="s">
        <v>2512</v>
      </c>
      <c r="E53" s="138" t="s">
        <v>2625</v>
      </c>
    </row>
    <row r="54" spans="1:5" ht="19.5" customHeight="1" x14ac:dyDescent="0.25">
      <c r="A54" s="97" t="e">
        <f>VLOOKUP(B54,'[1]LISTADO ATM'!$A$2:$C$821,3,0)</f>
        <v>#N/A</v>
      </c>
      <c r="B54" s="133"/>
      <c r="C54" s="136" t="e">
        <f>VLOOKUP(B54,'[1]LISTADO ATM'!$A$2:$B$821,2,0)</f>
        <v>#N/A</v>
      </c>
      <c r="D54" s="133"/>
      <c r="E54" s="138"/>
    </row>
    <row r="55" spans="1:5" ht="19.5" customHeight="1" x14ac:dyDescent="0.25">
      <c r="A55" s="97" t="e">
        <f>VLOOKUP(B55,'[1]LISTADO ATM'!$A$2:$C$821,3,0)</f>
        <v>#N/A</v>
      </c>
      <c r="B55" s="133"/>
      <c r="C55" s="136" t="e">
        <f>VLOOKUP(B55,'[1]LISTADO ATM'!$A$2:$B$821,2,0)</f>
        <v>#N/A</v>
      </c>
      <c r="D55" s="133"/>
      <c r="E55" s="138"/>
    </row>
    <row r="56" spans="1:5" ht="19.5" customHeight="1" thickBot="1" x14ac:dyDescent="0.3">
      <c r="A56" s="97" t="e">
        <f>VLOOKUP(B56,'[1]LISTADO ATM'!$A$2:$C$821,3,0)</f>
        <v>#N/A</v>
      </c>
      <c r="B56" s="133"/>
      <c r="C56" s="136" t="e">
        <f>VLOOKUP(B56,'[1]LISTADO ATM'!$A$2:$B$821,2,0)</f>
        <v>#N/A</v>
      </c>
      <c r="D56" s="133"/>
      <c r="E56" s="138"/>
    </row>
    <row r="57" spans="1:5" ht="19.5" customHeight="1" thickBot="1" x14ac:dyDescent="0.3">
      <c r="A57" s="100"/>
      <c r="B57" s="150">
        <f>COUNT(B52:B53)</f>
        <v>2</v>
      </c>
      <c r="C57" s="110"/>
      <c r="D57" s="151"/>
      <c r="E57" s="152"/>
    </row>
    <row r="58" spans="1:5" ht="15.75" thickBot="1" x14ac:dyDescent="0.3">
      <c r="B58" s="102"/>
      <c r="E58" s="102"/>
    </row>
    <row r="59" spans="1:5" ht="18" x14ac:dyDescent="0.25">
      <c r="A59" s="169" t="s">
        <v>2489</v>
      </c>
      <c r="B59" s="170"/>
      <c r="C59" s="170"/>
      <c r="D59" s="170"/>
      <c r="E59" s="171"/>
    </row>
    <row r="60" spans="1:5" ht="17.45" customHeight="1" x14ac:dyDescent="0.25">
      <c r="A60" s="99" t="s">
        <v>15</v>
      </c>
      <c r="B60" s="108" t="s">
        <v>2417</v>
      </c>
      <c r="C60" s="101" t="s">
        <v>46</v>
      </c>
      <c r="D60" s="139" t="s">
        <v>2420</v>
      </c>
      <c r="E60" s="108" t="s">
        <v>2418</v>
      </c>
    </row>
    <row r="61" spans="1:5" ht="17.45" customHeight="1" x14ac:dyDescent="0.25">
      <c r="A61" s="97" t="e">
        <f>VLOOKUP(B61,'[1]LISTADO ATM'!$A$2:$C$821,3,0)</f>
        <v>#N/A</v>
      </c>
      <c r="B61" s="133"/>
      <c r="C61" s="136" t="e">
        <f>VLOOKUP(B61,'[1]LISTADO ATM'!$A$2:$B$821,2,0)</f>
        <v>#N/A</v>
      </c>
      <c r="D61" s="129" t="s">
        <v>2574</v>
      </c>
      <c r="E61" s="136"/>
    </row>
    <row r="62" spans="1:5" ht="19.5" customHeight="1" x14ac:dyDescent="0.25">
      <c r="A62" s="97" t="e">
        <f>VLOOKUP(B62,'[1]LISTADO ATM'!$A$2:$C$821,3,0)</f>
        <v>#N/A</v>
      </c>
      <c r="B62" s="133"/>
      <c r="C62" s="136" t="e">
        <f>VLOOKUP(B62,'[1]LISTADO ATM'!$A$2:$B$821,2,0)</f>
        <v>#N/A</v>
      </c>
      <c r="D62" s="129"/>
      <c r="E62" s="136"/>
    </row>
    <row r="63" spans="1:5" ht="19.5" customHeight="1" x14ac:dyDescent="0.25">
      <c r="A63" s="97" t="e">
        <f>VLOOKUP(B63,'[1]LISTADO ATM'!$A$2:$C$821,3,0)</f>
        <v>#N/A</v>
      </c>
      <c r="B63" s="133"/>
      <c r="C63" s="136" t="e">
        <f>VLOOKUP(B63,'[1]LISTADO ATM'!$A$2:$B$821,2,0)</f>
        <v>#N/A</v>
      </c>
      <c r="D63" s="129"/>
      <c r="E63" s="136"/>
    </row>
    <row r="64" spans="1:5" ht="19.5" customHeight="1" x14ac:dyDescent="0.25">
      <c r="A64" s="97" t="e">
        <f>VLOOKUP(B64,'[1]LISTADO ATM'!$A$2:$C$821,3,0)</f>
        <v>#N/A</v>
      </c>
      <c r="B64" s="133"/>
      <c r="C64" s="136" t="e">
        <f>VLOOKUP(B64,'[1]LISTADO ATM'!$A$2:$B$821,2,0)</f>
        <v>#N/A</v>
      </c>
      <c r="D64" s="129"/>
      <c r="E64" s="136"/>
    </row>
    <row r="65" spans="1:5" ht="19.5" customHeight="1" x14ac:dyDescent="0.25">
      <c r="A65" s="97" t="e">
        <f>VLOOKUP(B65,'[1]LISTADO ATM'!$A$2:$C$821,3,0)</f>
        <v>#N/A</v>
      </c>
      <c r="B65" s="133"/>
      <c r="C65" s="136" t="e">
        <f>VLOOKUP(B65,'[1]LISTADO ATM'!$A$2:$B$821,2,0)</f>
        <v>#N/A</v>
      </c>
      <c r="D65" s="129"/>
      <c r="E65" s="136"/>
    </row>
    <row r="66" spans="1:5" ht="19.5" customHeight="1" x14ac:dyDescent="0.25">
      <c r="A66" s="97" t="e">
        <f>VLOOKUP(B66,'[1]LISTADO ATM'!$A$2:$C$821,3,0)</f>
        <v>#N/A</v>
      </c>
      <c r="B66" s="133"/>
      <c r="C66" s="136" t="e">
        <f>VLOOKUP(B66,'[1]LISTADO ATM'!$A$2:$B$821,2,0)</f>
        <v>#N/A</v>
      </c>
      <c r="D66" s="129"/>
      <c r="E66" s="136"/>
    </row>
    <row r="67" spans="1:5" ht="19.5" customHeight="1" thickBot="1" x14ac:dyDescent="0.3">
      <c r="A67" s="97" t="e">
        <f>VLOOKUP(B67,'[1]LISTADO ATM'!$A$2:$C$821,3,0)</f>
        <v>#N/A</v>
      </c>
      <c r="B67" s="133"/>
      <c r="C67" s="136" t="e">
        <f>VLOOKUP(B67,'[1]LISTADO ATM'!$A$2:$B$821,2,0)</f>
        <v>#N/A</v>
      </c>
      <c r="D67" s="129"/>
      <c r="E67" s="136"/>
    </row>
    <row r="68" spans="1:5" ht="19.5" customHeight="1" thickBot="1" x14ac:dyDescent="0.3">
      <c r="A68" s="100" t="s">
        <v>2486</v>
      </c>
      <c r="B68" s="150">
        <f>COUNT(B61)</f>
        <v>0</v>
      </c>
      <c r="C68" s="110"/>
      <c r="D68" s="140"/>
      <c r="E68" s="140"/>
    </row>
    <row r="69" spans="1:5" ht="19.5" customHeight="1" thickBot="1" x14ac:dyDescent="0.3">
      <c r="B69" s="102"/>
      <c r="E69" s="102"/>
    </row>
    <row r="70" spans="1:5" ht="19.5" customHeight="1" thickBot="1" x14ac:dyDescent="0.3">
      <c r="A70" s="176" t="s">
        <v>2490</v>
      </c>
      <c r="B70" s="177"/>
      <c r="C70" s="96" t="s">
        <v>2413</v>
      </c>
      <c r="D70" s="102"/>
      <c r="E70" s="102"/>
    </row>
    <row r="71" spans="1:5" ht="18.75" thickBot="1" x14ac:dyDescent="0.3">
      <c r="A71" s="172">
        <f>+B48+B57+B68</f>
        <v>5</v>
      </c>
      <c r="B71" s="173"/>
    </row>
    <row r="72" spans="1:5" ht="15.75" thickBot="1" x14ac:dyDescent="0.3">
      <c r="B72" s="102"/>
      <c r="E72" s="102"/>
    </row>
    <row r="73" spans="1:5" ht="18" customHeight="1" thickBot="1" x14ac:dyDescent="0.3">
      <c r="A73" s="166" t="s">
        <v>2491</v>
      </c>
      <c r="B73" s="167"/>
      <c r="C73" s="167"/>
      <c r="D73" s="167"/>
      <c r="E73" s="168"/>
    </row>
    <row r="74" spans="1:5" ht="18.75" customHeight="1" x14ac:dyDescent="0.25">
      <c r="A74" s="103" t="s">
        <v>15</v>
      </c>
      <c r="B74" s="108" t="s">
        <v>2417</v>
      </c>
      <c r="C74" s="101" t="s">
        <v>46</v>
      </c>
      <c r="D74" s="174" t="s">
        <v>2420</v>
      </c>
      <c r="E74" s="175"/>
    </row>
    <row r="75" spans="1:5" ht="18" x14ac:dyDescent="0.25">
      <c r="A75" s="133" t="str">
        <f>VLOOKUP(B75,'[1]LISTADO ATM'!$A$2:$C$821,3,0)</f>
        <v>ESTE</v>
      </c>
      <c r="B75" s="133">
        <v>802</v>
      </c>
      <c r="C75" s="133" t="str">
        <f>VLOOKUP(B75,'[1]LISTADO ATM'!$A$2:$B$821,2,0)</f>
        <v xml:space="preserve">ATM UNP Aeropuerto La Romana </v>
      </c>
      <c r="D75" s="190" t="s">
        <v>2493</v>
      </c>
      <c r="E75" s="191"/>
    </row>
    <row r="76" spans="1:5" ht="18.75" customHeight="1" x14ac:dyDescent="0.25">
      <c r="A76" s="133" t="str">
        <f>VLOOKUP(B76,'[1]LISTADO ATM'!$A$2:$C$821,3,0)</f>
        <v>ESTE</v>
      </c>
      <c r="B76" s="133">
        <v>630</v>
      </c>
      <c r="C76" s="133" t="str">
        <f>VLOOKUP(B76,'[1]LISTADO ATM'!$A$2:$B$821,2,0)</f>
        <v xml:space="preserve">ATM Oficina Plaza Zaglul (SPM) </v>
      </c>
      <c r="D76" s="190" t="s">
        <v>2493</v>
      </c>
      <c r="E76" s="191"/>
    </row>
    <row r="77" spans="1:5" ht="18.75" customHeight="1" x14ac:dyDescent="0.25">
      <c r="A77" s="133" t="str">
        <f>VLOOKUP(B77,'[1]LISTADO ATM'!$A$2:$C$821,3,0)</f>
        <v>DISTRITO NACIONAL</v>
      </c>
      <c r="B77" s="133">
        <v>561</v>
      </c>
      <c r="C77" s="133" t="str">
        <f>VLOOKUP(B77,'[1]LISTADO ATM'!$A$2:$B$821,2,0)</f>
        <v xml:space="preserve">ATM Comando Regional P.N. S.D. Este </v>
      </c>
      <c r="D77" s="190" t="s">
        <v>2627</v>
      </c>
      <c r="E77" s="191"/>
    </row>
    <row r="78" spans="1:5" ht="18" x14ac:dyDescent="0.25">
      <c r="A78" s="133" t="str">
        <f>VLOOKUP(B78,'[1]LISTADO ATM'!$A$2:$C$821,3,0)</f>
        <v>DISTRITO NACIONAL</v>
      </c>
      <c r="B78" s="133">
        <v>577</v>
      </c>
      <c r="C78" s="133" t="str">
        <f>VLOOKUP(B78,'[1]LISTADO ATM'!$A$2:$B$821,2,0)</f>
        <v xml:space="preserve">ATM Olé Ave. Duarte </v>
      </c>
      <c r="D78" s="190" t="s">
        <v>2627</v>
      </c>
      <c r="E78" s="191"/>
    </row>
    <row r="79" spans="1:5" ht="17.25" customHeight="1" x14ac:dyDescent="0.25">
      <c r="A79" s="133" t="str">
        <f>VLOOKUP(B79,'[1]LISTADO ATM'!$A$2:$C$821,3,0)</f>
        <v>DISTRITO NACIONAL</v>
      </c>
      <c r="B79" s="133">
        <v>437</v>
      </c>
      <c r="C79" s="133" t="str">
        <f>VLOOKUP(B79,'[1]LISTADO ATM'!$A$2:$B$821,2,0)</f>
        <v xml:space="preserve">ATM Autobanco Torre III </v>
      </c>
      <c r="D79" s="190" t="s">
        <v>2627</v>
      </c>
      <c r="E79" s="191"/>
    </row>
    <row r="80" spans="1:5" ht="17.25" customHeight="1" x14ac:dyDescent="0.25">
      <c r="A80" s="133" t="e">
        <f>VLOOKUP(B80,'[1]LISTADO ATM'!$A$2:$C$821,3,0)</f>
        <v>#N/A</v>
      </c>
      <c r="B80" s="133"/>
      <c r="C80" s="133" t="e">
        <f>VLOOKUP(B80,'[1]LISTADO ATM'!$A$2:$B$821,2,0)</f>
        <v>#N/A</v>
      </c>
      <c r="D80" s="148"/>
      <c r="E80" s="149"/>
    </row>
    <row r="81" spans="1:5" ht="17.25" customHeight="1" x14ac:dyDescent="0.25">
      <c r="A81" s="133" t="e">
        <f>VLOOKUP(B81,'[1]LISTADO ATM'!$A$2:$C$821,3,0)</f>
        <v>#N/A</v>
      </c>
      <c r="B81" s="133"/>
      <c r="C81" s="133" t="e">
        <f>VLOOKUP(B81,'[1]LISTADO ATM'!$A$2:$B$821,2,0)</f>
        <v>#N/A</v>
      </c>
      <c r="D81" s="148"/>
      <c r="E81" s="149"/>
    </row>
    <row r="82" spans="1:5" ht="17.25" customHeight="1" x14ac:dyDescent="0.25">
      <c r="A82" s="133" t="e">
        <f>VLOOKUP(B82,'[1]LISTADO ATM'!$A$2:$C$821,3,0)</f>
        <v>#N/A</v>
      </c>
      <c r="B82" s="133"/>
      <c r="C82" s="133" t="e">
        <f>VLOOKUP(B82,'[1]LISTADO ATM'!$A$2:$B$821,2,0)</f>
        <v>#N/A</v>
      </c>
      <c r="D82" s="148"/>
      <c r="E82" s="149"/>
    </row>
    <row r="83" spans="1:5" ht="17.25" customHeight="1" x14ac:dyDescent="0.25">
      <c r="A83" s="133" t="e">
        <f>VLOOKUP(B83,'[1]LISTADO ATM'!$A$2:$C$821,3,0)</f>
        <v>#N/A</v>
      </c>
      <c r="B83" s="133"/>
      <c r="C83" s="133" t="e">
        <f>VLOOKUP(B83,'[1]LISTADO ATM'!$A$2:$B$821,2,0)</f>
        <v>#N/A</v>
      </c>
      <c r="D83" s="148"/>
      <c r="E83" s="149"/>
    </row>
    <row r="84" spans="1:5" ht="17.25" customHeight="1" x14ac:dyDescent="0.25">
      <c r="A84" s="133" t="e">
        <f>VLOOKUP(B84,'[1]LISTADO ATM'!$A$2:$C$821,3,0)</f>
        <v>#N/A</v>
      </c>
      <c r="B84" s="133"/>
      <c r="C84" s="133" t="e">
        <f>VLOOKUP(B84,'[1]LISTADO ATM'!$A$2:$B$821,2,0)</f>
        <v>#N/A</v>
      </c>
      <c r="D84" s="148"/>
      <c r="E84" s="149"/>
    </row>
    <row r="85" spans="1:5" ht="17.25" customHeight="1" thickBot="1" x14ac:dyDescent="0.3">
      <c r="A85" s="133" t="e">
        <f>VLOOKUP(B85,'[1]LISTADO ATM'!$A$2:$C$821,3,0)</f>
        <v>#N/A</v>
      </c>
      <c r="B85" s="133"/>
      <c r="C85" s="133" t="e">
        <f>VLOOKUP(B85,'[1]LISTADO ATM'!$A$2:$B$821,2,0)</f>
        <v>#N/A</v>
      </c>
      <c r="D85" s="148"/>
      <c r="E85" s="149"/>
    </row>
    <row r="86" spans="1:5" ht="17.25" customHeight="1" thickBot="1" x14ac:dyDescent="0.3">
      <c r="A86" s="100"/>
      <c r="B86" s="150">
        <f>COUNT(B75:B79)</f>
        <v>5</v>
      </c>
      <c r="C86" s="112"/>
      <c r="D86" s="112"/>
      <c r="E86" s="113"/>
    </row>
    <row r="87" spans="1:5" ht="17.25" customHeight="1" x14ac:dyDescent="0.25"/>
    <row r="88" spans="1:5" ht="17.25" customHeight="1" x14ac:dyDescent="0.25"/>
    <row r="89" spans="1:5" ht="17.25" customHeight="1" x14ac:dyDescent="0.25"/>
    <row r="90" spans="1:5" ht="17.25" customHeight="1" x14ac:dyDescent="0.25"/>
    <row r="91" spans="1:5" ht="17.25" customHeight="1" x14ac:dyDescent="0.25"/>
    <row r="92" spans="1:5" ht="17.25" customHeight="1" x14ac:dyDescent="0.25"/>
    <row r="93" spans="1:5" ht="17.25" customHeight="1" x14ac:dyDescent="0.25"/>
    <row r="94" spans="1:5" ht="17.25" customHeight="1" x14ac:dyDescent="0.25"/>
    <row r="95" spans="1:5" ht="17.25" customHeight="1" x14ac:dyDescent="0.25"/>
  </sheetData>
  <mergeCells count="18">
    <mergeCell ref="C24:E24"/>
    <mergeCell ref="A26:E26"/>
    <mergeCell ref="C35:E35"/>
    <mergeCell ref="A37:E37"/>
    <mergeCell ref="A59:E59"/>
    <mergeCell ref="A70:B70"/>
    <mergeCell ref="A71:B71"/>
    <mergeCell ref="A73:E73"/>
    <mergeCell ref="D74:E74"/>
    <mergeCell ref="D75:E75"/>
    <mergeCell ref="D76:E76"/>
    <mergeCell ref="D77:E77"/>
    <mergeCell ref="D79:E79"/>
    <mergeCell ref="D78:E78"/>
    <mergeCell ref="A1:E1"/>
    <mergeCell ref="A2:E2"/>
    <mergeCell ref="A7:E7"/>
    <mergeCell ref="A50:E50"/>
  </mergeCells>
  <phoneticPr fontId="46" type="noConversion"/>
  <conditionalFormatting sqref="E75">
    <cfRule type="duplicateValues" dxfId="77" priority="16"/>
  </conditionalFormatting>
  <conditionalFormatting sqref="E76">
    <cfRule type="duplicateValues" dxfId="76" priority="15"/>
  </conditionalFormatting>
  <conditionalFormatting sqref="E28:E34">
    <cfRule type="duplicateValues" dxfId="75" priority="14"/>
  </conditionalFormatting>
  <conditionalFormatting sqref="E86 E68:E74 E48:E50 E57:E59 E1:E7 E24:E26 E35:E37">
    <cfRule type="duplicateValues" dxfId="74" priority="17"/>
  </conditionalFormatting>
  <conditionalFormatting sqref="E77">
    <cfRule type="duplicateValues" dxfId="73" priority="13"/>
  </conditionalFormatting>
  <conditionalFormatting sqref="E78">
    <cfRule type="duplicateValues" dxfId="72" priority="18"/>
  </conditionalFormatting>
  <conditionalFormatting sqref="E52">
    <cfRule type="duplicateValues" dxfId="71" priority="12"/>
  </conditionalFormatting>
  <conditionalFormatting sqref="E61:E67">
    <cfRule type="duplicateValues" dxfId="70" priority="19"/>
  </conditionalFormatting>
  <conditionalFormatting sqref="E79">
    <cfRule type="duplicateValues" dxfId="69" priority="11"/>
  </conditionalFormatting>
  <conditionalFormatting sqref="E10 E19:E23">
    <cfRule type="duplicateValues" dxfId="68" priority="20"/>
  </conditionalFormatting>
  <conditionalFormatting sqref="B1:B86">
    <cfRule type="duplicateValues" dxfId="67" priority="10"/>
  </conditionalFormatting>
  <conditionalFormatting sqref="E80:E85">
    <cfRule type="duplicateValues" dxfId="66" priority="21"/>
  </conditionalFormatting>
  <conditionalFormatting sqref="E9">
    <cfRule type="duplicateValues" dxfId="65" priority="9"/>
  </conditionalFormatting>
  <conditionalFormatting sqref="E11">
    <cfRule type="duplicateValues" dxfId="64" priority="8"/>
  </conditionalFormatting>
  <conditionalFormatting sqref="E12">
    <cfRule type="duplicateValues" dxfId="63" priority="7"/>
  </conditionalFormatting>
  <conditionalFormatting sqref="E13">
    <cfRule type="duplicateValues" dxfId="62" priority="6"/>
  </conditionalFormatting>
  <conditionalFormatting sqref="E53:E56">
    <cfRule type="duplicateValues" dxfId="61" priority="22"/>
  </conditionalFormatting>
  <conditionalFormatting sqref="E14">
    <cfRule type="duplicateValues" dxfId="60" priority="5"/>
  </conditionalFormatting>
  <conditionalFormatting sqref="E15">
    <cfRule type="duplicateValues" dxfId="59" priority="4"/>
  </conditionalFormatting>
  <conditionalFormatting sqref="E16">
    <cfRule type="duplicateValues" dxfId="58" priority="3"/>
  </conditionalFormatting>
  <conditionalFormatting sqref="E17">
    <cfRule type="duplicateValues" dxfId="57" priority="2"/>
  </conditionalFormatting>
  <conditionalFormatting sqref="E18">
    <cfRule type="duplicateValues" dxfId="56" priority="1"/>
  </conditionalFormatting>
  <conditionalFormatting sqref="E39:E47">
    <cfRule type="duplicateValues" dxfId="55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2570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2513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8">
        <v>368</v>
      </c>
      <c r="B260" s="118" t="s">
        <v>2566</v>
      </c>
      <c r="C260" s="11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2572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2571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8">
        <v>663</v>
      </c>
      <c r="B512" s="118" t="s">
        <v>2575</v>
      </c>
      <c r="C512" s="11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231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212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211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211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210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209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170.5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169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169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175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128.15079861111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67.6746064814797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19">
        <v>7</v>
      </c>
      <c r="B2" s="120" t="s">
        <v>2030</v>
      </c>
      <c r="C2" s="120" t="s">
        <v>2567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2568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2569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2560</v>
      </c>
      <c r="C6" s="29" t="s">
        <v>2516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2561</v>
      </c>
      <c r="C8" s="29" t="s">
        <v>2517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2562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2563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2564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2519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2521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2548</v>
      </c>
      <c r="C374" s="29" t="s">
        <v>2535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2549</v>
      </c>
      <c r="C377" s="29" t="s">
        <v>2536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2514</v>
      </c>
      <c r="D388" s="29" t="s">
        <v>87</v>
      </c>
      <c r="E388" s="29" t="s">
        <v>90</v>
      </c>
      <c r="F388" s="32" t="s">
        <v>2032</v>
      </c>
      <c r="G388" s="32" t="s">
        <v>2515</v>
      </c>
      <c r="H388" s="32" t="s">
        <v>2515</v>
      </c>
      <c r="I388" s="32" t="s">
        <v>1277</v>
      </c>
      <c r="J388" s="32" t="s">
        <v>2034</v>
      </c>
      <c r="K388" s="32" t="s">
        <v>2515</v>
      </c>
      <c r="L388" s="32" t="s">
        <v>2515</v>
      </c>
      <c r="M388" s="32" t="s">
        <v>2515</v>
      </c>
      <c r="N388" s="32" t="s">
        <v>2515</v>
      </c>
      <c r="O388" s="32" t="s">
        <v>1182</v>
      </c>
    </row>
    <row r="389" spans="1:15" ht="15.75" x14ac:dyDescent="0.25">
      <c r="A389" s="31">
        <v>363</v>
      </c>
      <c r="B389" s="32" t="s">
        <v>2550</v>
      </c>
      <c r="C389" s="29" t="s">
        <v>2537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2551</v>
      </c>
      <c r="C391" s="29" t="s">
        <v>2538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2552</v>
      </c>
      <c r="C393" s="29" t="s">
        <v>2539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2553</v>
      </c>
      <c r="C394" s="29" t="s">
        <v>2540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2547</v>
      </c>
      <c r="C395" s="29" t="s">
        <v>2534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2557</v>
      </c>
      <c r="C399" s="29" t="s">
        <v>2544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2558</v>
      </c>
      <c r="C405" s="29" t="s">
        <v>2545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2554</v>
      </c>
      <c r="C499" s="29" t="s">
        <v>2541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2555</v>
      </c>
      <c r="C549" s="29" t="s">
        <v>2542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2529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2559</v>
      </c>
      <c r="C583" s="29" t="s">
        <v>2546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2556</v>
      </c>
      <c r="C650" s="29" t="s">
        <v>2543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2531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1890</v>
      </c>
      <c r="C802" s="116" t="s">
        <v>1889</v>
      </c>
      <c r="D802" s="116" t="s">
        <v>72</v>
      </c>
      <c r="E802" s="11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2021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2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2021-05-08T19:33:20Z</dcterms:modified>
</cp:coreProperties>
</file>