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6" l="1"/>
  <c r="B33" i="16"/>
  <c r="F48" i="1" l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48" i="1"/>
  <c r="A49" i="1"/>
  <c r="A50" i="1"/>
  <c r="A51" i="1"/>
  <c r="A52" i="1"/>
  <c r="A53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7" i="1"/>
  <c r="A46" i="1"/>
  <c r="A45" i="1"/>
  <c r="A44" i="1"/>
  <c r="A43" i="1"/>
  <c r="A42" i="1"/>
  <c r="A29" i="16"/>
  <c r="C29" i="16"/>
  <c r="A30" i="16"/>
  <c r="C30" i="16"/>
  <c r="A31" i="16"/>
  <c r="C31" i="16"/>
  <c r="A32" i="16"/>
  <c r="C32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9" i="16"/>
  <c r="C9" i="16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5" i="1"/>
  <c r="F34" i="1"/>
  <c r="F37" i="1"/>
  <c r="K37" i="1" l="1"/>
  <c r="J37" i="1"/>
  <c r="I37" i="1"/>
  <c r="H37" i="1"/>
  <c r="G37" i="1"/>
  <c r="A37" i="1"/>
  <c r="A36" i="1" l="1"/>
  <c r="A35" i="1"/>
  <c r="A34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B10" i="16"/>
  <c r="A42" i="16" l="1"/>
  <c r="A33" i="1"/>
  <c r="A32" i="1"/>
  <c r="A31" i="1"/>
  <c r="A30" i="1"/>
  <c r="A29" i="1"/>
  <c r="A28" i="1"/>
  <c r="A27" i="1"/>
  <c r="A26" i="1"/>
  <c r="A25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A24" i="1" l="1"/>
  <c r="G24" i="1"/>
  <c r="H24" i="1"/>
  <c r="I24" i="1"/>
  <c r="J24" i="1"/>
  <c r="K24" i="1"/>
  <c r="A23" i="1" l="1"/>
  <c r="A22" i="1"/>
  <c r="A21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G20" i="1" l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G17" i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A20" i="1"/>
  <c r="A19" i="1"/>
  <c r="A18" i="1"/>
  <c r="A17" i="1"/>
  <c r="A16" i="1"/>
  <c r="A15" i="1"/>
  <c r="A14" i="1"/>
  <c r="G13" i="1" l="1"/>
  <c r="H13" i="1"/>
  <c r="I13" i="1"/>
  <c r="J13" i="1"/>
  <c r="K13" i="1"/>
  <c r="A13" i="1"/>
  <c r="G12" i="1"/>
  <c r="H12" i="1"/>
  <c r="I12" i="1"/>
  <c r="J12" i="1"/>
  <c r="K12" i="1"/>
  <c r="G11" i="1"/>
  <c r="H11" i="1"/>
  <c r="I11" i="1"/>
  <c r="J11" i="1"/>
  <c r="K11" i="1"/>
  <c r="G10" i="1"/>
  <c r="H10" i="1"/>
  <c r="I10" i="1"/>
  <c r="J10" i="1"/>
  <c r="K10" i="1"/>
  <c r="A12" i="1"/>
  <c r="A11" i="1"/>
  <c r="A10" i="1"/>
  <c r="A9" i="1" l="1"/>
  <c r="G9" i="1"/>
  <c r="H9" i="1"/>
  <c r="I9" i="1"/>
  <c r="J9" i="1"/>
  <c r="K9" i="1"/>
  <c r="G8" i="1" l="1"/>
  <c r="H8" i="1"/>
  <c r="I8" i="1"/>
  <c r="J8" i="1"/>
  <c r="K8" i="1"/>
  <c r="A8" i="1"/>
  <c r="A7" i="1" l="1"/>
  <c r="G7" i="1"/>
  <c r="H7" i="1"/>
  <c r="I7" i="1"/>
  <c r="J7" i="1"/>
  <c r="K7" i="1"/>
  <c r="A6" i="1"/>
  <c r="G6" i="1"/>
  <c r="H6" i="1"/>
  <c r="I6" i="1"/>
  <c r="J6" i="1"/>
  <c r="K6" i="1"/>
  <c r="A5" i="1" l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<sst xmlns="http://schemas.openxmlformats.org/spreadsheetml/2006/main" count="13357" uniqueCount="2635">
  <si>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</si>
  <si>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</si>
  <si>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</si>
  <si>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</si>
  <si>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</si>
  <si>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</si>
  <si>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</si>
  <si>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</si>
  <si>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</si>
  <si>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</si>
  <si>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</si>
  <si>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</si>
  <si>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</si>
  <si>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</si>
  <si>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</si>
  <si>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</si>
  <si>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</si>
  <si>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</si>
  <si>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</si>
  <si>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</si>
  <si>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</si>
  <si>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</si>
  <si>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</si>
  <si>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</si>
  <si>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</si>
  <si>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</si>
  <si>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</si>
  <si>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</si>
  <si>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</si>
  <si>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</si>
  <si>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</si>
  <si>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</si>
  <si>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</si>
  <si>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</si>
  <si>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</si>
  <si>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</si>
  <si>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</si>
  <si>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</si>
  <si>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</si>
  <si>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</si>
  <si>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</si>
  <si>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</si>
  <si>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</si>
  <si>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</si>
  <si>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</si>
  <si>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</si>
  <si>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</si>
  <si>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</si>
  <si>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</si>
  <si>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</si>
  <si>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</si>
  <si>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</si>
  <si>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</si>
  <si>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</si>
  <si>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</si>
  <si>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</si>
  <si>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</si>
  <si>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</si>
  <si>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</si>
  <si>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</si>
  <si>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</si>
  <si>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</si>
  <si>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</si>
  <si>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</si>
  <si>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</si>
  <si>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</si>
  <si>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</si>
  <si>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</si>
  <si>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</si>
  <si>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</si>
  <si>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</si>
  <si>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</si>
  <si>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</si>
  <si>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</si>
  <si>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</si>
  <si>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</si>
  <si>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</si>
  <si>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</si>
  <si>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</si>
  <si>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</si>
  <si>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</si>
  <si>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</si>
  <si>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</si>
  <si>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</si>
  <si>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</si>
  <si>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</si>
  <si>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</si>
  <si>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</si>
  <si>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</si>
  <si>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</si>
  <si>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</si>
  <si>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</si>
  <si>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</si>
  <si>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</si>
  <si>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</si>
  <si>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</si>
  <si>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</si>
  <si>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</si>
  <si>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</si>
  <si>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</si>
  <si>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</si>
  <si>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</si>
  <si>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</si>
  <si>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</si>
  <si>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</si>
  <si>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</si>
  <si>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</si>
  <si>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</si>
  <si>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</si>
  <si>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</si>
  <si>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</si>
  <si>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</si>
  <si>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</si>
  <si>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</si>
  <si>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</si>
  <si>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</si>
  <si>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</si>
  <si>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</si>
  <si>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</si>
  <si>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</si>
  <si>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</si>
  <si>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</si>
  <si>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</si>
  <si>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</si>
  <si>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</si>
  <si>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</si>
  <si>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</si>
  <si>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</si>
  <si>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</si>
  <si>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</si>
  <si>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</si>
  <si>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</si>
  <si>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</si>
  <si>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</si>
  <si>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</si>
  <si>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</si>
  <si>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</si>
  <si>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</si>
  <si>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</si>
  <si>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</si>
  <si>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</si>
  <si>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</si>
  <si>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</si>
  <si>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</si>
  <si>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</si>
  <si>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</si>
  <si>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</si>
  <si>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</si>
  <si>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</si>
  <si>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</si>
  <si>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</si>
  <si>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</si>
  <si>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</si>
  <si>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</si>
  <si>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</si>
  <si>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</si>
  <si>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</si>
  <si>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</si>
  <si>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</si>
  <si>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</si>
  <si>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</si>
  <si>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</si>
  <si>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</si>
  <si>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</si>
  <si>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</si>
  <si>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</si>
  <si>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</si>
  <si>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</si>
  <si>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</si>
  <si>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</si>
  <si>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</si>
  <si>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</si>
  <si>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</si>
  <si>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</si>
  <si>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</si>
  <si>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</si>
  <si>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</si>
  <si>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</si>
  <si>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</si>
  <si>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</si>
  <si>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</si>
  <si>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</si>
  <si>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</si>
  <si>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</si>
  <si>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</si>
  <si>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</si>
  <si>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</si>
  <si>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</si>
  <si>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</si>
  <si>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</si>
  <si>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</si>
  <si>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</si>
  <si>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</si>
  <si>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</si>
  <si>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</si>
  <si>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</si>
  <si>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</si>
  <si>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</si>
  <si>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</si>
  <si>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</si>
  <si>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</si>
  <si>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</si>
  <si>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</si>
  <si>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</si>
  <si>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</si>
  <si>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</si>
  <si>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</si>
  <si>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</si>
  <si>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</si>
  <si>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</si>
  <si>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</si>
  <si>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</si>
  <si>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</si>
  <si>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</si>
  <si>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</si>
  <si>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</si>
  <si>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</si>
  <si>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</si>
  <si>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</si>
  <si>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</si>
  <si>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</si>
  <si>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</si>
  <si>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</si>
  <si>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</si>
  <si>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</si>
  <si>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</si>
  <si>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</si>
  <si>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</si>
  <si>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</si>
  <si>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</si>
  <si>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</si>
  <si>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</si>
  <si>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</si>
  <si>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</si>
  <si>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</si>
  <si>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</si>
  <si>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</si>
  <si>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</si>
  <si>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</si>
  <si>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</si>
  <si>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</si>
  <si>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</si>
  <si>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</si>
  <si>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</si>
  <si>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</si>
  <si>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</si>
  <si>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</si>
  <si>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</si>
  <si>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</si>
  <si>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</si>
  <si>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</si>
  <si>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</si>
  <si>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</si>
  <si>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</si>
  <si>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</si>
  <si>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</si>
  <si>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</si>
  <si>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</si>
  <si>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</si>
  <si>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</si>
  <si>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</si>
  <si>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</si>
  <si>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</si>
  <si>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</si>
  <si>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</si>
  <si>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</si>
  <si>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</si>
  <si>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</si>
  <si>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</si>
  <si>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</si>
  <si>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</si>
  <si>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</si>
  <si>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</si>
  <si>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</si>
  <si>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</si>
  <si>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</si>
  <si>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</si>
  <si>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</si>
  <si>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</si>
  <si>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</si>
  <si>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</si>
  <si>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</si>
  <si>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</si>
  <si>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</si>
  <si>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</si>
  <si>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</si>
  <si>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</si>
  <si>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</si>
  <si>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</si>
  <si>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</si>
  <si>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</si>
  <si>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</si>
  <si>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</si>
  <si>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</si>
  <si>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</si>
  <si>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</si>
  <si>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</si>
  <si>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</si>
  <si>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</si>
  <si>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</si>
  <si>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</si>
  <si>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</si>
  <si>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</si>
  <si>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</si>
  <si>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</si>
  <si>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</si>
  <si>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</si>
  <si>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</si>
  <si>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</si>
  <si>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</si>
  <si>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</si>
  <si>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</si>
  <si>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</si>
  <si>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</si>
  <si>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</si>
  <si>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</si>
  <si>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</si>
  <si>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</si>
  <si>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</si>
  <si>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</si>
  <si>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</si>
  <si>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</si>
  <si>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</si>
  <si>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</si>
  <si>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</si>
  <si>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</si>
  <si>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</si>
  <si>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</si>
  <si>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</si>
  <si>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</si>
  <si>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</si>
  <si>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</si>
  <si>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</si>
  <si>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</si>
  <si>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</si>
  <si>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</si>
  <si>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</si>
  <si>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</si>
  <si>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</si>
  <si>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</si>
  <si>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</si>
  <si>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</si>
  <si>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</si>
  <si>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</si>
  <si>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</si>
  <si>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</si>
  <si>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</si>
  <si>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</si>
  <si>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</si>
  <si>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</si>
  <si>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</si>
  <si>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</si>
  <si>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</si>
  <si>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</si>
  <si>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</si>
  <si>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</si>
  <si>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</si>
  <si>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</si>
  <si>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</si>
  <si>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</si>
  <si>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</si>
  <si>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</si>
  <si>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</si>
  <si>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</si>
  <si>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</si>
  <si>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</si>
  <si>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</si>
  <si>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</si>
  <si>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</si>
  <si>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</si>
  <si>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</si>
  <si>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</si>
  <si>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</si>
  <si>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</si>
  <si>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</si>
  <si>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</si>
  <si>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</si>
  <si>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</si>
  <si>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</si>
  <si>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</si>
  <si>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</si>
  <si>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</si>
  <si>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</si>
  <si>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</si>
  <si>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</si>
  <si>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</si>
  <si>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</si>
  <si>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</si>
  <si>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</si>
  <si>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</si>
  <si>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</si>
  <si>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</si>
  <si>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</si>
  <si>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</si>
  <si>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</si>
  <si>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</si>
  <si>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</si>
  <si>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</si>
  <si>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</si>
  <si>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</si>
  <si>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</si>
  <si>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</si>
  <si>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</si>
  <si>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</si>
  <si>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</si>
  <si>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</si>
  <si>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</si>
  <si>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</si>
  <si>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</si>
  <si>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</si>
  <si>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</si>
  <si>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</si>
  <si>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</si>
  <si>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</si>
  <si>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</si>
  <si>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</si>
  <si>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</si>
  <si>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</si>
  <si>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</si>
  <si>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</si>
  <si>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</si>
  <si>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</si>
  <si>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</si>
  <si>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</si>
  <si>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</si>
  <si>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</si>
  <si>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</si>
  <si>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</si>
  <si>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</si>
  <si>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</si>
  <si>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</si>
  <si>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</si>
  <si>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</si>
  <si>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</si>
  <si>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</si>
  <si>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</si>
  <si>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</si>
  <si>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</si>
  <si>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</si>
  <si>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</si>
  <si>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</si>
  <si>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</si>
  <si>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</si>
  <si>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</si>
  <si>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</si>
  <si>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</si>
  <si>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</si>
  <si>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</si>
  <si>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</si>
  <si>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</si>
  <si>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</si>
  <si>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</si>
  <si>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</si>
  <si>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</si>
  <si>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</si>
  <si>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</si>
  <si>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</si>
  <si>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</si>
  <si>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</si>
  <si>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</si>
  <si>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</si>
  <si>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</si>
  <si>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</si>
  <si>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</si>
  <si>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</si>
  <si>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</si>
  <si>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</si>
  <si>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</si>
  <si>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</si>
  <si>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</si>
  <si>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</si>
  <si>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</si>
  <si>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</si>
  <si>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</si>
  <si>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</si>
  <si>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</si>
  <si>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</si>
  <si>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</si>
  <si>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</si>
  <si>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</si>
  <si>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</si>
  <si>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</si>
  <si>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</si>
  <si>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</si>
  <si>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</si>
  <si>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</si>
  <si>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</si>
  <si>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</si>
  <si>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</si>
  <si>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</si>
  <si>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</si>
  <si>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</si>
  <si>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</si>
  <si>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</si>
  <si>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</si>
  <si>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</si>
  <si>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</si>
  <si>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</si>
  <si>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</si>
  <si>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</si>
  <si>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</si>
  <si>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</si>
  <si>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</si>
  <si>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</si>
  <si>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</si>
  <si>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</si>
  <si>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</si>
  <si>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</si>
  <si>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</si>
  <si>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</si>
  <si>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</si>
  <si>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</si>
  <si>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</si>
  <si>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</si>
  <si>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</si>
  <si>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</si>
  <si>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</si>
  <si>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</si>
  <si>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</si>
  <si>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</si>
  <si>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</si>
  <si>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</si>
  <si>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</si>
  <si>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</si>
  <si>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</si>
  <si>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</si>
  <si>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</si>
  <si>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</si>
  <si>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</si>
  <si>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</si>
  <si>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</si>
  <si>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</si>
  <si>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</si>
  <si>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</si>
  <si>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</si>
  <si>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</si>
  <si>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</si>
  <si>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</si>
  <si>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</si>
  <si>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</si>
  <si>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</si>
  <si>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</si>
  <si>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</si>
  <si>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</si>
  <si>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</si>
  <si>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</si>
  <si>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</si>
  <si>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</si>
  <si>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</si>
  <si>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</si>
  <si>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</si>
  <si>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</si>
  <si>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</si>
  <si>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</si>
  <si>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</si>
  <si>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</si>
  <si>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</si>
  <si>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</si>
  <si>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</si>
  <si>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</si>
  <si>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</si>
  <si>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</si>
  <si>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</si>
  <si>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</si>
  <si>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</si>
  <si>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</si>
  <si>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</si>
  <si>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</si>
  <si>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</si>
  <si>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</si>
  <si>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</si>
  <si>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</si>
  <si>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</si>
  <si>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</si>
  <si>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</si>
  <si>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</si>
  <si>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</si>
  <si>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</si>
  <si>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</si>
  <si>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</si>
  <si>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</si>
  <si>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</si>
  <si>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</si>
  <si>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</si>
  <si>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</si>
  <si>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</si>
  <si>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</si>
  <si>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</si>
  <si>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</si>
  <si>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</si>
  <si>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</si>
  <si>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</si>
  <si>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</si>
  <si>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</si>
  <si>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</si>
  <si>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</si>
  <si>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</si>
  <si>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</si>
  <si>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</si>
  <si>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</si>
  <si>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</si>
  <si>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</si>
  <si>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</si>
  <si>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</si>
  <si>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</si>
  <si>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</si>
  <si>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</si>
  <si>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</si>
  <si>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</si>
  <si>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</si>
  <si>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</si>
  <si>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</si>
  <si>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</si>
  <si>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</si>
  <si>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</si>
  <si>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</si>
  <si>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</si>
  <si>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</si>
  <si>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</si>
  <si>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</si>
  <si>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</si>
  <si>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</si>
  <si>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</si>
  <si>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</si>
  <si>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</si>
  <si>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</si>
  <si>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</si>
  <si>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</si>
  <si>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</si>
  <si>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</si>
  <si>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</si>
  <si>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</si>
  <si>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</si>
  <si>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</si>
  <si>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</si>
  <si>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</si>
  <si>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</si>
  <si>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</si>
  <si>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</si>
  <si>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</si>
  <si>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</si>
  <si>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</si>
  <si>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</si>
  <si>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</si>
  <si>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</si>
  <si>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</si>
  <si>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</si>
  <si>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</si>
  <si>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</si>
  <si>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</si>
  <si>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</si>
  <si>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</si>
  <si>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</si>
  <si>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</si>
  <si>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</si>
  <si>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</si>
  <si>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</si>
  <si>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</si>
  <si>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</si>
  <si>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</si>
  <si>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</si>
  <si>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</si>
  <si>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</si>
  <si>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</si>
  <si>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</si>
  <si>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</si>
  <si>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</si>
  <si>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</si>
  <si>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</si>
  <si>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</si>
  <si>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</si>
  <si>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</si>
  <si>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</si>
  <si>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</si>
  <si>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</si>
  <si>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</si>
  <si>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</si>
  <si>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</si>
  <si>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</si>
  <si>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</si>
  <si>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</si>
  <si>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</si>
  <si>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</si>
  <si>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</si>
  <si>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</si>
  <si>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</si>
  <si>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</si>
  <si>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</si>
  <si>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</si>
  <si>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</si>
  <si>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</si>
  <si>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</si>
  <si>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</si>
  <si>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</si>
  <si>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</si>
  <si>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</si>
  <si>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</si>
  <si>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</si>
  <si>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</si>
  <si>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</si>
  <si>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</si>
  <si>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</si>
  <si>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</si>
  <si>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</si>
  <si>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</si>
  <si>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</si>
  <si>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</si>
  <si>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</si>
  <si>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</si>
  <si>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</si>
  <si>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</si>
  <si>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</si>
  <si>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</si>
  <si>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</si>
  <si>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</si>
  <si>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</si>
  <si>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</si>
  <si>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</si>
  <si>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</si>
  <si>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</si>
  <si>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</si>
  <si>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</si>
  <si>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</si>
  <si>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</si>
  <si>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</si>
  <si>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</si>
  <si>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</si>
  <si>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</si>
  <si>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</si>
  <si>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</si>
  <si>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</si>
  <si>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</si>
  <si>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</si>
  <si>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</si>
  <si>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</si>
  <si>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</si>
  <si>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</si>
  <si>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</si>
  <si>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</si>
  <si>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</si>
  <si>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</si>
  <si>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</si>
  <si>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</si>
  <si>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</si>
  <si>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</si>
  <si>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</si>
  <si>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</si>
  <si>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</si>
  <si>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</si>
  <si>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</si>
  <si>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</si>
  <si>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</si>
  <si>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</si>
  <si>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</si>
  <si>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</si>
  <si>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</si>
  <si>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</si>
  <si>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</si>
  <si>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</si>
  <si>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</si>
  <si>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</si>
  <si>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</si>
  <si>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</si>
  <si>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</si>
  <si>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</si>
  <si>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</si>
  <si>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</si>
  <si>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</si>
  <si>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</si>
  <si>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</si>
  <si>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</si>
  <si>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</si>
  <si>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</si>
  <si>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</si>
  <si>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</si>
  <si>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</si>
  <si>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</si>
  <si>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</si>
  <si>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</si>
  <si>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</si>
  <si>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</si>
  <si>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</si>
  <si>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</si>
  <si>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</si>
  <si>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</si>
  <si>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</si>
  <si>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</si>
  <si>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</si>
  <si>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</si>
  <si>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</si>
  <si>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</si>
  <si>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</si>
  <si>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</si>
  <si>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</si>
  <si>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</si>
  <si>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</si>
  <si>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</si>
  <si>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</si>
  <si>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</si>
  <si>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</si>
  <si>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</si>
  <si>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</si>
  <si>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</si>
  <si>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</si>
  <si>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</si>
  <si>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</si>
  <si>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</si>
  <si>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</si>
  <si>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</si>
  <si>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</si>
  <si>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</si>
  <si>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</si>
  <si>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</si>
  <si>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</si>
  <si>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</si>
  <si>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</si>
  <si>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</si>
  <si>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</si>
  <si>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</si>
  <si>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</si>
  <si>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</si>
  <si>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</si>
  <si>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</si>
  <si>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</si>
  <si>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</si>
  <si>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</si>
  <si>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</si>
  <si>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</si>
  <si>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</si>
  <si>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</si>
  <si>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</si>
  <si>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</si>
  <si>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</si>
  <si>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</si>
  <si>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</si>
  <si>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</si>
  <si>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</si>
  <si>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</si>
  <si>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</si>
  <si>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</si>
  <si>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</si>
  <si>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</si>
  <si>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</si>
  <si>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</si>
  <si>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</si>
  <si>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</si>
  <si>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</si>
  <si>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</si>
  <si>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</si>
  <si>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</si>
  <si>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</si>
  <si>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</si>
  <si>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</si>
  <si>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</si>
  <si>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</si>
  <si>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</si>
  <si>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</si>
  <si>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</si>
  <si>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</si>
  <si>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</si>
  <si>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</si>
  <si>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</si>
  <si>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</si>
  <si>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</si>
  <si>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</si>
  <si>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</si>
  <si>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</si>
  <si>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</si>
  <si>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</si>
  <si>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</si>
  <si>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</si>
  <si>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</si>
  <si>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</si>
  <si>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</si>
  <si>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</si>
  <si>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</si>
  <si>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</si>
  <si>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</si>
  <si>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</si>
  <si>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</si>
  <si>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</si>
  <si>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</si>
  <si>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</si>
  <si>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</si>
  <si>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</si>
  <si>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</si>
  <si>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</si>
  <si>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</si>
  <si>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</si>
  <si>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</si>
  <si>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</si>
  <si>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</si>
  <si>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</si>
  <si>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</si>
  <si>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</si>
  <si>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</si>
  <si>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</si>
  <si>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</si>
  <si>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</si>
  <si>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</si>
  <si>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</si>
  <si>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</si>
  <si>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</si>
  <si>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</si>
  <si>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</si>
  <si>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</si>
  <si>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</si>
  <si>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</si>
  <si>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</si>
  <si>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</si>
  <si>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</si>
  <si>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</si>
  <si>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</si>
  <si>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</si>
  <si>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</si>
  <si>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</si>
  <si>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</si>
  <si>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</si>
  <si>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</si>
  <si>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</si>
  <si>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</si>
  <si>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</si>
  <si>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</si>
  <si>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</si>
  <si>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</si>
  <si>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</si>
  <si>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</si>
  <si>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</si>
  <si>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</si>
  <si>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</si>
  <si>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</si>
  <si>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</si>
  <si>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</si>
  <si>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</si>
  <si>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</si>
  <si>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</si>
  <si>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</si>
  <si>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</si>
  <si>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</si>
  <si>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</si>
  <si>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</si>
  <si>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</si>
  <si>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</si>
  <si>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</si>
  <si>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</si>
  <si>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</si>
  <si>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</si>
  <si>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</si>
  <si>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</si>
  <si>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</si>
  <si>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</si>
  <si>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</si>
  <si>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</si>
  <si>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</si>
  <si>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</si>
  <si>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</si>
  <si>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</si>
  <si>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</si>
  <si>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</si>
  <si>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</si>
  <si>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</si>
  <si>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</si>
  <si>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</si>
  <si>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</si>
  <si>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</si>
  <si>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</si>
  <si>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</si>
  <si>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</si>
  <si>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</si>
  <si>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</si>
  <si>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</si>
  <si>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</si>
  <si>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</si>
  <si>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</si>
  <si>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</si>
  <si>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</si>
  <si>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</si>
  <si>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</si>
  <si>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</si>
  <si>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</si>
  <si>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</si>
  <si>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</si>
  <si>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</si>
  <si>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</si>
  <si>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</si>
  <si>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</si>
  <si>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</si>
  <si>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</si>
  <si>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</si>
  <si>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</si>
  <si>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</si>
  <si>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</si>
  <si>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</si>
  <si>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</si>
  <si>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</si>
  <si>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</si>
  <si>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</si>
  <si>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</si>
  <si>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</si>
  <si>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</si>
  <si>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</si>
  <si>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</si>
  <si>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</si>
  <si>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</si>
  <si>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</si>
  <si>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</si>
  <si>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</si>
  <si>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</si>
  <si>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</si>
  <si>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</si>
  <si>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</si>
  <si>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</si>
  <si>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</si>
  <si>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</si>
  <si>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</si>
  <si>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</si>
  <si>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</si>
  <si>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</si>
  <si>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</si>
  <si>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</si>
  <si>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</si>
  <si>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</si>
  <si>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</si>
  <si>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</si>
  <si>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</si>
  <si>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</si>
  <si>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</si>
  <si>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</si>
  <si>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</si>
  <si>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</si>
  <si>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</si>
  <si>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</si>
  <si>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</si>
  <si>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</si>
  <si>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</si>
  <si>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</si>
  <si>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</si>
  <si>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</si>
  <si>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</si>
  <si>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</si>
  <si>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</si>
  <si>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</si>
  <si>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</si>
  <si>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</si>
  <si>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</si>
  <si>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</si>
  <si>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</si>
  <si>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</si>
  <si>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</si>
  <si>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</si>
  <si>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</si>
  <si>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</si>
  <si>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</si>
  <si>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</si>
  <si>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</si>
  <si>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</si>
  <si>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</si>
  <si>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</si>
  <si>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</si>
  <si>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</si>
  <si>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</si>
  <si>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</si>
  <si>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</si>
  <si>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</si>
  <si>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</si>
  <si>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</si>
  <si>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</si>
  <si>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</si>
  <si>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</si>
  <si>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</si>
  <si>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</si>
  <si>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</si>
  <si>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</si>
  <si>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</si>
  <si>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</si>
  <si>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</si>
  <si>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</si>
  <si>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</si>
  <si>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</si>
  <si>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</si>
  <si>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</si>
  <si>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</si>
  <si>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</si>
  <si>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</si>
  <si>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</si>
  <si>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</si>
  <si>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</si>
  <si>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</si>
  <si>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</si>
  <si>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</si>
  <si>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</si>
  <si>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</si>
  <si>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</si>
  <si>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</si>
  <si>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</si>
  <si>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</si>
  <si>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</si>
  <si>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</si>
  <si>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</si>
  <si>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</si>
  <si>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</si>
  <si>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</si>
  <si>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</si>
  <si>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</si>
  <si>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</si>
  <si>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</si>
  <si>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</si>
  <si>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</si>
  <si>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</si>
  <si>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</si>
  <si>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</si>
  <si>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</si>
  <si>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</si>
  <si>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</si>
  <si>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</si>
  <si>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</si>
  <si>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</si>
  <si>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</si>
  <si>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</si>
  <si>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</si>
  <si>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</si>
  <si>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</si>
  <si>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</si>
  <si>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</si>
  <si>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</si>
  <si>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</si>
  <si>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</si>
  <si>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</si>
  <si>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</si>
  <si>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</si>
  <si>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</si>
  <si>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</si>
  <si>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</si>
  <si>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</si>
  <si>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</si>
  <si>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</si>
  <si>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</si>
  <si>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</si>
  <si>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</si>
  <si>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</si>
  <si>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</si>
  <si>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</si>
  <si>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</si>
  <si>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</si>
  <si>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</si>
  <si>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</si>
  <si>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</si>
  <si>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</si>
  <si>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</si>
  <si>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</si>
  <si>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</si>
  <si>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</si>
  <si>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</si>
  <si>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</si>
  <si>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</si>
  <si>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</si>
  <si>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</si>
  <si>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</si>
  <si>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</si>
  <si>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</si>
  <si>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</si>
  <si>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</si>
  <si>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</si>
  <si>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</si>
  <si>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</si>
  <si>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</si>
  <si>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</si>
  <si>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</si>
  <si>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</si>
  <si>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</si>
  <si>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</si>
  <si>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</si>
  <si>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</si>
  <si>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</si>
  <si>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</si>
  <si>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</si>
  <si>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</si>
  <si>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</si>
  <si>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</si>
  <si>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</si>
  <si>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</si>
  <si>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</si>
  <si>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</si>
  <si>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</si>
  <si>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</si>
  <si>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</si>
  <si>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</si>
  <si>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</si>
  <si>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</si>
  <si>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</si>
  <si>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</si>
  <si>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</si>
  <si>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</si>
  <si>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</si>
  <si>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</si>
  <si>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</si>
  <si>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</si>
  <si>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</si>
  <si>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</si>
  <si>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</si>
  <si>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</si>
  <si>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</si>
  <si>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</si>
  <si>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</si>
  <si>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</si>
  <si>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</si>
  <si>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</si>
  <si>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</si>
  <si>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</si>
  <si>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</si>
  <si>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</si>
  <si>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</si>
  <si>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</si>
  <si>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</si>
  <si>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</si>
  <si>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</si>
  <si>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</si>
  <si>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</si>
  <si>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</si>
  <si>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</si>
  <si>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</si>
  <si>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</si>
  <si>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</si>
  <si>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</si>
  <si>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</si>
  <si>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</si>
  <si>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</si>
  <si>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</si>
  <si>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</si>
  <si>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</si>
  <si>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</si>
  <si>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</si>
  <si>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</si>
  <si>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</si>
  <si>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</si>
  <si>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</si>
  <si>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</si>
  <si>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</si>
  <si>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</si>
  <si>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</si>
  <si>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</si>
  <si>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</si>
  <si>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</si>
  <si>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</si>
  <si>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</si>
  <si>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</si>
  <si>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</si>
  <si>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</si>
  <si>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</si>
  <si>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</si>
  <si>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</si>
  <si>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</si>
  <si>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</si>
  <si>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</si>
  <si>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</si>
  <si>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</si>
  <si>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</si>
  <si>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</si>
  <si>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</si>
  <si>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</si>
  <si>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</si>
  <si>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</si>
  <si>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</si>
  <si>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</si>
  <si>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</si>
  <si>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</si>
  <si>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</si>
  <si>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</si>
  <si>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</si>
  <si>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</si>
  <si>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</si>
  <si>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</si>
  <si>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</si>
  <si>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</si>
  <si>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</si>
  <si>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</si>
  <si>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</si>
  <si>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</si>
  <si>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</si>
  <si>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</si>
  <si>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</si>
  <si>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</si>
  <si>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</si>
  <si>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</si>
  <si>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</si>
  <si>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</si>
  <si>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</si>
  <si>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</si>
  <si>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</si>
  <si>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</si>
  <si>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</si>
  <si>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</si>
  <si>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</si>
  <si>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</si>
  <si>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</si>
  <si>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</si>
  <si>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</si>
  <si>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</si>
  <si>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</si>
  <si>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</si>
  <si>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</si>
  <si>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</si>
  <si>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</si>
  <si>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</si>
  <si>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</si>
  <si>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</si>
  <si>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</si>
  <si>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</si>
  <si>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</si>
  <si>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</si>
  <si>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</si>
  <si>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</si>
  <si>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</si>
  <si>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</si>
  <si>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</si>
  <si>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</si>
  <si>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</si>
  <si>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</si>
  <si>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</si>
  <si>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</si>
  <si>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</si>
  <si>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</si>
  <si>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</si>
  <si>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</si>
  <si>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</si>
  <si>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</si>
  <si>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</si>
  <si>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</si>
  <si>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</si>
  <si>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</si>
  <si>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</si>
  <si>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</si>
  <si>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</si>
  <si>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</si>
  <si>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</si>
  <si>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</si>
  <si>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</si>
  <si>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</si>
  <si>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</si>
  <si>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</si>
  <si>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</si>
  <si>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</si>
  <si>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</si>
  <si>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</si>
  <si>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</si>
  <si>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</si>
  <si>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</si>
  <si>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</si>
  <si>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</si>
  <si>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</si>
  <si>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</si>
  <si>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</si>
  <si>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</si>
  <si>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</si>
  <si>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</si>
  <si>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</si>
  <si>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</si>
  <si>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</si>
  <si>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</si>
  <si>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</si>
  <si>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</si>
  <si>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</si>
  <si>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</si>
  <si>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</si>
  <si>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</si>
  <si>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</si>
  <si>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</si>
  <si>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</si>
  <si>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</si>
  <si>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</si>
  <si>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</si>
  <si>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</si>
  <si>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</si>
  <si>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</si>
  <si>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</si>
  <si>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</si>
  <si>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</si>
  <si>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</si>
  <si>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</si>
  <si>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</si>
  <si>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</si>
  <si>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</si>
  <si>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</si>
  <si>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</si>
  <si>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</si>
  <si>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</si>
  <si>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</si>
  <si>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</si>
  <si>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</si>
  <si>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</si>
  <si>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</si>
  <si>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</si>
  <si>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</si>
  <si>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</si>
  <si>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</si>
  <si>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</si>
  <si>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</si>
  <si>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</si>
  <si>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</si>
  <si>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</si>
  <si>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</si>
  <si>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</si>
  <si>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</si>
  <si>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</si>
  <si>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</si>
  <si>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</si>
  <si>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</si>
  <si>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</si>
  <si>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</si>
  <si>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</si>
  <si>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</si>
  <si>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</si>
  <si>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</si>
  <si>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</si>
  <si>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</si>
  <si>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</si>
  <si>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</si>
  <si>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</si>
  <si>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</si>
  <si>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</si>
  <si>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</si>
  <si>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</si>
  <si>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</si>
  <si>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</si>
  <si>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</si>
  <si>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</si>
  <si>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</si>
  <si>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</si>
  <si>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</si>
  <si>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</si>
  <si>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</si>
  <si>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</si>
  <si>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</si>
  <si>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</si>
  <si>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</si>
  <si>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</si>
  <si>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</si>
  <si>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</si>
  <si>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</si>
  <si>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</si>
  <si>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</si>
  <si>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</si>
  <si>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</si>
  <si>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</si>
  <si>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</si>
  <si>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</si>
  <si>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</si>
  <si>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</si>
  <si>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</si>
  <si>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</si>
  <si>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</si>
  <si>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</si>
  <si>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</si>
  <si>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</si>
  <si>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</si>
  <si>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</si>
  <si>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</si>
  <si>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</si>
  <si>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</si>
  <si>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</si>
  <si>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</si>
  <si>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</si>
  <si>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</si>
  <si>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</si>
  <si>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</si>
  <si>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</si>
  <si>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</si>
  <si>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</si>
  <si>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</si>
  <si>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</si>
  <si>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</si>
  <si>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</si>
  <si>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</si>
  <si>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</si>
  <si>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</si>
  <si>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</si>
  <si>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</si>
  <si>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</si>
  <si>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</si>
  <si>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</si>
  <si>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</si>
  <si>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</si>
  <si>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</si>
  <si>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</si>
  <si>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</si>
  <si>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</si>
  <si>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</si>
  <si>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</si>
  <si>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</si>
  <si>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</si>
  <si>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</si>
  <si>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</si>
  <si>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</si>
  <si>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</si>
  <si>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</si>
  <si>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</si>
  <si>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</si>
  <si>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</si>
  <si>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</si>
  <si>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</si>
  <si>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</si>
  <si>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</si>
  <si>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</si>
  <si>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</si>
  <si>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</si>
  <si>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</si>
  <si>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</si>
  <si>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</si>
  <si>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</si>
  <si>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</si>
  <si>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</si>
  <si>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</si>
  <si>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</si>
  <si>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</si>
  <si>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</si>
  <si>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</si>
  <si>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</si>
  <si>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</si>
  <si>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</si>
  <si>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</si>
  <si>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</si>
  <si>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</si>
  <si>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</si>
  <si>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</si>
  <si>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</si>
  <si>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</si>
  <si>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</si>
  <si>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</si>
  <si>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</si>
  <si>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</si>
  <si>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</si>
  <si>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</si>
  <si>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</si>
  <si>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</si>
  <si>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</si>
  <si>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</si>
  <si>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</si>
  <si>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</si>
  <si>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</si>
  <si>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</si>
  <si>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</si>
  <si>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</si>
  <si>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</si>
  <si>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</si>
  <si>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</si>
  <si>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</si>
  <si>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</si>
  <si>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</si>
  <si>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</si>
  <si>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</si>
  <si>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</si>
  <si>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</si>
  <si>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</si>
  <si>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</si>
  <si>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</si>
  <si>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</si>
  <si>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</si>
  <si>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</si>
  <si>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</si>
  <si>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</si>
  <si>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</si>
  <si>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</si>
  <si>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</si>
  <si>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</si>
  <si>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</si>
  <si>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</si>
  <si>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</si>
  <si>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</si>
  <si>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</si>
  <si>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</si>
  <si>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</si>
  <si>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</si>
  <si>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</si>
  <si>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</si>
  <si>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</si>
  <si>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</si>
  <si>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</si>
  <si>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</si>
  <si>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</si>
  <si>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</si>
  <si>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</si>
  <si>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</si>
  <si>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</si>
  <si>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</si>
  <si>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</si>
  <si>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</si>
  <si>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</si>
  <si>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</si>
  <si>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</si>
  <si>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</si>
  <si>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</si>
  <si>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</si>
  <si>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</si>
  <si>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</si>
  <si>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</si>
  <si>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</si>
  <si>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</si>
  <si>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</si>
  <si>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</si>
  <si>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</si>
  <si>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</si>
  <si>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</si>
  <si>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</si>
  <si>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</si>
  <si>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</si>
  <si>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</si>
  <si>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</si>
  <si>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</si>
  <si>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</si>
  <si>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</si>
  <si>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</si>
  <si>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</si>
  <si>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</si>
  <si>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</si>
  <si>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</si>
  <si>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</si>
  <si>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</si>
  <si>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</si>
  <si>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</si>
  <si>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</si>
  <si>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</si>
  <si>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</si>
  <si>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</si>
  <si>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</si>
  <si>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</si>
  <si>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</si>
  <si>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</si>
  <si>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</si>
  <si>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</si>
  <si>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</si>
  <si>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</si>
  <si>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</si>
  <si>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</si>
  <si>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</si>
  <si>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</si>
  <si>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</si>
  <si>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</si>
  <si>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</si>
  <si>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</si>
  <si>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</si>
  <si>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</si>
  <si>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</si>
  <si>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</si>
  <si>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</si>
  <si>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</si>
  <si>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</si>
  <si>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</si>
  <si>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</si>
  <si>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</si>
  <si>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</si>
  <si>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</si>
  <si>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</si>
  <si>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</si>
  <si>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</si>
  <si>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</si>
  <si>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</si>
  <si>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</si>
  <si>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</si>
  <si>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</si>
  <si>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</si>
  <si>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</si>
  <si>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</si>
  <si>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</si>
  <si>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</si>
  <si>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</si>
  <si>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</si>
  <si>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</si>
  <si>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</si>
  <si>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</si>
  <si>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</si>
  <si>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</si>
  <si>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</si>
  <si>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</si>
  <si>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</si>
  <si>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</si>
  <si>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</si>
  <si>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</si>
  <si>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</si>
  <si>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</si>
  <si>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</si>
  <si>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</si>
  <si>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</si>
  <si>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</si>
  <si>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</si>
  <si>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</si>
  <si>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</si>
  <si>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</si>
  <si>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</si>
  <si>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</si>
  <si>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</si>
  <si>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</si>
  <si>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</si>
  <si>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</si>
  <si>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</si>
  <si>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</si>
  <si>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</si>
  <si>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</si>
  <si>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</si>
  <si>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</si>
  <si>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</si>
  <si>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</si>
  <si>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</si>
  <si>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</si>
  <si>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</si>
  <si>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</si>
  <si>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</si>
  <si>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</si>
  <si>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</si>
  <si>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</si>
  <si>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</si>
  <si>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</si>
  <si>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</si>
  <si>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</si>
  <si>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</si>
  <si>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</si>
  <si>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</si>
  <si>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</si>
  <si>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</si>
  <si>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</si>
  <si>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</si>
  <si>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</si>
  <si>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</si>
  <si>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</si>
  <si>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</si>
  <si>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</si>
  <si>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</si>
  <si>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</si>
  <si>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</si>
  <si>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</si>
  <si>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</si>
  <si>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</si>
  <si>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</si>
  <si>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</si>
  <si>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</si>
  <si>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</si>
  <si>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</si>
  <si>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</si>
  <si>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</si>
  <si>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</si>
  <si>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</si>
  <si>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</si>
  <si>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</si>
  <si>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</si>
  <si>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</si>
  <si>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</si>
  <si>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</si>
  <si>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</si>
  <si>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</si>
  <si>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</si>
  <si>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</si>
  <si>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</si>
  <si>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</si>
  <si>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</si>
  <si>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</si>
  <si>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</si>
  <si>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</si>
  <si>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</si>
  <si>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</si>
  <si>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</si>
  <si>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</si>
  <si>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</si>
  <si>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</si>
  <si>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</si>
  <si>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</si>
  <si>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</si>
  <si>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</si>
  <si>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</si>
  <si>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</si>
  <si>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</si>
  <si>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</si>
  <si>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</si>
  <si>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</si>
  <si>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</si>
  <si>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</si>
  <si>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</si>
  <si>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</si>
  <si>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</si>
  <si>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</si>
  <si>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</si>
  <si>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</si>
  <si>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</si>
  <si>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</si>
  <si>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</si>
  <si>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</si>
  <si>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</si>
  <si>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</si>
  <si>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</si>
  <si>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</si>
  <si>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</si>
  <si>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</si>
  <si>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</si>
  <si>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</si>
  <si>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</si>
  <si>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</si>
  <si>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</si>
  <si>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</si>
  <si>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</si>
  <si>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</si>
  <si>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</si>
  <si>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</si>
  <si>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</si>
  <si>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</si>
  <si>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</si>
  <si>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</si>
  <si>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</si>
  <si>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</si>
  <si>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</si>
  <si>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</si>
  <si>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</si>
  <si>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</si>
  <si>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</si>
  <si>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</si>
  <si>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</si>
  <si>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</si>
  <si>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</si>
  <si>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</si>
  <si>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</si>
  <si>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</si>
  <si>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</si>
  <si>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</si>
  <si>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</si>
  <si>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</si>
  <si>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</si>
  <si>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</si>
  <si>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</si>
  <si>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</si>
  <si>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</si>
  <si>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</si>
  <si>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</si>
  <si>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</si>
  <si>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</si>
  <si>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</si>
  <si>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</si>
  <si>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</si>
  <si>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</si>
  <si>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</si>
  <si>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</si>
  <si>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</si>
  <si>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</si>
  <si>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</si>
  <si>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</si>
  <si>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</si>
  <si>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</si>
  <si>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</si>
  <si>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</si>
  <si>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</si>
  <si>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</si>
  <si>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</si>
  <si>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</si>
  <si>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</si>
  <si>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</si>
  <si>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</si>
  <si>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</si>
  <si>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</si>
  <si>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</si>
  <si>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</si>
  <si>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</si>
  <si>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</si>
  <si>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</si>
  <si>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</si>
  <si>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</si>
  <si>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</si>
  <si>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</si>
  <si>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</si>
  <si>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</si>
  <si>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</si>
  <si>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</si>
  <si>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</si>
  <si>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</si>
  <si>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</si>
  <si>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</si>
  <si>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</si>
  <si>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</si>
  <si>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</si>
  <si>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</si>
  <si>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</si>
  <si>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</si>
  <si>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</si>
  <si>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</si>
  <si>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</si>
  <si>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</si>
  <si>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</si>
  <si>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</si>
  <si>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</si>
  <si>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</si>
  <si>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</si>
  <si>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</si>
  <si>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</si>
  <si>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</si>
  <si>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</si>
  <si>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</si>
  <si>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</si>
  <si>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</si>
  <si>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</si>
  <si>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</si>
  <si>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</si>
  <si>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</si>
  <si>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</si>
  <si>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</si>
  <si>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</si>
  <si>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</si>
  <si>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</si>
  <si>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</si>
  <si>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</si>
  <si>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</si>
  <si>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</si>
  <si>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</si>
  <si>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</si>
  <si>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</si>
  <si>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</si>
  <si>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</si>
  <si>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</si>
  <si>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</si>
  <si>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</si>
  <si>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</si>
  <si>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</si>
  <si>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</si>
  <si>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</si>
  <si>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</si>
  <si>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</si>
  <si>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</si>
  <si>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</si>
  <si>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</si>
  <si>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</si>
  <si>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</si>
  <si>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</si>
  <si>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</si>
  <si>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</si>
  <si>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</si>
  <si>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</si>
  <si>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</si>
  <si>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</si>
  <si>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</si>
  <si>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</si>
  <si>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</si>
  <si>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</si>
  <si>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</si>
  <si>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</si>
  <si>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</si>
  <si>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</si>
  <si>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</si>
  <si>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</si>
  <si>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</si>
  <si>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</si>
  <si>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</si>
  <si>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</si>
  <si>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</si>
  <si>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</si>
  <si>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</si>
  <si>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</si>
  <si>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</si>
  <si>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</si>
  <si>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</si>
  <si>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</si>
  <si>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</si>
  <si>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</si>
  <si>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</si>
  <si>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</si>
  <si>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</si>
  <si>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</si>
  <si>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</si>
  <si>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</si>
  <si>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</si>
  <si>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</si>
  <si>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</si>
  <si>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</si>
  <si>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</si>
  <si>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</si>
  <si>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</si>
  <si>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</si>
  <si>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</si>
  <si>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</si>
  <si>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</si>
  <si>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</si>
  <si>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</si>
  <si>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</si>
  <si>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</si>
  <si>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</si>
  <si>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</si>
  <si>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</si>
  <si>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</si>
  <si>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</si>
  <si>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</si>
  <si>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</si>
  <si>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</si>
  <si>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</si>
  <si>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</si>
  <si>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</si>
  <si>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</si>
  <si>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</si>
  <si>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</si>
  <si>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</si>
  <si>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</si>
  <si>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</si>
  <si>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</si>
  <si>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</si>
  <si>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</si>
  <si>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</si>
  <si>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</si>
  <si>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</si>
  <si>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</si>
  <si>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</si>
  <si>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</si>
  <si>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</si>
  <si>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</si>
  <si>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</si>
  <si>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</si>
  <si>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</si>
  <si>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</si>
  <si>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</si>
  <si>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</si>
  <si>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</si>
  <si>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</si>
  <si>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</si>
  <si>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</si>
  <si>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</si>
  <si>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</si>
  <si>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</si>
  <si>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</si>
  <si>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</si>
  <si>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</si>
  <si>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</si>
  <si>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</si>
  <si>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</si>
  <si>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</si>
  <si>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</si>
  <si>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</si>
  <si>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</si>
  <si>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</si>
  <si>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</si>
  <si>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</si>
  <si>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</si>
  <si>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</si>
  <si>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</si>
  <si>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</si>
  <si>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</si>
  <si>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</si>
  <si>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</si>
  <si>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</si>
  <si>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</si>
  <si>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</si>
  <si>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</si>
  <si>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</si>
  <si>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</si>
  <si>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</si>
  <si>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</si>
  <si>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</si>
  <si>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</si>
  <si>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</si>
  <si>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</si>
  <si>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</si>
  <si>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</si>
  <si>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</si>
  <si>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</si>
  <si>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</si>
  <si>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</si>
  <si>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</si>
  <si>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</si>
  <si>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</si>
  <si>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</si>
  <si>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</si>
  <si>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</si>
  <si>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</si>
  <si>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</si>
  <si>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</si>
  <si>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</si>
  <si>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</si>
  <si>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</si>
  <si>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</si>
  <si>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</si>
  <si>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</si>
  <si>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</si>
  <si>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</si>
  <si>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</si>
  <si>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</si>
  <si>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</si>
  <si>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</si>
  <si>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</si>
  <si>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</si>
  <si>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</si>
  <si>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</si>
  <si>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</si>
  <si>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</si>
  <si>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</si>
  <si>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</si>
  <si>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</si>
  <si>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</si>
  <si>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</si>
  <si>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</si>
  <si>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</si>
  <si>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</si>
  <si>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</si>
  <si>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</si>
  <si>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</si>
  <si>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</si>
  <si>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</si>
  <si>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</si>
  <si>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</si>
  <si>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</si>
  <si>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</si>
  <si>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</si>
  <si>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</si>
  <si>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</si>
  <si>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</si>
  <si>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</si>
  <si>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</si>
  <si>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</si>
  <si>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</si>
  <si>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</si>
  <si>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</si>
  <si>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</si>
  <si>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</si>
  <si>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</si>
  <si>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</si>
  <si>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</si>
  <si>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</si>
  <si>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</si>
  <si>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</si>
  <si>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</si>
  <si>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</si>
  <si>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</si>
  <si>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</si>
  <si>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</si>
  <si>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</si>
  <si>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</si>
  <si>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</si>
  <si>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</si>
  <si>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</si>
  <si>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</si>
  <si>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</si>
  <si>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</si>
  <si>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</si>
  <si>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</si>
  <si>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</si>
  <si>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</si>
  <si>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</si>
  <si>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</si>
  <si>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</si>
  <si>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</si>
  <si>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</si>
  <si>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</si>
  <si>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</si>
  <si>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</si>
  <si>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</si>
  <si>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</si>
  <si>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</si>
  <si>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</si>
  <si>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</si>
  <si>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</si>
  <si>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</si>
  <si>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</si>
  <si>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</si>
  <si>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</si>
  <si>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</si>
  <si>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</si>
  <si>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</si>
  <si>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</si>
  <si>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</si>
  <si>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</si>
  <si>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</si>
  <si>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</si>
  <si>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</si>
  <si>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</si>
  <si>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</si>
  <si>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</si>
  <si>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</si>
  <si>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</si>
  <si>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</si>
  <si>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</si>
  <si>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</si>
  <si>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</si>
  <si>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</si>
  <si>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</si>
  <si>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</si>
  <si>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</si>
  <si>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</si>
  <si>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</si>
  <si>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</si>
  <si>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</si>
  <si>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</si>
  <si>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</si>
  <si>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</si>
  <si>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</si>
  <si>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</si>
  <si>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</si>
  <si>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</si>
  <si>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</si>
  <si>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</si>
  <si>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</si>
  <si>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</si>
  <si>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</si>
  <si>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</si>
  <si>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</si>
  <si>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</si>
  <si>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</si>
  <si>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</si>
  <si>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</si>
  <si>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</si>
  <si>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</si>
  <si>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</si>
  <si>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</si>
  <si>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</si>
  <si>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</si>
  <si>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</si>
  <si>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</si>
  <si>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</si>
  <si>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</si>
  <si>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</si>
  <si>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</si>
  <si>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</si>
  <si>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</si>
  <si>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</si>
  <si>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</si>
  <si>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</si>
  <si>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</si>
  <si>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</si>
  <si>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</si>
  <si>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</si>
  <si>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</si>
  <si>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</si>
  <si>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</si>
  <si>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</si>
  <si>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</si>
  <si>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</si>
  <si>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</si>
  <si>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</si>
  <si>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</si>
  <si>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</si>
  <si>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</si>
  <si>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</si>
  <si>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</si>
  <si>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</si>
  <si>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</si>
  <si>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</si>
  <si>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</si>
  <si>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</si>
  <si>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</si>
  <si>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</si>
  <si>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</si>
  <si>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</si>
  <si>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</si>
  <si>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</si>
  <si>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</si>
  <si>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</si>
  <si>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</si>
  <si>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</si>
  <si>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</si>
  <si>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</si>
  <si>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</si>
  <si>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</si>
  <si>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</si>
  <si>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</si>
  <si>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</si>
  <si>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</si>
  <si>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</si>
  <si>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</si>
  <si>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</si>
  <si>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</si>
  <si>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</si>
  <si>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</si>
  <si>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</si>
  <si>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</si>
  <si>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</si>
  <si>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</si>
  <si>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</si>
  <si>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</si>
  <si>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</si>
  <si>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</si>
  <si>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</si>
  <si>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</si>
  <si>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</si>
  <si>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</si>
  <si>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</si>
  <si>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</si>
  <si>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</si>
  <si>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</si>
  <si>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</si>
  <si>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</si>
  <si>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</si>
  <si>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</si>
  <si>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</si>
  <si>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</si>
  <si>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</si>
  <si>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</si>
  <si>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</si>
  <si>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</si>
  <si>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</si>
  <si>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</si>
  <si>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</si>
  <si>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</si>
  <si>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</si>
  <si>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</si>
  <si>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</si>
  <si>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</si>
  <si>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</si>
  <si>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</si>
  <si>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</si>
  <si>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</si>
  <si>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</si>
  <si>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</si>
  <si>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</si>
  <si>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</si>
  <si>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</si>
  <si>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</si>
  <si>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</si>
  <si>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</si>
  <si>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</si>
  <si>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</si>
  <si>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</si>
  <si>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</si>
  <si>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</si>
  <si>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</si>
  <si>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</si>
  <si>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</si>
  <si>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</si>
  <si>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</si>
  <si>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</si>
  <si>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</si>
  <si>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</si>
  <si>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</si>
  <si>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</si>
  <si>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</si>
  <si>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</si>
  <si>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</si>
  <si>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</si>
  <si>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</si>
  <si>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</si>
  <si>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</si>
  <si>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</si>
  <si>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</si>
  <si>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</si>
  <si>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</si>
  <si>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</si>
  <si>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</si>
  <si>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</si>
  <si>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</si>
  <si>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</si>
  <si>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</si>
  <si>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</si>
  <si>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</si>
  <si>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</si>
  <si>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</si>
  <si>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</si>
  <si>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</si>
  <si>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</si>
  <si>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</si>
  <si>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</si>
  <si>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</si>
  <si>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</si>
  <si>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</si>
  <si>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</si>
  <si>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</si>
  <si>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</si>
  <si>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</si>
  <si>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</si>
  <si>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</si>
  <si>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</si>
  <si>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</si>
  <si>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</si>
  <si>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</si>
  <si>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</si>
  <si>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</si>
  <si>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</si>
  <si>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</si>
  <si>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</si>
  <si>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</si>
  <si>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</si>
  <si>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</si>
  <si>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</si>
  <si>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</si>
  <si>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</si>
  <si>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</si>
  <si>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</si>
  <si>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</si>
  <si>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</si>
  <si>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</si>
  <si>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</si>
  <si>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</si>
  <si>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</si>
  <si>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</si>
  <si>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</si>
  <si>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</si>
  <si>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</si>
  <si>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</si>
  <si>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</si>
  <si>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</si>
  <si>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</si>
  <si>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</si>
  <si>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</si>
  <si>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</si>
  <si>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</si>
  <si>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</si>
  <si>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</si>
  <si>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</si>
  <si>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</si>
  <si>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</si>
  <si>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</si>
  <si>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</si>
  <si>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</si>
  <si>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</si>
  <si>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</si>
  <si>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</si>
  <si>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</si>
  <si>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</si>
  <si>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</si>
  <si>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</si>
  <si>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</si>
  <si>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</si>
  <si>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</si>
  <si>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</si>
  <si>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</si>
  <si>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</si>
  <si>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</si>
  <si>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</si>
  <si>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</si>
  <si>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</si>
  <si>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</si>
  <si>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</si>
  <si>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</si>
  <si>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</si>
  <si>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</si>
  <si>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</si>
  <si>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</si>
  <si>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</si>
  <si>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</si>
  <si>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</si>
  <si>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</si>
  <si>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</si>
  <si>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</si>
  <si>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</si>
  <si>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</si>
  <si>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</si>
  <si>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</si>
  <si>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</si>
  <si>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</si>
  <si>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</si>
  <si>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</si>
  <si>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</si>
  <si>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</si>
  <si>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</si>
  <si>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</si>
  <si>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</si>
  <si>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</si>
  <si>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</si>
  <si>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</si>
  <si>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</si>
  <si>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</si>
  <si>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</si>
  <si>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</si>
  <si>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</si>
  <si>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</si>
  <si>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</si>
  <si>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</si>
  <si>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</si>
  <si>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</si>
  <si>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</si>
  <si>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</si>
  <si>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</si>
  <si>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</si>
  <si>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</si>
  <si>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</si>
  <si>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</si>
  <si>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</si>
  <si>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</si>
  <si>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</si>
  <si>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</si>
  <si>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</si>
  <si>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</si>
  <si>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</si>
  <si>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</si>
  <si>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</si>
  <si>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</si>
  <si>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</si>
  <si>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</si>
  <si>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</si>
  <si>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</si>
  <si>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</si>
  <si>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</si>
  <si>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</si>
  <si>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</si>
  <si>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</si>
  <si>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</si>
  <si>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</si>
  <si>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</si>
  <si>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</si>
  <si>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</si>
  <si>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</si>
  <si>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</si>
  <si>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</si>
  <si>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</si>
  <si>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</si>
  <si>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</si>
  <si>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</si>
  <si>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</si>
  <si>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</si>
  <si>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</si>
  <si>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</si>
  <si>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</si>
  <si>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</si>
  <si>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</si>
  <si>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</si>
  <si>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</si>
  <si>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</si>
  <si>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</si>
  <si>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</si>
  <si>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</si>
  <si>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</si>
  <si>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</si>
  <si>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</si>
  <si>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</si>
  <si>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</si>
  <si>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</si>
  <si>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</si>
  <si>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</si>
  <si>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</si>
  <si>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</si>
  <si>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</si>
  <si>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</si>
  <si>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</si>
  <si>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</si>
  <si>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</si>
  <si>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</si>
  <si>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</si>
  <si>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</si>
  <si>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</si>
  <si>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</si>
  <si>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</si>
  <si>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</si>
  <si>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</si>
  <si>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</si>
  <si>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</si>
  <si>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</si>
  <si>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</si>
  <si>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</si>
  <si>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</si>
  <si>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</si>
  <si>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</si>
  <si>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</si>
  <si>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</si>
  <si>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</si>
  <si>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</si>
  <si>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</si>
  <si>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</si>
  <si>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</si>
  <si>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</si>
  <si>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</si>
  <si>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</si>
  <si>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</si>
  <si>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</si>
  <si>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</si>
  <si>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</si>
  <si>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</si>
  <si>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</si>
  <si>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</si>
  <si>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</si>
  <si>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</si>
  <si>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</si>
  <si>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</si>
  <si>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</si>
  <si>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</si>
  <si>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</si>
  <si>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</si>
  <si>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</si>
  <si>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</si>
  <si>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</si>
  <si>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</si>
  <si>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</si>
  <si>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</si>
  <si>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</si>
  <si>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</si>
  <si>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</si>
  <si>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</si>
  <si>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</si>
  <si>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</si>
  <si>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</si>
  <si>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</si>
  <si>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</si>
  <si>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</si>
  <si>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</si>
  <si>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</si>
  <si>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</si>
  <si>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</si>
  <si>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</si>
  <si>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</si>
  <si>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</si>
  <si>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</si>
  <si>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</si>
  <si>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</si>
  <si>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</si>
  <si>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</si>
  <si>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</si>
  <si>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</si>
  <si>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</si>
  <si>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</si>
  <si>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08 Mayo de 2021</t>
  </si>
  <si>
    <t>3335879932</t>
  </si>
  <si>
    <t>3335879888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</si>
  <si>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</si>
  <si>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</si>
  <si>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</si>
  <si>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</si>
  <si>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</si>
  <si>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</si>
  <si>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</si>
  <si>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</si>
  <si>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</si>
  <si>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</si>
  <si>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</si>
  <si>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</si>
  <si>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</si>
  <si>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</si>
  <si>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3335880041</t>
  </si>
  <si>
    <t>3335880127</t>
  </si>
  <si>
    <t>3335880126</t>
  </si>
  <si>
    <t>3335880125</t>
  </si>
  <si>
    <t>3335880130</t>
  </si>
  <si>
    <t>ATM Estación Texaco Las Lavas</t>
  </si>
  <si>
    <t>DRBR166</t>
  </si>
  <si>
    <t>3335880147</t>
  </si>
  <si>
    <t>3335880146</t>
  </si>
  <si>
    <t>3335880145</t>
  </si>
  <si>
    <t>3335880144</t>
  </si>
  <si>
    <t xml:space="preserve">LECTOR </t>
  </si>
  <si>
    <t>3335880156</t>
  </si>
  <si>
    <t>3335880155</t>
  </si>
  <si>
    <t>3335880154</t>
  </si>
  <si>
    <t>3335880153</t>
  </si>
  <si>
    <t>3335880151</t>
  </si>
  <si>
    <t>3335880150</t>
  </si>
  <si>
    <t>3335880162</t>
  </si>
  <si>
    <t>3335880161</t>
  </si>
  <si>
    <t>3335880160</t>
  </si>
  <si>
    <t>3335880159</t>
  </si>
  <si>
    <t>3335880158</t>
  </si>
  <si>
    <t>3335880157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</si>
</sst>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2"/>
      <tableStyleElement type="headerRow" dxfId="221"/>
      <tableStyleElement type="totalRow" dxfId="220"/>
      <tableStyleElement type="firstColumn" dxfId="219"/>
      <tableStyleElement type="lastColumn" dxfId="218"/>
      <tableStyleElement type="firstRowStripe" dxfId="217"/>
      <tableStyleElement type="firstColumnStripe" dxfId="2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Mayo/08/Reporte%20Seguimiento%20Cajeros%20Automaticos%20Vespertino%2008-05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Hoja5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663</v>
          </cell>
          <cell r="B512" t="str">
            <v>ATM S/M Olé Av. España</v>
          </cell>
          <cell r="C512" t="str">
            <v>DISTRITO NACIONAL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  <cell r="C823" t="str">
            <v>NORTE</v>
          </cell>
        </row>
        <row r="824">
          <cell r="A824">
            <v>993</v>
          </cell>
          <cell r="B824" t="str">
            <v xml:space="preserve">ATM Centro Medico Integral II </v>
          </cell>
          <cell r="C824" t="str">
            <v>DISTRITO NACIONAL</v>
          </cell>
        </row>
        <row r="825">
          <cell r="A825">
            <v>994</v>
          </cell>
          <cell r="B825" t="str">
            <v>ATM Telemicro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</sheetData>
      <sheetData sheetId="4"/>
      <sheetData sheetId="5"/>
      <sheetData sheetId="6"/>
      <sheetData sheetId="7"/>
      <sheetData sheetId="8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9" refreshError="1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3"/>
  <sheetViews>
    <sheetView tabSelected="1" topLeftCell="C1" zoomScale="90" zoomScaleNormal="90" workbookViewId="0">
      <pane ySplit="4" topLeftCell="A41" activePane="bottomLeft" state="frozen"/>
      <selection pane="bottomLeft" activeCell="G56" sqref="G56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ht="18" x14ac:dyDescent="0.25">
      <c r="A5" s="131" t="str">
        <f>VLOOKUP(E5,'LISTADO ATM'!$A$2:$C$898,3,0)</f>
        <v>ESTE</v>
      </c>
      <c r="B5" s="138" t="s">
        <v>2572</v>
      </c>
      <c r="C5" s="127">
        <v>44316.815462962964</v>
      </c>
      <c r="D5" s="127" t="s">
        <v>2180</v>
      </c>
      <c r="E5" s="128">
        <v>68</v>
      </c>
      <c r="F5" s="147" t="str">
        <f>VLOOKUP(E5,VIP!$A$2:$O13036,2,0)</f>
        <v>DRBR068</v>
      </c>
      <c r="G5" s="131" t="str">
        <f>VLOOKUP(E5,'LISTADO ATM'!$A$2:$B$897,2,0)</f>
        <v xml:space="preserve">ATM Hotel Nickelodeon (Punta Cana) </v>
      </c>
      <c r="H5" s="131" t="str">
        <f>VLOOKUP(E5,VIP!$A$2:$O17912,7,FALSE)</f>
        <v>Si</v>
      </c>
      <c r="I5" s="131" t="str">
        <f>VLOOKUP(E5,VIP!$A$2:$O9877,8,FALSE)</f>
        <v>Si</v>
      </c>
      <c r="J5" s="131" t="str">
        <f>VLOOKUP(E5,VIP!$A$2:$O9827,8,FALSE)</f>
        <v>Si</v>
      </c>
      <c r="K5" s="131" t="str">
        <f>VLOOKUP(E5,VIP!$A$2:$O13401,6,0)</f>
        <v>NO</v>
      </c>
      <c r="L5" s="129" t="s">
        <v>2219</v>
      </c>
      <c r="M5" s="126" t="s">
        <v>2455</v>
      </c>
      <c r="N5" s="142" t="s">
        <v>2581</v>
      </c>
      <c r="O5" s="141" t="s">
        <v>2464</v>
      </c>
      <c r="P5" s="130"/>
      <c r="Q5" s="126" t="s">
        <v>2219</v>
      </c>
    </row>
    <row r="6" spans="1:17" ht="18" x14ac:dyDescent="0.25">
      <c r="A6" s="131" t="str">
        <f>VLOOKUP(E6,'LISTADO ATM'!$A$2:$C$898,3,0)</f>
        <v>DISTRITO NACIONAL</v>
      </c>
      <c r="B6" s="138" t="s">
        <v>2578</v>
      </c>
      <c r="C6" s="127">
        <v>44322.51190972222</v>
      </c>
      <c r="D6" s="127" t="s">
        <v>2180</v>
      </c>
      <c r="E6" s="128">
        <v>493</v>
      </c>
      <c r="F6" s="147" t="str">
        <f>VLOOKUP(E6,VIP!$A$2:$O13037,2,0)</f>
        <v>DRBR493</v>
      </c>
      <c r="G6" s="131" t="str">
        <f>VLOOKUP(E6,'LISTADO ATM'!$A$2:$B$897,2,0)</f>
        <v xml:space="preserve">ATM Oficina Haina Occidental II </v>
      </c>
      <c r="H6" s="131" t="str">
        <f>VLOOKUP(E6,VIP!$A$2:$O17900,7,FALSE)</f>
        <v>Si</v>
      </c>
      <c r="I6" s="131" t="str">
        <f>VLOOKUP(E6,VIP!$A$2:$O9865,8,FALSE)</f>
        <v>Si</v>
      </c>
      <c r="J6" s="131" t="str">
        <f>VLOOKUP(E6,VIP!$A$2:$O9815,8,FALSE)</f>
        <v>Si</v>
      </c>
      <c r="K6" s="131" t="str">
        <f>VLOOKUP(E6,VIP!$A$2:$O13389,6,0)</f>
        <v>NO</v>
      </c>
      <c r="L6" s="129" t="s">
        <v>2219</v>
      </c>
      <c r="M6" s="126" t="s">
        <v>2455</v>
      </c>
      <c r="N6" s="142" t="s">
        <v>2581</v>
      </c>
      <c r="O6" s="141" t="s">
        <v>2464</v>
      </c>
      <c r="P6" s="130"/>
      <c r="Q6" s="126" t="s">
        <v>2219</v>
      </c>
    </row>
    <row r="7" spans="1:17" ht="18" x14ac:dyDescent="0.25">
      <c r="A7" s="131" t="str">
        <f>VLOOKUP(E7,'LISTADO ATM'!$A$2:$C$898,3,0)</f>
        <v>NORTE</v>
      </c>
      <c r="B7" s="138">
        <v>3335878060</v>
      </c>
      <c r="C7" s="127">
        <v>44322.62777777778</v>
      </c>
      <c r="D7" s="127" t="s">
        <v>2181</v>
      </c>
      <c r="E7" s="128">
        <v>647</v>
      </c>
      <c r="F7" s="147" t="str">
        <f>VLOOKUP(E7,VIP!$A$2:$O13038,2,0)</f>
        <v>DRBR254</v>
      </c>
      <c r="G7" s="131" t="str">
        <f>VLOOKUP(E7,'LISTADO ATM'!$A$2:$B$897,2,0)</f>
        <v xml:space="preserve">ATM CORAASAN </v>
      </c>
      <c r="H7" s="131" t="str">
        <f>VLOOKUP(E7,VIP!$A$2:$O17902,7,FALSE)</f>
        <v>Si</v>
      </c>
      <c r="I7" s="131" t="str">
        <f>VLOOKUP(E7,VIP!$A$2:$O9867,8,FALSE)</f>
        <v>Si</v>
      </c>
      <c r="J7" s="131" t="str">
        <f>VLOOKUP(E7,VIP!$A$2:$O9817,8,FALSE)</f>
        <v>Si</v>
      </c>
      <c r="K7" s="131" t="str">
        <f>VLOOKUP(E7,VIP!$A$2:$O13391,6,0)</f>
        <v>NO</v>
      </c>
      <c r="L7" s="129" t="s">
        <v>2245</v>
      </c>
      <c r="M7" s="126" t="s">
        <v>2455</v>
      </c>
      <c r="N7" s="142" t="s">
        <v>2593</v>
      </c>
      <c r="O7" s="141" t="s">
        <v>2491</v>
      </c>
      <c r="P7" s="130"/>
      <c r="Q7" s="126" t="s">
        <v>2245</v>
      </c>
    </row>
    <row r="8" spans="1:17" ht="18" x14ac:dyDescent="0.25">
      <c r="A8" s="131" t="str">
        <f>VLOOKUP(E8,'LISTADO ATM'!$A$2:$C$898,3,0)</f>
        <v>DISTRITO NACIONAL</v>
      </c>
      <c r="B8" s="138" t="s">
        <v>2579</v>
      </c>
      <c r="C8" s="127">
        <v>44322.71943287037</v>
      </c>
      <c r="D8" s="127" t="s">
        <v>2180</v>
      </c>
      <c r="E8" s="128">
        <v>672</v>
      </c>
      <c r="F8" s="147" t="str">
        <f>VLOOKUP(E8,VIP!$A$2:$O13039,2,0)</f>
        <v>DRBR672</v>
      </c>
      <c r="G8" s="131" t="str">
        <f>VLOOKUP(E8,'LISTADO ATM'!$A$2:$B$897,2,0)</f>
        <v>ATM Destacamento Policía Nacional La Victoria</v>
      </c>
      <c r="H8" s="131" t="str">
        <f>VLOOKUP(E8,VIP!$A$2:$O17923,7,FALSE)</f>
        <v>Si</v>
      </c>
      <c r="I8" s="131" t="str">
        <f>VLOOKUP(E8,VIP!$A$2:$O9888,8,FALSE)</f>
        <v>Si</v>
      </c>
      <c r="J8" s="131" t="str">
        <f>VLOOKUP(E8,VIP!$A$2:$O9838,8,FALSE)</f>
        <v>Si</v>
      </c>
      <c r="K8" s="131" t="str">
        <f>VLOOKUP(E8,VIP!$A$2:$O13412,6,0)</f>
        <v>SI</v>
      </c>
      <c r="L8" s="129" t="s">
        <v>2219</v>
      </c>
      <c r="M8" s="126" t="s">
        <v>2455</v>
      </c>
      <c r="N8" s="142" t="s">
        <v>2581</v>
      </c>
      <c r="O8" s="141" t="s">
        <v>2464</v>
      </c>
      <c r="P8" s="130"/>
      <c r="Q8" s="126" t="s">
        <v>2219</v>
      </c>
    </row>
    <row r="9" spans="1:17" ht="18" x14ac:dyDescent="0.25">
      <c r="A9" s="131" t="str">
        <f>VLOOKUP(E9,'LISTADO ATM'!$A$2:$C$898,3,0)</f>
        <v>DISTRITO NACIONAL</v>
      </c>
      <c r="B9" s="138" t="s">
        <v>2580</v>
      </c>
      <c r="C9" s="127">
        <v>44323.375034722223</v>
      </c>
      <c r="D9" s="127" t="s">
        <v>2180</v>
      </c>
      <c r="E9" s="128">
        <v>314</v>
      </c>
      <c r="F9" s="147" t="str">
        <f>VLOOKUP(E9,VIP!$A$2:$O13046,2,0)</f>
        <v>DRBR314</v>
      </c>
      <c r="G9" s="131" t="str">
        <f>VLOOKUP(E9,'LISTADO ATM'!$A$2:$B$897,2,0)</f>
        <v xml:space="preserve">ATM UNP Cambita Garabito (San Cristóbal) </v>
      </c>
      <c r="H9" s="131" t="str">
        <f>VLOOKUP(E9,VIP!$A$2:$O17928,7,FALSE)</f>
        <v>Si</v>
      </c>
      <c r="I9" s="131" t="str">
        <f>VLOOKUP(E9,VIP!$A$2:$O9893,8,FALSE)</f>
        <v>Si</v>
      </c>
      <c r="J9" s="131" t="str">
        <f>VLOOKUP(E9,VIP!$A$2:$O9843,8,FALSE)</f>
        <v>Si</v>
      </c>
      <c r="K9" s="131" t="str">
        <f>VLOOKUP(E9,VIP!$A$2:$O13417,6,0)</f>
        <v>NO</v>
      </c>
      <c r="L9" s="129" t="s">
        <v>2421</v>
      </c>
      <c r="M9" s="126" t="s">
        <v>2455</v>
      </c>
      <c r="N9" s="142" t="s">
        <v>2581</v>
      </c>
      <c r="O9" s="141" t="s">
        <v>2464</v>
      </c>
      <c r="P9" s="130"/>
      <c r="Q9" s="126" t="s">
        <v>2421</v>
      </c>
    </row>
    <row r="10" spans="1:17" ht="18" x14ac:dyDescent="0.25">
      <c r="A10" s="131" t="str">
        <f>VLOOKUP(E10,'LISTADO ATM'!$A$2:$C$898,3,0)</f>
        <v>DISTRITO NACIONAL</v>
      </c>
      <c r="B10" s="138" t="s">
        <v>2584</v>
      </c>
      <c r="C10" s="127">
        <v>44323.737905092596</v>
      </c>
      <c r="D10" s="127" t="s">
        <v>2180</v>
      </c>
      <c r="E10" s="128">
        <v>517</v>
      </c>
      <c r="F10" s="147" t="str">
        <f>VLOOKUP(E10,VIP!$A$2:$O13049,2,0)</f>
        <v>DRBR517</v>
      </c>
      <c r="G10" s="131" t="str">
        <f>VLOOKUP(E10,'LISTADO ATM'!$A$2:$B$897,2,0)</f>
        <v xml:space="preserve">ATM Autobanco Oficina Sans Soucí </v>
      </c>
      <c r="H10" s="131" t="str">
        <f>VLOOKUP(E10,VIP!$A$2:$O17920,7,FALSE)</f>
        <v>Si</v>
      </c>
      <c r="I10" s="131" t="str">
        <f>VLOOKUP(E10,VIP!$A$2:$O9885,8,FALSE)</f>
        <v>Si</v>
      </c>
      <c r="J10" s="131" t="str">
        <f>VLOOKUP(E10,VIP!$A$2:$O9835,8,FALSE)</f>
        <v>Si</v>
      </c>
      <c r="K10" s="131" t="str">
        <f>VLOOKUP(E10,VIP!$A$2:$O13409,6,0)</f>
        <v>SI</v>
      </c>
      <c r="L10" s="129" t="s">
        <v>2219</v>
      </c>
      <c r="M10" s="126" t="s">
        <v>2455</v>
      </c>
      <c r="N10" s="142" t="s">
        <v>2462</v>
      </c>
      <c r="O10" s="141" t="s">
        <v>2464</v>
      </c>
      <c r="P10" s="130"/>
      <c r="Q10" s="126" t="s">
        <v>2219</v>
      </c>
    </row>
    <row r="11" spans="1:17" ht="18" x14ac:dyDescent="0.25">
      <c r="A11" s="131" t="str">
        <f>VLOOKUP(E11,'LISTADO ATM'!$A$2:$C$898,3,0)</f>
        <v>ESTE</v>
      </c>
      <c r="B11" s="138" t="s">
        <v>2583</v>
      </c>
      <c r="C11" s="127">
        <v>44323.742291666669</v>
      </c>
      <c r="D11" s="127" t="s">
        <v>2180</v>
      </c>
      <c r="E11" s="128">
        <v>899</v>
      </c>
      <c r="F11" s="147" t="str">
        <f>VLOOKUP(E11,VIP!$A$2:$O13050,2,0)</f>
        <v>DRBR899</v>
      </c>
      <c r="G11" s="131" t="str">
        <f>VLOOKUP(E11,'LISTADO ATM'!$A$2:$B$897,2,0)</f>
        <v xml:space="preserve">ATM Oficina Punta Cana </v>
      </c>
      <c r="H11" s="131" t="str">
        <f>VLOOKUP(E11,VIP!$A$2:$O17918,7,FALSE)</f>
        <v>Si</v>
      </c>
      <c r="I11" s="131" t="str">
        <f>VLOOKUP(E11,VIP!$A$2:$O9883,8,FALSE)</f>
        <v>Si</v>
      </c>
      <c r="J11" s="131" t="str">
        <f>VLOOKUP(E11,VIP!$A$2:$O9833,8,FALSE)</f>
        <v>Si</v>
      </c>
      <c r="K11" s="131" t="str">
        <f>VLOOKUP(E11,VIP!$A$2:$O13407,6,0)</f>
        <v>NO</v>
      </c>
      <c r="L11" s="129" t="s">
        <v>2219</v>
      </c>
      <c r="M11" s="126" t="s">
        <v>2455</v>
      </c>
      <c r="N11" s="142" t="s">
        <v>2462</v>
      </c>
      <c r="O11" s="141" t="s">
        <v>2464</v>
      </c>
      <c r="P11" s="130"/>
      <c r="Q11" s="126" t="s">
        <v>2219</v>
      </c>
    </row>
    <row r="12" spans="1:17" ht="18" x14ac:dyDescent="0.25">
      <c r="A12" s="131" t="str">
        <f>VLOOKUP(E12,'LISTADO ATM'!$A$2:$C$898,3,0)</f>
        <v>DISTRITO NACIONAL</v>
      </c>
      <c r="B12" s="138" t="s">
        <v>2582</v>
      </c>
      <c r="C12" s="127">
        <v>44323.749675925923</v>
      </c>
      <c r="D12" s="127" t="s">
        <v>2458</v>
      </c>
      <c r="E12" s="128">
        <v>147</v>
      </c>
      <c r="F12" s="147" t="str">
        <f>VLOOKUP(E12,VIP!$A$2:$O13051,2,0)</f>
        <v>DRBR147</v>
      </c>
      <c r="G12" s="131" t="str">
        <f>VLOOKUP(E12,'LISTADO ATM'!$A$2:$B$897,2,0)</f>
        <v xml:space="preserve">ATM Kiosco Megacentro I </v>
      </c>
      <c r="H12" s="131" t="str">
        <f>VLOOKUP(E12,VIP!$A$2:$O17914,7,FALSE)</f>
        <v>Si</v>
      </c>
      <c r="I12" s="131" t="str">
        <f>VLOOKUP(E12,VIP!$A$2:$O9879,8,FALSE)</f>
        <v>Si</v>
      </c>
      <c r="J12" s="131" t="str">
        <f>VLOOKUP(E12,VIP!$A$2:$O9829,8,FALSE)</f>
        <v>Si</v>
      </c>
      <c r="K12" s="131" t="str">
        <f>VLOOKUP(E12,VIP!$A$2:$O13403,6,0)</f>
        <v>NO</v>
      </c>
      <c r="L12" s="129" t="s">
        <v>2449</v>
      </c>
      <c r="M12" s="126" t="s">
        <v>2455</v>
      </c>
      <c r="N12" s="142" t="s">
        <v>2462</v>
      </c>
      <c r="O12" s="141" t="s">
        <v>2463</v>
      </c>
      <c r="P12" s="130"/>
      <c r="Q12" s="126" t="s">
        <v>2449</v>
      </c>
    </row>
    <row r="13" spans="1:17" ht="18" x14ac:dyDescent="0.25">
      <c r="A13" s="131" t="str">
        <f>VLOOKUP(E13,'LISTADO ATM'!$A$2:$C$898,3,0)</f>
        <v>DISTRITO NACIONAL</v>
      </c>
      <c r="B13" s="138" t="s">
        <v>2585</v>
      </c>
      <c r="C13" s="127">
        <v>44323.890069444446</v>
      </c>
      <c r="D13" s="127" t="s">
        <v>2458</v>
      </c>
      <c r="E13" s="128">
        <v>486</v>
      </c>
      <c r="F13" s="147" t="str">
        <f>VLOOKUP(E13,VIP!$A$2:$O13052,2,0)</f>
        <v>DRBR486</v>
      </c>
      <c r="G13" s="131" t="str">
        <f>VLOOKUP(E13,'LISTADO ATM'!$A$2:$B$897,2,0)</f>
        <v xml:space="preserve">ATM Olé La Caleta </v>
      </c>
      <c r="H13" s="131" t="str">
        <f>VLOOKUP(E13,VIP!$A$2:$O17925,7,FALSE)</f>
        <v>Si</v>
      </c>
      <c r="I13" s="131" t="str">
        <f>VLOOKUP(E13,VIP!$A$2:$O9890,8,FALSE)</f>
        <v>Si</v>
      </c>
      <c r="J13" s="131" t="str">
        <f>VLOOKUP(E13,VIP!$A$2:$O9840,8,FALSE)</f>
        <v>Si</v>
      </c>
      <c r="K13" s="131" t="str">
        <f>VLOOKUP(E13,VIP!$A$2:$O13414,6,0)</f>
        <v>NO</v>
      </c>
      <c r="L13" s="129" t="s">
        <v>2418</v>
      </c>
      <c r="M13" s="126" t="s">
        <v>2455</v>
      </c>
      <c r="N13" s="142" t="s">
        <v>2462</v>
      </c>
      <c r="O13" s="141" t="s">
        <v>2463</v>
      </c>
      <c r="P13" s="130"/>
      <c r="Q13" s="126" t="s">
        <v>2418</v>
      </c>
    </row>
    <row r="14" spans="1:17" ht="18" x14ac:dyDescent="0.25">
      <c r="A14" s="131" t="str">
        <f>VLOOKUP(E14,'LISTADO ATM'!$A$2:$C$898,3,0)</f>
        <v>DISTRITO NACIONAL</v>
      </c>
      <c r="B14" s="138" t="s">
        <v>2592</v>
      </c>
      <c r="C14" s="127">
        <v>44323.981770833336</v>
      </c>
      <c r="D14" s="127" t="s">
        <v>2180</v>
      </c>
      <c r="E14" s="128">
        <v>818</v>
      </c>
      <c r="F14" s="147" t="str">
        <f>VLOOKUP(E14,VIP!$A$2:$O13057,2,0)</f>
        <v>DRBR818</v>
      </c>
      <c r="G14" s="131" t="str">
        <f>VLOOKUP(E14,'LISTADO ATM'!$A$2:$B$897,2,0)</f>
        <v xml:space="preserve">ATM Juridicción Inmobiliaria </v>
      </c>
      <c r="H14" s="131" t="str">
        <f>VLOOKUP(E14,VIP!$A$2:$O17925,7,FALSE)</f>
        <v>No</v>
      </c>
      <c r="I14" s="131" t="str">
        <f>VLOOKUP(E14,VIP!$A$2:$O9890,8,FALSE)</f>
        <v>No</v>
      </c>
      <c r="J14" s="131" t="str">
        <f>VLOOKUP(E14,VIP!$A$2:$O9840,8,FALSE)</f>
        <v>No</v>
      </c>
      <c r="K14" s="131" t="str">
        <f>VLOOKUP(E14,VIP!$A$2:$O13414,6,0)</f>
        <v>NO</v>
      </c>
      <c r="L14" s="129" t="s">
        <v>2219</v>
      </c>
      <c r="M14" s="126" t="s">
        <v>2455</v>
      </c>
      <c r="N14" s="142" t="s">
        <v>2462</v>
      </c>
      <c r="O14" s="141" t="s">
        <v>2464</v>
      </c>
      <c r="P14" s="130"/>
      <c r="Q14" s="126" t="s">
        <v>2219</v>
      </c>
    </row>
    <row r="15" spans="1:17" ht="18" x14ac:dyDescent="0.25">
      <c r="A15" s="131" t="str">
        <f>VLOOKUP(E15,'LISTADO ATM'!$A$2:$C$898,3,0)</f>
        <v>DISTRITO NACIONAL</v>
      </c>
      <c r="B15" s="138" t="s">
        <v>2591</v>
      </c>
      <c r="C15" s="127">
        <v>44323.983634259261</v>
      </c>
      <c r="D15" s="127" t="s">
        <v>2180</v>
      </c>
      <c r="E15" s="128">
        <v>160</v>
      </c>
      <c r="F15" s="147" t="str">
        <f>VLOOKUP(E15,VIP!$A$2:$O13058,2,0)</f>
        <v>DRBR160</v>
      </c>
      <c r="G15" s="131" t="str">
        <f>VLOOKUP(E15,'LISTADO ATM'!$A$2:$B$897,2,0)</f>
        <v xml:space="preserve">ATM Oficina Herrera </v>
      </c>
      <c r="H15" s="131" t="str">
        <f>VLOOKUP(E15,VIP!$A$2:$O17924,7,FALSE)</f>
        <v>Si</v>
      </c>
      <c r="I15" s="131" t="str">
        <f>VLOOKUP(E15,VIP!$A$2:$O9889,8,FALSE)</f>
        <v>Si</v>
      </c>
      <c r="J15" s="131" t="str">
        <f>VLOOKUP(E15,VIP!$A$2:$O9839,8,FALSE)</f>
        <v>Si</v>
      </c>
      <c r="K15" s="131" t="str">
        <f>VLOOKUP(E15,VIP!$A$2:$O13413,6,0)</f>
        <v>NO</v>
      </c>
      <c r="L15" s="129" t="s">
        <v>2219</v>
      </c>
      <c r="M15" s="126" t="s">
        <v>2455</v>
      </c>
      <c r="N15" s="142" t="s">
        <v>2462</v>
      </c>
      <c r="O15" s="141" t="s">
        <v>2464</v>
      </c>
      <c r="P15" s="130"/>
      <c r="Q15" s="126" t="s">
        <v>2219</v>
      </c>
    </row>
    <row r="16" spans="1:17" ht="18" x14ac:dyDescent="0.25">
      <c r="A16" s="131" t="str">
        <f>VLOOKUP(E16,'LISTADO ATM'!$A$2:$C$898,3,0)</f>
        <v>DISTRITO NACIONAL</v>
      </c>
      <c r="B16" s="138" t="s">
        <v>2590</v>
      </c>
      <c r="C16" s="127">
        <v>44323.98474537037</v>
      </c>
      <c r="D16" s="127" t="s">
        <v>2180</v>
      </c>
      <c r="E16" s="128">
        <v>707</v>
      </c>
      <c r="F16" s="147" t="str">
        <f>VLOOKUP(E16,VIP!$A$2:$O13059,2,0)</f>
        <v>DRBR707</v>
      </c>
      <c r="G16" s="131" t="str">
        <f>VLOOKUP(E16,'LISTADO ATM'!$A$2:$B$897,2,0)</f>
        <v xml:space="preserve">ATM IAD </v>
      </c>
      <c r="H16" s="131" t="str">
        <f>VLOOKUP(E16,VIP!$A$2:$O17923,7,FALSE)</f>
        <v>No</v>
      </c>
      <c r="I16" s="131" t="str">
        <f>VLOOKUP(E16,VIP!$A$2:$O9888,8,FALSE)</f>
        <v>No</v>
      </c>
      <c r="J16" s="131" t="str">
        <f>VLOOKUP(E16,VIP!$A$2:$O9838,8,FALSE)</f>
        <v>No</v>
      </c>
      <c r="K16" s="131" t="str">
        <f>VLOOKUP(E16,VIP!$A$2:$O13412,6,0)</f>
        <v>NO</v>
      </c>
      <c r="L16" s="129" t="s">
        <v>2219</v>
      </c>
      <c r="M16" s="126" t="s">
        <v>2455</v>
      </c>
      <c r="N16" s="142" t="s">
        <v>2462</v>
      </c>
      <c r="O16" s="141" t="s">
        <v>2464</v>
      </c>
      <c r="P16" s="130"/>
      <c r="Q16" s="126" t="s">
        <v>2219</v>
      </c>
    </row>
    <row r="17" spans="1:17" ht="18" x14ac:dyDescent="0.25">
      <c r="A17" s="131" t="str">
        <f>VLOOKUP(E17,'LISTADO ATM'!$A$2:$C$898,3,0)</f>
        <v>NORTE</v>
      </c>
      <c r="B17" s="138" t="s">
        <v>2589</v>
      </c>
      <c r="C17" s="127">
        <v>44323.986203703702</v>
      </c>
      <c r="D17" s="127" t="s">
        <v>2181</v>
      </c>
      <c r="E17" s="128">
        <v>142</v>
      </c>
      <c r="F17" s="147" t="str">
        <f>VLOOKUP(E17,VIP!$A$2:$O13060,2,0)</f>
        <v>DRBR142</v>
      </c>
      <c r="G17" s="131" t="str">
        <f>VLOOKUP(E17,'LISTADO ATM'!$A$2:$B$897,2,0)</f>
        <v xml:space="preserve">ATM Centro de Caja Galerías Bonao </v>
      </c>
      <c r="H17" s="131" t="str">
        <f>VLOOKUP(E17,VIP!$A$2:$O17922,7,FALSE)</f>
        <v>Si</v>
      </c>
      <c r="I17" s="131" t="str">
        <f>VLOOKUP(E17,VIP!$A$2:$O9887,8,FALSE)</f>
        <v>Si</v>
      </c>
      <c r="J17" s="131" t="str">
        <f>VLOOKUP(E17,VIP!$A$2:$O9837,8,FALSE)</f>
        <v>Si</v>
      </c>
      <c r="K17" s="131" t="str">
        <f>VLOOKUP(E17,VIP!$A$2:$O13411,6,0)</f>
        <v>SI</v>
      </c>
      <c r="L17" s="129" t="s">
        <v>2245</v>
      </c>
      <c r="M17" s="126" t="s">
        <v>2455</v>
      </c>
      <c r="N17" s="142" t="s">
        <v>2577</v>
      </c>
      <c r="O17" s="141" t="s">
        <v>2491</v>
      </c>
      <c r="P17" s="130"/>
      <c r="Q17" s="126" t="s">
        <v>2245</v>
      </c>
    </row>
    <row r="18" spans="1:17" ht="18" x14ac:dyDescent="0.25">
      <c r="A18" s="131" t="str">
        <f>VLOOKUP(E18,'LISTADO ATM'!$A$2:$C$898,3,0)</f>
        <v>DISTRITO NACIONAL</v>
      </c>
      <c r="B18" s="138" t="s">
        <v>2588</v>
      </c>
      <c r="C18" s="127">
        <v>44323.987222222226</v>
      </c>
      <c r="D18" s="127" t="s">
        <v>2180</v>
      </c>
      <c r="E18" s="128">
        <v>194</v>
      </c>
      <c r="F18" s="147" t="str">
        <f>VLOOKUP(E18,VIP!$A$2:$O13061,2,0)</f>
        <v>DRBR194</v>
      </c>
      <c r="G18" s="131" t="str">
        <f>VLOOKUP(E18,'LISTADO ATM'!$A$2:$B$897,2,0)</f>
        <v xml:space="preserve">ATM UNP Pantoja </v>
      </c>
      <c r="H18" s="131" t="str">
        <f>VLOOKUP(E18,VIP!$A$2:$O17921,7,FALSE)</f>
        <v>Si</v>
      </c>
      <c r="I18" s="131" t="str">
        <f>VLOOKUP(E18,VIP!$A$2:$O9886,8,FALSE)</f>
        <v>No</v>
      </c>
      <c r="J18" s="131" t="str">
        <f>VLOOKUP(E18,VIP!$A$2:$O9836,8,FALSE)</f>
        <v>No</v>
      </c>
      <c r="K18" s="131" t="str">
        <f>VLOOKUP(E18,VIP!$A$2:$O13410,6,0)</f>
        <v>NO</v>
      </c>
      <c r="L18" s="129" t="s">
        <v>2219</v>
      </c>
      <c r="M18" s="126" t="s">
        <v>2455</v>
      </c>
      <c r="N18" s="142" t="s">
        <v>2462</v>
      </c>
      <c r="O18" s="141" t="s">
        <v>2464</v>
      </c>
      <c r="P18" s="130"/>
      <c r="Q18" s="126" t="s">
        <v>2219</v>
      </c>
    </row>
    <row r="19" spans="1:17" ht="18" x14ac:dyDescent="0.25">
      <c r="A19" s="131" t="str">
        <f>VLOOKUP(E19,'LISTADO ATM'!$A$2:$C$898,3,0)</f>
        <v>DISTRITO NACIONAL</v>
      </c>
      <c r="B19" s="138" t="s">
        <v>2587</v>
      </c>
      <c r="C19" s="127">
        <v>44324.008738425924</v>
      </c>
      <c r="D19" s="127" t="s">
        <v>2180</v>
      </c>
      <c r="E19" s="128">
        <v>917</v>
      </c>
      <c r="F19" s="147" t="str">
        <f>VLOOKUP(E19,VIP!$A$2:$O13062,2,0)</f>
        <v>DRBR01B</v>
      </c>
      <c r="G19" s="131" t="str">
        <f>VLOOKUP(E19,'LISTADO ATM'!$A$2:$B$897,2,0)</f>
        <v xml:space="preserve">ATM Oficina Los Mina </v>
      </c>
      <c r="H19" s="131" t="str">
        <f>VLOOKUP(E19,VIP!$A$2:$O17920,7,FALSE)</f>
        <v>Si</v>
      </c>
      <c r="I19" s="131" t="str">
        <f>VLOOKUP(E19,VIP!$A$2:$O9885,8,FALSE)</f>
        <v>Si</v>
      </c>
      <c r="J19" s="131" t="str">
        <f>VLOOKUP(E19,VIP!$A$2:$O9835,8,FALSE)</f>
        <v>Si</v>
      </c>
      <c r="K19" s="131" t="str">
        <f>VLOOKUP(E19,VIP!$A$2:$O13409,6,0)</f>
        <v>NO</v>
      </c>
      <c r="L19" s="129" t="s">
        <v>2219</v>
      </c>
      <c r="M19" s="126" t="s">
        <v>2455</v>
      </c>
      <c r="N19" s="142" t="s">
        <v>2462</v>
      </c>
      <c r="O19" s="141" t="s">
        <v>2464</v>
      </c>
      <c r="P19" s="130"/>
      <c r="Q19" s="126" t="s">
        <v>2219</v>
      </c>
    </row>
    <row r="20" spans="1:17" ht="18" x14ac:dyDescent="0.25">
      <c r="A20" s="131" t="str">
        <f>VLOOKUP(E20,'LISTADO ATM'!$A$2:$C$898,3,0)</f>
        <v>DISTRITO NACIONAL</v>
      </c>
      <c r="B20" s="138" t="s">
        <v>2586</v>
      </c>
      <c r="C20" s="127">
        <v>44324.022199074076</v>
      </c>
      <c r="D20" s="127" t="s">
        <v>2180</v>
      </c>
      <c r="E20" s="128">
        <v>487</v>
      </c>
      <c r="F20" s="147" t="str">
        <f>VLOOKUP(E20,VIP!$A$2:$O13063,2,0)</f>
        <v>DRBR487</v>
      </c>
      <c r="G20" s="131" t="str">
        <f>VLOOKUP(E20,'LISTADO ATM'!$A$2:$B$897,2,0)</f>
        <v xml:space="preserve">ATM Olé Hainamosa </v>
      </c>
      <c r="H20" s="131" t="str">
        <f>VLOOKUP(E20,VIP!$A$2:$O17918,7,FALSE)</f>
        <v>Si</v>
      </c>
      <c r="I20" s="131" t="str">
        <f>VLOOKUP(E20,VIP!$A$2:$O9883,8,FALSE)</f>
        <v>Si</v>
      </c>
      <c r="J20" s="131" t="str">
        <f>VLOOKUP(E20,VIP!$A$2:$O9833,8,FALSE)</f>
        <v>Si</v>
      </c>
      <c r="K20" s="131" t="str">
        <f>VLOOKUP(E20,VIP!$A$2:$O13407,6,0)</f>
        <v>SI</v>
      </c>
      <c r="L20" s="129" t="s">
        <v>2219</v>
      </c>
      <c r="M20" s="126" t="s">
        <v>2455</v>
      </c>
      <c r="N20" s="142" t="s">
        <v>2462</v>
      </c>
      <c r="O20" s="141" t="s">
        <v>2464</v>
      </c>
      <c r="P20" s="130"/>
      <c r="Q20" s="126" t="s">
        <v>2219</v>
      </c>
    </row>
    <row r="21" spans="1:17" ht="18" x14ac:dyDescent="0.25">
      <c r="A21" s="131" t="str">
        <f>VLOOKUP(E21,'LISTADO ATM'!$A$2:$C$898,3,0)</f>
        <v>DISTRITO NACIONAL</v>
      </c>
      <c r="B21" s="138" t="s">
        <v>2597</v>
      </c>
      <c r="C21" s="127">
        <v>44324.352303240739</v>
      </c>
      <c r="D21" s="127" t="s">
        <v>2458</v>
      </c>
      <c r="E21" s="128">
        <v>593</v>
      </c>
      <c r="F21" s="147" t="str">
        <f>VLOOKUP(E21,VIP!$A$2:$O13066,2,0)</f>
        <v>DRBR242</v>
      </c>
      <c r="G21" s="131" t="str">
        <f>VLOOKUP(E21,'LISTADO ATM'!$A$2:$B$897,2,0)</f>
        <v xml:space="preserve">ATM Ministerio Fuerzas Armadas II </v>
      </c>
      <c r="H21" s="131" t="str">
        <f>VLOOKUP(E21,VIP!$A$2:$O17926,7,FALSE)</f>
        <v>Si</v>
      </c>
      <c r="I21" s="131" t="str">
        <f>VLOOKUP(E21,VIP!$A$2:$O9891,8,FALSE)</f>
        <v>Si</v>
      </c>
      <c r="J21" s="131" t="str">
        <f>VLOOKUP(E21,VIP!$A$2:$O9841,8,FALSE)</f>
        <v>Si</v>
      </c>
      <c r="K21" s="131" t="str">
        <f>VLOOKUP(E21,VIP!$A$2:$O13415,6,0)</f>
        <v>NO</v>
      </c>
      <c r="L21" s="129" t="s">
        <v>2418</v>
      </c>
      <c r="M21" s="126" t="s">
        <v>2455</v>
      </c>
      <c r="N21" s="142" t="s">
        <v>2462</v>
      </c>
      <c r="O21" s="141" t="s">
        <v>2463</v>
      </c>
      <c r="P21" s="130"/>
      <c r="Q21" s="126" t="s">
        <v>2418</v>
      </c>
    </row>
    <row r="22" spans="1:17" ht="18" x14ac:dyDescent="0.25">
      <c r="A22" s="131" t="str">
        <f>VLOOKUP(E22,'LISTADO ATM'!$A$2:$C$898,3,0)</f>
        <v>DISTRITO NACIONAL</v>
      </c>
      <c r="B22" s="138" t="s">
        <v>2596</v>
      </c>
      <c r="C22" s="127">
        <v>44324.362129629626</v>
      </c>
      <c r="D22" s="127" t="s">
        <v>2180</v>
      </c>
      <c r="E22" s="128">
        <v>10</v>
      </c>
      <c r="F22" s="147" t="str">
        <f>VLOOKUP(E22,VIP!$A$2:$O13067,2,0)</f>
        <v>DRBR010</v>
      </c>
      <c r="G22" s="131" t="str">
        <f>VLOOKUP(E22,'LISTADO ATM'!$A$2:$B$897,2,0)</f>
        <v xml:space="preserve">ATM Ministerio Salud Pública </v>
      </c>
      <c r="H22" s="131" t="str">
        <f>VLOOKUP(E22,VIP!$A$2:$O17924,7,FALSE)</f>
        <v>Si</v>
      </c>
      <c r="I22" s="131" t="str">
        <f>VLOOKUP(E22,VIP!$A$2:$O9889,8,FALSE)</f>
        <v>Si</v>
      </c>
      <c r="J22" s="131" t="str">
        <f>VLOOKUP(E22,VIP!$A$2:$O9839,8,FALSE)</f>
        <v>Si</v>
      </c>
      <c r="K22" s="131" t="str">
        <f>VLOOKUP(E22,VIP!$A$2:$O13413,6,0)</f>
        <v>NO</v>
      </c>
      <c r="L22" s="129" t="s">
        <v>2245</v>
      </c>
      <c r="M22" s="126" t="s">
        <v>2455</v>
      </c>
      <c r="N22" s="142" t="s">
        <v>2462</v>
      </c>
      <c r="O22" s="141" t="s">
        <v>2464</v>
      </c>
      <c r="P22" s="130"/>
      <c r="Q22" s="126" t="s">
        <v>2245</v>
      </c>
    </row>
    <row r="23" spans="1:17" ht="18" x14ac:dyDescent="0.25">
      <c r="A23" s="131" t="str">
        <f>VLOOKUP(E23,'LISTADO ATM'!$A$2:$C$898,3,0)</f>
        <v>DISTRITO NACIONAL</v>
      </c>
      <c r="B23" s="138" t="s">
        <v>2595</v>
      </c>
      <c r="C23" s="127">
        <v>44324.395532407405</v>
      </c>
      <c r="D23" s="127" t="s">
        <v>2180</v>
      </c>
      <c r="E23" s="128">
        <v>640</v>
      </c>
      <c r="F23" s="147" t="str">
        <f>VLOOKUP(E23,VIP!$A$2:$O13069,2,0)</f>
        <v>DRBR640</v>
      </c>
      <c r="G23" s="131" t="str">
        <f>VLOOKUP(E23,'LISTADO ATM'!$A$2:$B$897,2,0)</f>
        <v xml:space="preserve">ATM Ministerio Obras Públicas </v>
      </c>
      <c r="H23" s="131" t="str">
        <f>VLOOKUP(E23,VIP!$A$2:$O17919,7,FALSE)</f>
        <v>Si</v>
      </c>
      <c r="I23" s="131" t="str">
        <f>VLOOKUP(E23,VIP!$A$2:$O9884,8,FALSE)</f>
        <v>Si</v>
      </c>
      <c r="J23" s="131" t="str">
        <f>VLOOKUP(E23,VIP!$A$2:$O9834,8,FALSE)</f>
        <v>Si</v>
      </c>
      <c r="K23" s="131" t="str">
        <f>VLOOKUP(E23,VIP!$A$2:$O13408,6,0)</f>
        <v>NO</v>
      </c>
      <c r="L23" s="129" t="s">
        <v>2245</v>
      </c>
      <c r="M23" s="126" t="s">
        <v>2455</v>
      </c>
      <c r="N23" s="142" t="s">
        <v>2462</v>
      </c>
      <c r="O23" s="141" t="s">
        <v>2464</v>
      </c>
      <c r="P23" s="130"/>
      <c r="Q23" s="126" t="s">
        <v>2245</v>
      </c>
    </row>
    <row r="24" spans="1:17" ht="18" x14ac:dyDescent="0.25">
      <c r="A24" s="131" t="str">
        <f>VLOOKUP(E24,'LISTADO ATM'!$A$2:$C$898,3,0)</f>
        <v>SUR</v>
      </c>
      <c r="B24" s="138" t="s">
        <v>2602</v>
      </c>
      <c r="C24" s="127">
        <v>44324.442314814813</v>
      </c>
      <c r="D24" s="127" t="s">
        <v>2458</v>
      </c>
      <c r="E24" s="128">
        <v>873</v>
      </c>
      <c r="F24" s="147" t="str">
        <f>VLOOKUP(E24,VIP!$A$2:$O13071,2,0)</f>
        <v>DRBR873</v>
      </c>
      <c r="G24" s="131" t="str">
        <f>VLOOKUP(E24,'LISTADO ATM'!$A$2:$B$897,2,0)</f>
        <v xml:space="preserve">ATM Centro de Caja San Cristóbal II </v>
      </c>
      <c r="H24" s="131" t="str">
        <f>VLOOKUP(E24,VIP!$A$2:$O17920,7,FALSE)</f>
        <v>Si</v>
      </c>
      <c r="I24" s="131" t="str">
        <f>VLOOKUP(E24,VIP!$A$2:$O9885,8,FALSE)</f>
        <v>Si</v>
      </c>
      <c r="J24" s="131" t="str">
        <f>VLOOKUP(E24,VIP!$A$2:$O9835,8,FALSE)</f>
        <v>Si</v>
      </c>
      <c r="K24" s="131" t="str">
        <f>VLOOKUP(E24,VIP!$A$2:$O13409,6,0)</f>
        <v>SI</v>
      </c>
      <c r="L24" s="129" t="s">
        <v>2449</v>
      </c>
      <c r="M24" s="126" t="s">
        <v>2455</v>
      </c>
      <c r="N24" s="142" t="s">
        <v>2462</v>
      </c>
      <c r="O24" s="141" t="s">
        <v>2463</v>
      </c>
      <c r="P24" s="130"/>
      <c r="Q24" s="126" t="s">
        <v>2449</v>
      </c>
    </row>
    <row r="25" spans="1:17" ht="18" x14ac:dyDescent="0.25">
      <c r="A25" s="131" t="str">
        <f>VLOOKUP(E25,'LISTADO ATM'!$A$2:$C$898,3,0)</f>
        <v>DISTRITO NACIONAL</v>
      </c>
      <c r="B25" s="138" t="s">
        <v>2611</v>
      </c>
      <c r="C25" s="127">
        <v>44324.483969907407</v>
      </c>
      <c r="D25" s="127" t="s">
        <v>2180</v>
      </c>
      <c r="E25" s="128">
        <v>573</v>
      </c>
      <c r="F25" s="147" t="str">
        <f>VLOOKUP(E25,VIP!$A$2:$O13074,2,0)</f>
        <v>DRBR038</v>
      </c>
      <c r="G25" s="131" t="str">
        <f>VLOOKUP(E25,'LISTADO ATM'!$A$2:$B$897,2,0)</f>
        <v xml:space="preserve">ATM IDSS </v>
      </c>
      <c r="H25" s="131" t="str">
        <f>VLOOKUP(E25,VIP!$A$2:$O17931,7,FALSE)</f>
        <v>Si</v>
      </c>
      <c r="I25" s="131" t="str">
        <f>VLOOKUP(E25,VIP!$A$2:$O9896,8,FALSE)</f>
        <v>Si</v>
      </c>
      <c r="J25" s="131" t="str">
        <f>VLOOKUP(E25,VIP!$A$2:$O9846,8,FALSE)</f>
        <v>Si</v>
      </c>
      <c r="K25" s="131" t="str">
        <f>VLOOKUP(E25,VIP!$A$2:$O13420,6,0)</f>
        <v>NO</v>
      </c>
      <c r="L25" s="129" t="s">
        <v>2245</v>
      </c>
      <c r="M25" s="126" t="s">
        <v>2455</v>
      </c>
      <c r="N25" s="142" t="s">
        <v>2462</v>
      </c>
      <c r="O25" s="141" t="s">
        <v>2464</v>
      </c>
      <c r="P25" s="130"/>
      <c r="Q25" s="126" t="s">
        <v>2245</v>
      </c>
    </row>
    <row r="26" spans="1:17" ht="18" x14ac:dyDescent="0.25">
      <c r="A26" s="131" t="str">
        <f>VLOOKUP(E26,'LISTADO ATM'!$A$2:$C$898,3,0)</f>
        <v>DISTRITO NACIONAL</v>
      </c>
      <c r="B26" s="138" t="s">
        <v>2610</v>
      </c>
      <c r="C26" s="127">
        <v>44324.497060185182</v>
      </c>
      <c r="D26" s="127" t="s">
        <v>2180</v>
      </c>
      <c r="E26" s="128">
        <v>710</v>
      </c>
      <c r="F26" s="147" t="str">
        <f>VLOOKUP(E26,VIP!$A$2:$O13076,2,0)</f>
        <v>DRBR506</v>
      </c>
      <c r="G26" s="131" t="str">
        <f>VLOOKUP(E26,'LISTADO ATM'!$A$2:$B$897,2,0)</f>
        <v xml:space="preserve">ATM S/M Soberano </v>
      </c>
      <c r="H26" s="131" t="str">
        <f>VLOOKUP(E26,VIP!$A$2:$O17929,7,FALSE)</f>
        <v>Si</v>
      </c>
      <c r="I26" s="131" t="str">
        <f>VLOOKUP(E26,VIP!$A$2:$O9894,8,FALSE)</f>
        <v>Si</v>
      </c>
      <c r="J26" s="131" t="str">
        <f>VLOOKUP(E26,VIP!$A$2:$O9844,8,FALSE)</f>
        <v>Si</v>
      </c>
      <c r="K26" s="131" t="str">
        <f>VLOOKUP(E26,VIP!$A$2:$O13418,6,0)</f>
        <v>NO</v>
      </c>
      <c r="L26" s="129" t="s">
        <v>2421</v>
      </c>
      <c r="M26" s="126" t="s">
        <v>2455</v>
      </c>
      <c r="N26" s="142" t="s">
        <v>2462</v>
      </c>
      <c r="O26" s="141" t="s">
        <v>2464</v>
      </c>
      <c r="P26" s="130"/>
      <c r="Q26" s="126" t="s">
        <v>2421</v>
      </c>
    </row>
    <row r="27" spans="1:17" ht="18" x14ac:dyDescent="0.25">
      <c r="A27" s="131" t="str">
        <f>VLOOKUP(E27,'LISTADO ATM'!$A$2:$C$898,3,0)</f>
        <v>DISTRITO NACIONAL</v>
      </c>
      <c r="B27" s="138" t="s">
        <v>2609</v>
      </c>
      <c r="C27" s="127">
        <v>44324.503159722219</v>
      </c>
      <c r="D27" s="127" t="s">
        <v>2180</v>
      </c>
      <c r="E27" s="128">
        <v>435</v>
      </c>
      <c r="F27" s="147" t="str">
        <f>VLOOKUP(E27,VIP!$A$2:$O13077,2,0)</f>
        <v>DRBR435</v>
      </c>
      <c r="G27" s="131" t="str">
        <f>VLOOKUP(E27,'LISTADO ATM'!$A$2:$B$897,2,0)</f>
        <v xml:space="preserve">ATM Autobanco Torre I </v>
      </c>
      <c r="H27" s="131" t="str">
        <f>VLOOKUP(E27,VIP!$A$2:$O17928,7,FALSE)</f>
        <v>Si</v>
      </c>
      <c r="I27" s="131" t="str">
        <f>VLOOKUP(E27,VIP!$A$2:$O9893,8,FALSE)</f>
        <v>Si</v>
      </c>
      <c r="J27" s="131" t="str">
        <f>VLOOKUP(E27,VIP!$A$2:$O9843,8,FALSE)</f>
        <v>Si</v>
      </c>
      <c r="K27" s="131" t="str">
        <f>VLOOKUP(E27,VIP!$A$2:$O13417,6,0)</f>
        <v>SI</v>
      </c>
      <c r="L27" s="129" t="s">
        <v>2478</v>
      </c>
      <c r="M27" s="126" t="s">
        <v>2455</v>
      </c>
      <c r="N27" s="142" t="s">
        <v>2462</v>
      </c>
      <c r="O27" s="141" t="s">
        <v>2464</v>
      </c>
      <c r="P27" s="130"/>
      <c r="Q27" s="126" t="s">
        <v>2478</v>
      </c>
    </row>
    <row r="28" spans="1:17" ht="18" x14ac:dyDescent="0.25">
      <c r="A28" s="131" t="str">
        <f>VLOOKUP(E28,'LISTADO ATM'!$A$2:$C$898,3,0)</f>
        <v>DISTRITO NACIONAL</v>
      </c>
      <c r="B28" s="138" t="s">
        <v>2608</v>
      </c>
      <c r="C28" s="127">
        <v>44324.504513888889</v>
      </c>
      <c r="D28" s="127" t="s">
        <v>2180</v>
      </c>
      <c r="E28" s="128">
        <v>436</v>
      </c>
      <c r="F28" s="147" t="str">
        <f>VLOOKUP(E28,VIP!$A$2:$O13078,2,0)</f>
        <v>DRBR436</v>
      </c>
      <c r="G28" s="131" t="str">
        <f>VLOOKUP(E28,'LISTADO ATM'!$A$2:$B$897,2,0)</f>
        <v xml:space="preserve">ATM Autobanco Torre II </v>
      </c>
      <c r="H28" s="131" t="str">
        <f>VLOOKUP(E28,VIP!$A$2:$O17927,7,FALSE)</f>
        <v>Si</v>
      </c>
      <c r="I28" s="131" t="str">
        <f>VLOOKUP(E28,VIP!$A$2:$O9892,8,FALSE)</f>
        <v>Si</v>
      </c>
      <c r="J28" s="131" t="str">
        <f>VLOOKUP(E28,VIP!$A$2:$O9842,8,FALSE)</f>
        <v>Si</v>
      </c>
      <c r="K28" s="131" t="str">
        <f>VLOOKUP(E28,VIP!$A$2:$O13416,6,0)</f>
        <v>SI</v>
      </c>
      <c r="L28" s="129" t="s">
        <v>2478</v>
      </c>
      <c r="M28" s="126" t="s">
        <v>2455</v>
      </c>
      <c r="N28" s="142" t="s">
        <v>2462</v>
      </c>
      <c r="O28" s="141" t="s">
        <v>2464</v>
      </c>
      <c r="P28" s="130"/>
      <c r="Q28" s="126" t="s">
        <v>2478</v>
      </c>
    </row>
    <row r="29" spans="1:17" ht="18" x14ac:dyDescent="0.25">
      <c r="A29" s="131" t="str">
        <f>VLOOKUP(E29,'LISTADO ATM'!$A$2:$C$898,3,0)</f>
        <v>ESTE</v>
      </c>
      <c r="B29" s="138" t="s">
        <v>2607</v>
      </c>
      <c r="C29" s="127">
        <v>44324.532534722224</v>
      </c>
      <c r="D29" s="127" t="s">
        <v>2180</v>
      </c>
      <c r="E29" s="128">
        <v>963</v>
      </c>
      <c r="F29" s="147" t="str">
        <f>VLOOKUP(E29,VIP!$A$2:$O13079,2,0)</f>
        <v>DRBR963</v>
      </c>
      <c r="G29" s="131" t="str">
        <f>VLOOKUP(E29,'LISTADO ATM'!$A$2:$B$897,2,0)</f>
        <v xml:space="preserve">ATM Multiplaza La Romana </v>
      </c>
      <c r="H29" s="131" t="str">
        <f>VLOOKUP(E29,VIP!$A$2:$O17926,7,FALSE)</f>
        <v>Si</v>
      </c>
      <c r="I29" s="131" t="str">
        <f>VLOOKUP(E29,VIP!$A$2:$O9891,8,FALSE)</f>
        <v>Si</v>
      </c>
      <c r="J29" s="131" t="str">
        <f>VLOOKUP(E29,VIP!$A$2:$O9841,8,FALSE)</f>
        <v>Si</v>
      </c>
      <c r="K29" s="131" t="str">
        <f>VLOOKUP(E29,VIP!$A$2:$O13415,6,0)</f>
        <v>NO</v>
      </c>
      <c r="L29" s="129" t="s">
        <v>2478</v>
      </c>
      <c r="M29" s="126" t="s">
        <v>2455</v>
      </c>
      <c r="N29" s="142" t="s">
        <v>2462</v>
      </c>
      <c r="O29" s="141" t="s">
        <v>2464</v>
      </c>
      <c r="P29" s="130"/>
      <c r="Q29" s="126" t="s">
        <v>2478</v>
      </c>
    </row>
    <row r="30" spans="1:17" ht="18" x14ac:dyDescent="0.25">
      <c r="A30" s="131" t="str">
        <f>VLOOKUP(E30,'LISTADO ATM'!$A$2:$C$898,3,0)</f>
        <v>DISTRITO NACIONAL</v>
      </c>
      <c r="B30" s="138" t="s">
        <v>2606</v>
      </c>
      <c r="C30" s="127">
        <v>44324.538252314815</v>
      </c>
      <c r="D30" s="127" t="s">
        <v>2482</v>
      </c>
      <c r="E30" s="128">
        <v>743</v>
      </c>
      <c r="F30" s="147" t="str">
        <f>VLOOKUP(E30,VIP!$A$2:$O13080,2,0)</f>
        <v>DRBR287</v>
      </c>
      <c r="G30" s="131" t="str">
        <f>VLOOKUP(E30,'LISTADO ATM'!$A$2:$B$897,2,0)</f>
        <v xml:space="preserve">ATM Oficina Los Frailes </v>
      </c>
      <c r="H30" s="131" t="str">
        <f>VLOOKUP(E30,VIP!$A$2:$O17925,7,FALSE)</f>
        <v>Si</v>
      </c>
      <c r="I30" s="131" t="str">
        <f>VLOOKUP(E30,VIP!$A$2:$O9890,8,FALSE)</f>
        <v>Si</v>
      </c>
      <c r="J30" s="131" t="str">
        <f>VLOOKUP(E30,VIP!$A$2:$O9840,8,FALSE)</f>
        <v>Si</v>
      </c>
      <c r="K30" s="131" t="str">
        <f>VLOOKUP(E30,VIP!$A$2:$O13414,6,0)</f>
        <v>SI</v>
      </c>
      <c r="L30" s="129" t="s">
        <v>2573</v>
      </c>
      <c r="M30" s="126" t="s">
        <v>2455</v>
      </c>
      <c r="N30" s="142" t="s">
        <v>2462</v>
      </c>
      <c r="O30" s="141" t="s">
        <v>2483</v>
      </c>
      <c r="P30" s="130"/>
      <c r="Q30" s="126" t="s">
        <v>2573</v>
      </c>
    </row>
    <row r="31" spans="1:17" ht="18" x14ac:dyDescent="0.25">
      <c r="A31" s="131" t="str">
        <f>VLOOKUP(E31,'LISTADO ATM'!$A$2:$C$898,3,0)</f>
        <v>DISTRITO NACIONAL</v>
      </c>
      <c r="B31" s="138" t="s">
        <v>2605</v>
      </c>
      <c r="C31" s="127">
        <v>44324.587708333333</v>
      </c>
      <c r="D31" s="127" t="s">
        <v>2180</v>
      </c>
      <c r="E31" s="128">
        <v>904</v>
      </c>
      <c r="F31" s="147" t="str">
        <f>VLOOKUP(E31,VIP!$A$2:$O13081,2,0)</f>
        <v>DRBR24B</v>
      </c>
      <c r="G31" s="131" t="str">
        <f>VLOOKUP(E31,'LISTADO ATM'!$A$2:$B$897,2,0)</f>
        <v xml:space="preserve">ATM Oficina Multicentro La Sirena Churchill </v>
      </c>
      <c r="H31" s="131" t="str">
        <f>VLOOKUP(E31,VIP!$A$2:$O17924,7,FALSE)</f>
        <v>Si</v>
      </c>
      <c r="I31" s="131" t="str">
        <f>VLOOKUP(E31,VIP!$A$2:$O9889,8,FALSE)</f>
        <v>Si</v>
      </c>
      <c r="J31" s="131" t="str">
        <f>VLOOKUP(E31,VIP!$A$2:$O9839,8,FALSE)</f>
        <v>Si</v>
      </c>
      <c r="K31" s="131" t="str">
        <f>VLOOKUP(E31,VIP!$A$2:$O13413,6,0)</f>
        <v>SI</v>
      </c>
      <c r="L31" s="129" t="s">
        <v>2219</v>
      </c>
      <c r="M31" s="126" t="s">
        <v>2455</v>
      </c>
      <c r="N31" s="142" t="s">
        <v>2462</v>
      </c>
      <c r="O31" s="141" t="s">
        <v>2464</v>
      </c>
      <c r="P31" s="130"/>
      <c r="Q31" s="126" t="s">
        <v>2219</v>
      </c>
    </row>
    <row r="32" spans="1:17" ht="18" x14ac:dyDescent="0.25">
      <c r="A32" s="131" t="str">
        <f>VLOOKUP(E32,'LISTADO ATM'!$A$2:$C$898,3,0)</f>
        <v>NORTE</v>
      </c>
      <c r="B32" s="138" t="s">
        <v>2604</v>
      </c>
      <c r="C32" s="127">
        <v>44324.588252314818</v>
      </c>
      <c r="D32" s="127" t="s">
        <v>2181</v>
      </c>
      <c r="E32" s="128">
        <v>595</v>
      </c>
      <c r="F32" s="147" t="str">
        <f>VLOOKUP(E32,VIP!$A$2:$O13082,2,0)</f>
        <v>DRBR595</v>
      </c>
      <c r="G32" s="131" t="str">
        <f>VLOOKUP(E32,'LISTADO ATM'!$A$2:$B$897,2,0)</f>
        <v xml:space="preserve">ATM S/M Central I (Santiago) </v>
      </c>
      <c r="H32" s="131" t="str">
        <f>VLOOKUP(E32,VIP!$A$2:$O17923,7,FALSE)</f>
        <v>Si</v>
      </c>
      <c r="I32" s="131" t="str">
        <f>VLOOKUP(E32,VIP!$A$2:$O9888,8,FALSE)</f>
        <v>Si</v>
      </c>
      <c r="J32" s="131" t="str">
        <f>VLOOKUP(E32,VIP!$A$2:$O9838,8,FALSE)</f>
        <v>Si</v>
      </c>
      <c r="K32" s="131" t="str">
        <f>VLOOKUP(E32,VIP!$A$2:$O13412,6,0)</f>
        <v>NO</v>
      </c>
      <c r="L32" s="129" t="s">
        <v>2219</v>
      </c>
      <c r="M32" s="126" t="s">
        <v>2455</v>
      </c>
      <c r="N32" s="142" t="s">
        <v>2462</v>
      </c>
      <c r="O32" s="141" t="s">
        <v>2491</v>
      </c>
      <c r="P32" s="130"/>
      <c r="Q32" s="126" t="s">
        <v>2219</v>
      </c>
    </row>
    <row r="33" spans="1:17" ht="18" x14ac:dyDescent="0.25">
      <c r="A33" s="131" t="str">
        <f>VLOOKUP(E33,'LISTADO ATM'!$A$2:$C$898,3,0)</f>
        <v>SUR</v>
      </c>
      <c r="B33" s="138" t="s">
        <v>2603</v>
      </c>
      <c r="C33" s="127">
        <v>44324.58898148148</v>
      </c>
      <c r="D33" s="127" t="s">
        <v>2180</v>
      </c>
      <c r="E33" s="128">
        <v>45</v>
      </c>
      <c r="F33" s="147" t="str">
        <f>VLOOKUP(E33,VIP!$A$2:$O13083,2,0)</f>
        <v>DRBR045</v>
      </c>
      <c r="G33" s="131" t="str">
        <f>VLOOKUP(E33,'LISTADO ATM'!$A$2:$B$897,2,0)</f>
        <v xml:space="preserve">ATM Oficina Tamayo </v>
      </c>
      <c r="H33" s="131" t="str">
        <f>VLOOKUP(E33,VIP!$A$2:$O17922,7,FALSE)</f>
        <v>Si</v>
      </c>
      <c r="I33" s="131" t="str">
        <f>VLOOKUP(E33,VIP!$A$2:$O9887,8,FALSE)</f>
        <v>Si</v>
      </c>
      <c r="J33" s="131" t="str">
        <f>VLOOKUP(E33,VIP!$A$2:$O9837,8,FALSE)</f>
        <v>Si</v>
      </c>
      <c r="K33" s="131" t="str">
        <f>VLOOKUP(E33,VIP!$A$2:$O13411,6,0)</f>
        <v>SI</v>
      </c>
      <c r="L33" s="129" t="s">
        <v>2219</v>
      </c>
      <c r="M33" s="126" t="s">
        <v>2455</v>
      </c>
      <c r="N33" s="142" t="s">
        <v>2462</v>
      </c>
      <c r="O33" s="141" t="s">
        <v>2464</v>
      </c>
      <c r="P33" s="130"/>
      <c r="Q33" s="126" t="s">
        <v>2219</v>
      </c>
    </row>
    <row r="34" spans="1:17" ht="18" x14ac:dyDescent="0.25">
      <c r="A34" s="131" t="str">
        <f>VLOOKUP(E34,'LISTADO ATM'!$A$2:$C$898,3,0)</f>
        <v>ESTE</v>
      </c>
      <c r="B34" s="138" t="s">
        <v>2614</v>
      </c>
      <c r="C34" s="127">
        <v>44324.631724537037</v>
      </c>
      <c r="D34" s="127" t="s">
        <v>2180</v>
      </c>
      <c r="E34" s="128">
        <v>211</v>
      </c>
      <c r="F34" s="147" t="str">
        <f>VLOOKUP(E34,VIP!$A$2:$O13088,2,0)</f>
        <v>DRBR211</v>
      </c>
      <c r="G34" s="131" t="str">
        <f>VLOOKUP(E34,'LISTADO ATM'!$A$2:$B$897,2,0)</f>
        <v xml:space="preserve">ATM Oficina La Romana I </v>
      </c>
      <c r="H34" s="131" t="str">
        <f>VLOOKUP(E34,VIP!$A$2:$O17924,7,FALSE)</f>
        <v>Si</v>
      </c>
      <c r="I34" s="131" t="str">
        <f>VLOOKUP(E34,VIP!$A$2:$O9889,8,FALSE)</f>
        <v>Si</v>
      </c>
      <c r="J34" s="131" t="str">
        <f>VLOOKUP(E34,VIP!$A$2:$O9839,8,FALSE)</f>
        <v>Si</v>
      </c>
      <c r="K34" s="131" t="str">
        <f>VLOOKUP(E34,VIP!$A$2:$O13413,6,0)</f>
        <v>NO</v>
      </c>
      <c r="L34" s="129" t="s">
        <v>2219</v>
      </c>
      <c r="M34" s="126" t="s">
        <v>2455</v>
      </c>
      <c r="N34" s="142" t="s">
        <v>2462</v>
      </c>
      <c r="O34" s="141" t="s">
        <v>2464</v>
      </c>
      <c r="P34" s="130"/>
      <c r="Q34" s="126" t="s">
        <v>2219</v>
      </c>
    </row>
    <row r="35" spans="1:17" ht="18" x14ac:dyDescent="0.25">
      <c r="A35" s="131" t="str">
        <f>VLOOKUP(E35,'LISTADO ATM'!$A$2:$C$898,3,0)</f>
        <v>DISTRITO NACIONAL</v>
      </c>
      <c r="B35" s="138" t="s">
        <v>2613</v>
      </c>
      <c r="C35" s="127">
        <v>44324.632974537039</v>
      </c>
      <c r="D35" s="127" t="s">
        <v>2180</v>
      </c>
      <c r="E35" s="128">
        <v>889</v>
      </c>
      <c r="F35" s="147" t="str">
        <f>VLOOKUP(E35,VIP!$A$2:$O13087,2,0)</f>
        <v>DRBR889</v>
      </c>
      <c r="G35" s="131" t="str">
        <f>VLOOKUP(E35,'LISTADO ATM'!$A$2:$B$897,2,0)</f>
        <v>ATM Oficina Plaza Lama Máximo Gómez II</v>
      </c>
      <c r="H35" s="131" t="str">
        <f>VLOOKUP(E35,VIP!$A$2:$O17923,7,FALSE)</f>
        <v>Si</v>
      </c>
      <c r="I35" s="131" t="str">
        <f>VLOOKUP(E35,VIP!$A$2:$O9888,8,FALSE)</f>
        <v>Si</v>
      </c>
      <c r="J35" s="131" t="str">
        <f>VLOOKUP(E35,VIP!$A$2:$O9838,8,FALSE)</f>
        <v>Si</v>
      </c>
      <c r="K35" s="131" t="str">
        <f>VLOOKUP(E35,VIP!$A$2:$O13412,6,0)</f>
        <v>NO</v>
      </c>
      <c r="L35" s="129" t="s">
        <v>2478</v>
      </c>
      <c r="M35" s="126" t="s">
        <v>2455</v>
      </c>
      <c r="N35" s="142" t="s">
        <v>2462</v>
      </c>
      <c r="O35" s="141" t="s">
        <v>2464</v>
      </c>
      <c r="P35" s="130"/>
      <c r="Q35" s="126" t="s">
        <v>2478</v>
      </c>
    </row>
    <row r="36" spans="1:17" ht="18" x14ac:dyDescent="0.25">
      <c r="A36" s="131" t="str">
        <f>VLOOKUP(E36,'LISTADO ATM'!$A$2:$C$898,3,0)</f>
        <v>NORTE</v>
      </c>
      <c r="B36" s="138" t="s">
        <v>2612</v>
      </c>
      <c r="C36" s="127">
        <v>44324.633402777778</v>
      </c>
      <c r="D36" s="127" t="s">
        <v>2181</v>
      </c>
      <c r="E36" s="128">
        <v>872</v>
      </c>
      <c r="F36" s="147" t="str">
        <f>VLOOKUP(E36,VIP!$A$2:$O13086,2,0)</f>
        <v>DRBR872</v>
      </c>
      <c r="G36" s="131" t="str">
        <f>VLOOKUP(E36,'LISTADO ATM'!$A$2:$B$897,2,0)</f>
        <v xml:space="preserve">ATM Zona Franca Pisano II (Santiago) </v>
      </c>
      <c r="H36" s="131" t="str">
        <f>VLOOKUP(E36,VIP!$A$2:$O17922,7,FALSE)</f>
        <v>Si</v>
      </c>
      <c r="I36" s="131" t="str">
        <f>VLOOKUP(E36,VIP!$A$2:$O9887,8,FALSE)</f>
        <v>Si</v>
      </c>
      <c r="J36" s="131" t="str">
        <f>VLOOKUP(E36,VIP!$A$2:$O9837,8,FALSE)</f>
        <v>Si</v>
      </c>
      <c r="K36" s="131" t="str">
        <f>VLOOKUP(E36,VIP!$A$2:$O13411,6,0)</f>
        <v>NO</v>
      </c>
      <c r="L36" s="129" t="s">
        <v>2478</v>
      </c>
      <c r="M36" s="126" t="s">
        <v>2455</v>
      </c>
      <c r="N36" s="142" t="s">
        <v>2462</v>
      </c>
      <c r="O36" s="141" t="s">
        <v>2491</v>
      </c>
      <c r="P36" s="130"/>
      <c r="Q36" s="126" t="s">
        <v>2478</v>
      </c>
    </row>
    <row r="37" spans="1:17" s="96" customFormat="1" ht="18" x14ac:dyDescent="0.25">
      <c r="A37" s="141" t="str">
        <f>VLOOKUP(E37,'[1]LISTADO ATM'!$A$2:$C$899,3,0)</f>
        <v>SUR</v>
      </c>
      <c r="B37" s="138" t="s">
        <v>2615</v>
      </c>
      <c r="C37" s="148">
        <v>44324.635347222225</v>
      </c>
      <c r="D37" s="148" t="s">
        <v>2180</v>
      </c>
      <c r="E37" s="133">
        <v>297</v>
      </c>
      <c r="F37" s="147" t="str">
        <f>VLOOKUP(E37,VIP!$A$2:$O13090,2,0)</f>
        <v>DRBR297</v>
      </c>
      <c r="G37" s="141" t="str">
        <f>VLOOKUP(E37,'[1]LISTADO ATM'!$A$2:$B$898,2,0)</f>
        <v xml:space="preserve">ATM S/M Cadena Ocoa </v>
      </c>
      <c r="H37" s="141" t="str">
        <f>VLOOKUP(E37,[1]VIP!$A$2:$O17973,7,FALSE)</f>
        <v>Si</v>
      </c>
      <c r="I37" s="141" t="str">
        <f>VLOOKUP(E37,[1]VIP!$A$2:$O9938,8,FALSE)</f>
        <v>Si</v>
      </c>
      <c r="J37" s="141" t="str">
        <f>VLOOKUP(E37,[1]VIP!$A$2:$O9888,8,FALSE)</f>
        <v>Si</v>
      </c>
      <c r="K37" s="141" t="str">
        <f>VLOOKUP(E37,[1]VIP!$A$2:$O13462,6,0)</f>
        <v>NO</v>
      </c>
      <c r="L37" s="129" t="s">
        <v>2245</v>
      </c>
      <c r="M37" s="142" t="s">
        <v>2455</v>
      </c>
      <c r="N37" s="142" t="s">
        <v>2462</v>
      </c>
      <c r="O37" s="141" t="s">
        <v>2464</v>
      </c>
      <c r="P37" s="149"/>
      <c r="Q37" s="142" t="s">
        <v>2245</v>
      </c>
    </row>
    <row r="38" spans="1:17" s="96" customFormat="1" ht="18" x14ac:dyDescent="0.25">
      <c r="A38" s="141" t="str">
        <f>VLOOKUP(E38,'LISTADO ATM'!$A$2:$C$898,3,0)</f>
        <v>DISTRITO NACIONAL</v>
      </c>
      <c r="B38" s="138" t="s">
        <v>2621</v>
      </c>
      <c r="C38" s="148">
        <v>44324.873518518521</v>
      </c>
      <c r="D38" s="148" t="s">
        <v>2180</v>
      </c>
      <c r="E38" s="133">
        <v>735</v>
      </c>
      <c r="F38" s="147" t="str">
        <f>VLOOKUP(E38,VIP!$A$2:$O13040,2,0)</f>
        <v>DRBR179</v>
      </c>
      <c r="G38" s="141" t="str">
        <f>VLOOKUP(E38,'LISTADO ATM'!$A$2:$B$897,2,0)</f>
        <v xml:space="preserve">ATM Oficina Independencia II  </v>
      </c>
      <c r="H38" s="141" t="str">
        <f>VLOOKUP(E38,VIP!$A$2:$O17916,7,FALSE)</f>
        <v>Si</v>
      </c>
      <c r="I38" s="141" t="str">
        <f>VLOOKUP(E38,VIP!$A$2:$O9881,8,FALSE)</f>
        <v>Si</v>
      </c>
      <c r="J38" s="141" t="str">
        <f>VLOOKUP(E38,VIP!$A$2:$O9831,8,FALSE)</f>
        <v>Si</v>
      </c>
      <c r="K38" s="141" t="str">
        <f>VLOOKUP(E38,VIP!$A$2:$O13405,6,0)</f>
        <v>NO</v>
      </c>
      <c r="L38" s="129" t="s">
        <v>2219</v>
      </c>
      <c r="M38" s="142" t="s">
        <v>2455</v>
      </c>
      <c r="N38" s="142" t="s">
        <v>2462</v>
      </c>
      <c r="O38" s="141" t="s">
        <v>2464</v>
      </c>
      <c r="P38" s="149"/>
      <c r="Q38" s="142" t="s">
        <v>2219</v>
      </c>
    </row>
    <row r="39" spans="1:17" s="96" customFormat="1" ht="18" x14ac:dyDescent="0.25">
      <c r="A39" s="141" t="str">
        <f>VLOOKUP(E39,'LISTADO ATM'!$A$2:$C$898,3,0)</f>
        <v>DISTRITO NACIONAL</v>
      </c>
      <c r="B39" s="138" t="s">
        <v>2620</v>
      </c>
      <c r="C39" s="148">
        <v>44324.875</v>
      </c>
      <c r="D39" s="148" t="s">
        <v>2180</v>
      </c>
      <c r="E39" s="133">
        <v>394</v>
      </c>
      <c r="F39" s="147" t="str">
        <f>VLOOKUP(E39,VIP!$A$2:$O13039,2,0)</f>
        <v>DRBR394</v>
      </c>
      <c r="G39" s="141" t="str">
        <f>VLOOKUP(E39,'LISTADO ATM'!$A$2:$B$897,2,0)</f>
        <v xml:space="preserve">ATM Multicentro La Sirena Luperón </v>
      </c>
      <c r="H39" s="141" t="str">
        <f>VLOOKUP(E39,VIP!$A$2:$O17915,7,FALSE)</f>
        <v>Si</v>
      </c>
      <c r="I39" s="141" t="str">
        <f>VLOOKUP(E39,VIP!$A$2:$O9880,8,FALSE)</f>
        <v>Si</v>
      </c>
      <c r="J39" s="141" t="str">
        <f>VLOOKUP(E39,VIP!$A$2:$O9830,8,FALSE)</f>
        <v>Si</v>
      </c>
      <c r="K39" s="141" t="str">
        <f>VLOOKUP(E39,VIP!$A$2:$O13404,6,0)</f>
        <v>NO</v>
      </c>
      <c r="L39" s="129" t="s">
        <v>2622</v>
      </c>
      <c r="M39" s="142" t="s">
        <v>2455</v>
      </c>
      <c r="N39" s="142" t="s">
        <v>2462</v>
      </c>
      <c r="O39" s="141" t="s">
        <v>2464</v>
      </c>
      <c r="P39" s="149"/>
      <c r="Q39" s="142" t="s">
        <v>2622</v>
      </c>
    </row>
    <row r="40" spans="1:17" s="96" customFormat="1" ht="18" x14ac:dyDescent="0.25">
      <c r="A40" s="141" t="str">
        <f>VLOOKUP(E40,'LISTADO ATM'!$A$2:$C$898,3,0)</f>
        <v>DISTRITO NACIONAL</v>
      </c>
      <c r="B40" s="138" t="s">
        <v>2619</v>
      </c>
      <c r="C40" s="148">
        <v>44324.877129629633</v>
      </c>
      <c r="D40" s="148" t="s">
        <v>2180</v>
      </c>
      <c r="E40" s="133">
        <v>642</v>
      </c>
      <c r="F40" s="147" t="str">
        <f>VLOOKUP(E40,VIP!$A$2:$O13038,2,0)</f>
        <v>DRBR24O</v>
      </c>
      <c r="G40" s="141" t="str">
        <f>VLOOKUP(E40,'LISTADO ATM'!$A$2:$B$897,2,0)</f>
        <v xml:space="preserve">ATM OMSA Sto. Dgo. </v>
      </c>
      <c r="H40" s="141" t="str">
        <f>VLOOKUP(E40,VIP!$A$2:$O17914,7,FALSE)</f>
        <v>Si</v>
      </c>
      <c r="I40" s="141" t="str">
        <f>VLOOKUP(E40,VIP!$A$2:$O9879,8,FALSE)</f>
        <v>Si</v>
      </c>
      <c r="J40" s="141" t="str">
        <f>VLOOKUP(E40,VIP!$A$2:$O9829,8,FALSE)</f>
        <v>Si</v>
      </c>
      <c r="K40" s="141" t="str">
        <f>VLOOKUP(E40,VIP!$A$2:$O13403,6,0)</f>
        <v>NO</v>
      </c>
      <c r="L40" s="129" t="s">
        <v>2219</v>
      </c>
      <c r="M40" s="142" t="s">
        <v>2455</v>
      </c>
      <c r="N40" s="142" t="s">
        <v>2462</v>
      </c>
      <c r="O40" s="141" t="s">
        <v>2464</v>
      </c>
      <c r="P40" s="149"/>
      <c r="Q40" s="142" t="s">
        <v>2219</v>
      </c>
    </row>
    <row r="41" spans="1:17" s="96" customFormat="1" ht="18" x14ac:dyDescent="0.25">
      <c r="A41" s="141" t="str">
        <f>VLOOKUP(E41,'LISTADO ATM'!$A$2:$C$898,3,0)</f>
        <v>ESTE</v>
      </c>
      <c r="B41" s="138" t="s">
        <v>2618</v>
      </c>
      <c r="C41" s="148">
        <v>44324.90216435185</v>
      </c>
      <c r="D41" s="148" t="s">
        <v>2180</v>
      </c>
      <c r="E41" s="133">
        <v>117</v>
      </c>
      <c r="F41" s="147" t="str">
        <f>VLOOKUP(E41,VIP!$A$2:$O13037,2,0)</f>
        <v>DRBR117</v>
      </c>
      <c r="G41" s="141" t="str">
        <f>VLOOKUP(E41,'LISTADO ATM'!$A$2:$B$897,2,0)</f>
        <v xml:space="preserve">ATM Oficina El Seybo </v>
      </c>
      <c r="H41" s="141" t="str">
        <f>VLOOKUP(E41,VIP!$A$2:$O17913,7,FALSE)</f>
        <v>Si</v>
      </c>
      <c r="I41" s="141" t="str">
        <f>VLOOKUP(E41,VIP!$A$2:$O9878,8,FALSE)</f>
        <v>Si</v>
      </c>
      <c r="J41" s="141" t="str">
        <f>VLOOKUP(E41,VIP!$A$2:$O9828,8,FALSE)</f>
        <v>Si</v>
      </c>
      <c r="K41" s="141" t="str">
        <f>VLOOKUP(E41,VIP!$A$2:$O13402,6,0)</f>
        <v>SI</v>
      </c>
      <c r="L41" s="129" t="s">
        <v>2622</v>
      </c>
      <c r="M41" s="142" t="s">
        <v>2455</v>
      </c>
      <c r="N41" s="142" t="s">
        <v>2462</v>
      </c>
      <c r="O41" s="141" t="s">
        <v>2464</v>
      </c>
      <c r="P41" s="149"/>
      <c r="Q41" s="142" t="s">
        <v>2622</v>
      </c>
    </row>
    <row r="42" spans="1:17" s="96" customFormat="1" ht="18" x14ac:dyDescent="0.25">
      <c r="A42" s="141" t="str">
        <f>VLOOKUP(E42,'LISTADO ATM'!$A$2:$C$898,3,0)</f>
        <v>DISTRITO NACIONAL</v>
      </c>
      <c r="B42" s="138" t="s">
        <v>2628</v>
      </c>
      <c r="C42" s="148">
        <v>44324.967800925922</v>
      </c>
      <c r="D42" s="148" t="s">
        <v>2180</v>
      </c>
      <c r="E42" s="133">
        <v>409</v>
      </c>
      <c r="F42" s="150" t="str">
        <f>VLOOKUP(E42,VIP!$A$2:$O13043,2,0)</f>
        <v>DRBR409</v>
      </c>
      <c r="G42" s="141" t="str">
        <f>VLOOKUP(E42,'LISTADO ATM'!$A$2:$B$897,2,0)</f>
        <v xml:space="preserve">ATM Oficina Las Palmas de Herrera I </v>
      </c>
      <c r="H42" s="141" t="str">
        <f>VLOOKUP(E42,VIP!$A$2:$O17919,7,FALSE)</f>
        <v>Si</v>
      </c>
      <c r="I42" s="141" t="str">
        <f>VLOOKUP(E42,VIP!$A$2:$O9884,8,FALSE)</f>
        <v>Si</v>
      </c>
      <c r="J42" s="141" t="str">
        <f>VLOOKUP(E42,VIP!$A$2:$O9834,8,FALSE)</f>
        <v>Si</v>
      </c>
      <c r="K42" s="141" t="str">
        <f>VLOOKUP(E42,VIP!$A$2:$O13408,6,0)</f>
        <v>NO</v>
      </c>
      <c r="L42" s="129" t="s">
        <v>2478</v>
      </c>
      <c r="M42" s="142" t="s">
        <v>2455</v>
      </c>
      <c r="N42" s="142" t="s">
        <v>2462</v>
      </c>
      <c r="O42" s="141" t="s">
        <v>2464</v>
      </c>
      <c r="P42" s="149"/>
      <c r="Q42" s="142" t="s">
        <v>2478</v>
      </c>
    </row>
    <row r="43" spans="1:17" s="96" customFormat="1" ht="18" x14ac:dyDescent="0.25">
      <c r="A43" s="141" t="str">
        <f>VLOOKUP(E43,'LISTADO ATM'!$A$2:$C$898,3,0)</f>
        <v>DISTRITO NACIONAL</v>
      </c>
      <c r="B43" s="138" t="s">
        <v>2627</v>
      </c>
      <c r="C43" s="148">
        <v>44324.969664351855</v>
      </c>
      <c r="D43" s="148" t="s">
        <v>2180</v>
      </c>
      <c r="E43" s="133">
        <v>410</v>
      </c>
      <c r="F43" s="150" t="str">
        <f>VLOOKUP(E43,VIP!$A$2:$O13042,2,0)</f>
        <v>DRBR410</v>
      </c>
      <c r="G43" s="141" t="str">
        <f>VLOOKUP(E43,'LISTADO ATM'!$A$2:$B$897,2,0)</f>
        <v xml:space="preserve">ATM Oficina Las Palmas de Herrera II </v>
      </c>
      <c r="H43" s="141" t="str">
        <f>VLOOKUP(E43,VIP!$A$2:$O17918,7,FALSE)</f>
        <v>Si</v>
      </c>
      <c r="I43" s="141" t="str">
        <f>VLOOKUP(E43,VIP!$A$2:$O9883,8,FALSE)</f>
        <v>Si</v>
      </c>
      <c r="J43" s="141" t="str">
        <f>VLOOKUP(E43,VIP!$A$2:$O9833,8,FALSE)</f>
        <v>Si</v>
      </c>
      <c r="K43" s="141" t="str">
        <f>VLOOKUP(E43,VIP!$A$2:$O13407,6,0)</f>
        <v>NO</v>
      </c>
      <c r="L43" s="129" t="s">
        <v>2478</v>
      </c>
      <c r="M43" s="142" t="s">
        <v>2455</v>
      </c>
      <c r="N43" s="142" t="s">
        <v>2462</v>
      </c>
      <c r="O43" s="141" t="s">
        <v>2464</v>
      </c>
      <c r="P43" s="149"/>
      <c r="Q43" s="142" t="s">
        <v>2478</v>
      </c>
    </row>
    <row r="44" spans="1:17" s="96" customFormat="1" ht="18" x14ac:dyDescent="0.25">
      <c r="A44" s="141" t="str">
        <f>VLOOKUP(E44,'LISTADO ATM'!$A$2:$C$898,3,0)</f>
        <v>DISTRITO NACIONAL</v>
      </c>
      <c r="B44" s="138" t="s">
        <v>2626</v>
      </c>
      <c r="C44" s="148">
        <v>44325.060798611114</v>
      </c>
      <c r="D44" s="148" t="s">
        <v>2458</v>
      </c>
      <c r="E44" s="133">
        <v>437</v>
      </c>
      <c r="F44" s="150" t="str">
        <f>VLOOKUP(E44,VIP!$A$2:$O13041,2,0)</f>
        <v>DRBR437</v>
      </c>
      <c r="G44" s="141" t="str">
        <f>VLOOKUP(E44,'LISTADO ATM'!$A$2:$B$897,2,0)</f>
        <v xml:space="preserve">ATM Autobanco Torre III </v>
      </c>
      <c r="H44" s="141" t="str">
        <f>VLOOKUP(E44,VIP!$A$2:$O17917,7,FALSE)</f>
        <v>Si</v>
      </c>
      <c r="I44" s="141" t="str">
        <f>VLOOKUP(E44,VIP!$A$2:$O9882,8,FALSE)</f>
        <v>Si</v>
      </c>
      <c r="J44" s="141" t="str">
        <f>VLOOKUP(E44,VIP!$A$2:$O9832,8,FALSE)</f>
        <v>Si</v>
      </c>
      <c r="K44" s="141" t="str">
        <f>VLOOKUP(E44,VIP!$A$2:$O13406,6,0)</f>
        <v>SI</v>
      </c>
      <c r="L44" s="129" t="s">
        <v>2449</v>
      </c>
      <c r="M44" s="142" t="s">
        <v>2455</v>
      </c>
      <c r="N44" s="142" t="s">
        <v>2462</v>
      </c>
      <c r="O44" s="141" t="s">
        <v>2463</v>
      </c>
      <c r="P44" s="149"/>
      <c r="Q44" s="142" t="s">
        <v>2449</v>
      </c>
    </row>
    <row r="45" spans="1:17" s="96" customFormat="1" ht="18" x14ac:dyDescent="0.25">
      <c r="A45" s="141" t="str">
        <f>VLOOKUP(E45,'LISTADO ATM'!$A$2:$C$898,3,0)</f>
        <v>DISTRITO NACIONAL</v>
      </c>
      <c r="B45" s="138" t="s">
        <v>2625</v>
      </c>
      <c r="C45" s="148">
        <v>44325.069918981484</v>
      </c>
      <c r="D45" s="148" t="s">
        <v>2458</v>
      </c>
      <c r="E45" s="133">
        <v>302</v>
      </c>
      <c r="F45" s="150" t="str">
        <f>VLOOKUP(E45,VIP!$A$2:$O13040,2,0)</f>
        <v>DRBR302</v>
      </c>
      <c r="G45" s="141" t="str">
        <f>VLOOKUP(E45,'LISTADO ATM'!$A$2:$B$897,2,0)</f>
        <v xml:space="preserve">ATM S/M Aprezio Los Mameyes  </v>
      </c>
      <c r="H45" s="141" t="str">
        <f>VLOOKUP(E45,VIP!$A$2:$O17916,7,FALSE)</f>
        <v>Si</v>
      </c>
      <c r="I45" s="141" t="str">
        <f>VLOOKUP(E45,VIP!$A$2:$O9881,8,FALSE)</f>
        <v>Si</v>
      </c>
      <c r="J45" s="141" t="str">
        <f>VLOOKUP(E45,VIP!$A$2:$O9831,8,FALSE)</f>
        <v>Si</v>
      </c>
      <c r="K45" s="141" t="str">
        <f>VLOOKUP(E45,VIP!$A$2:$O13405,6,0)</f>
        <v>NO</v>
      </c>
      <c r="L45" s="129" t="s">
        <v>2449</v>
      </c>
      <c r="M45" s="142" t="s">
        <v>2455</v>
      </c>
      <c r="N45" s="142" t="s">
        <v>2462</v>
      </c>
      <c r="O45" s="141" t="s">
        <v>2463</v>
      </c>
      <c r="P45" s="149"/>
      <c r="Q45" s="142" t="s">
        <v>2449</v>
      </c>
    </row>
    <row r="46" spans="1:17" s="96" customFormat="1" ht="18" x14ac:dyDescent="0.25">
      <c r="A46" s="141" t="str">
        <f>VLOOKUP(E46,'LISTADO ATM'!$A$2:$C$898,3,0)</f>
        <v>DISTRITO NACIONAL</v>
      </c>
      <c r="B46" s="138" t="s">
        <v>2624</v>
      </c>
      <c r="C46" s="148">
        <v>44325.073055555556</v>
      </c>
      <c r="D46" s="148" t="s">
        <v>2482</v>
      </c>
      <c r="E46" s="133">
        <v>911</v>
      </c>
      <c r="F46" s="150" t="str">
        <f>VLOOKUP(E46,VIP!$A$2:$O13039,2,0)</f>
        <v>DRBR911</v>
      </c>
      <c r="G46" s="141" t="str">
        <f>VLOOKUP(E46,'LISTADO ATM'!$A$2:$B$897,2,0)</f>
        <v xml:space="preserve">ATM Oficina Venezuela II </v>
      </c>
      <c r="H46" s="141" t="str">
        <f>VLOOKUP(E46,VIP!$A$2:$O17915,7,FALSE)</f>
        <v>Si</v>
      </c>
      <c r="I46" s="141" t="str">
        <f>VLOOKUP(E46,VIP!$A$2:$O9880,8,FALSE)</f>
        <v>Si</v>
      </c>
      <c r="J46" s="141" t="str">
        <f>VLOOKUP(E46,VIP!$A$2:$O9830,8,FALSE)</f>
        <v>Si</v>
      </c>
      <c r="K46" s="141" t="str">
        <f>VLOOKUP(E46,VIP!$A$2:$O13404,6,0)</f>
        <v>SI</v>
      </c>
      <c r="L46" s="129" t="s">
        <v>2449</v>
      </c>
      <c r="M46" s="142" t="s">
        <v>2455</v>
      </c>
      <c r="N46" s="142" t="s">
        <v>2462</v>
      </c>
      <c r="O46" s="141" t="s">
        <v>2483</v>
      </c>
      <c r="P46" s="149"/>
      <c r="Q46" s="142" t="s">
        <v>2449</v>
      </c>
    </row>
    <row r="47" spans="1:17" s="96" customFormat="1" ht="18" x14ac:dyDescent="0.25">
      <c r="A47" s="141" t="str">
        <f>VLOOKUP(E47,'LISTADO ATM'!$A$2:$C$898,3,0)</f>
        <v>DISTRITO NACIONAL</v>
      </c>
      <c r="B47" s="138" t="s">
        <v>2623</v>
      </c>
      <c r="C47" s="148">
        <v>44325.075682870367</v>
      </c>
      <c r="D47" s="148" t="s">
        <v>2458</v>
      </c>
      <c r="E47" s="133">
        <v>60</v>
      </c>
      <c r="F47" s="150" t="str">
        <f>VLOOKUP(E47,VIP!$A$2:$O13038,2,0)</f>
        <v>DRBR060</v>
      </c>
      <c r="G47" s="141" t="str">
        <f>VLOOKUP(E47,'LISTADO ATM'!$A$2:$B$897,2,0)</f>
        <v xml:space="preserve">ATM Autobanco 27 de Febrero </v>
      </c>
      <c r="H47" s="141" t="str">
        <f>VLOOKUP(E47,VIP!$A$2:$O17914,7,FALSE)</f>
        <v>Si</v>
      </c>
      <c r="I47" s="141" t="str">
        <f>VLOOKUP(E47,VIP!$A$2:$O9879,8,FALSE)</f>
        <v>Si</v>
      </c>
      <c r="J47" s="141" t="str">
        <f>VLOOKUP(E47,VIP!$A$2:$O9829,8,FALSE)</f>
        <v>Si</v>
      </c>
      <c r="K47" s="141" t="str">
        <f>VLOOKUP(E47,VIP!$A$2:$O13403,6,0)</f>
        <v>NO</v>
      </c>
      <c r="L47" s="129" t="s">
        <v>2449</v>
      </c>
      <c r="M47" s="142" t="s">
        <v>2455</v>
      </c>
      <c r="N47" s="142" t="s">
        <v>2462</v>
      </c>
      <c r="O47" s="141" t="s">
        <v>2463</v>
      </c>
      <c r="P47" s="149"/>
      <c r="Q47" s="142" t="s">
        <v>2449</v>
      </c>
    </row>
    <row r="48" spans="1:17" s="96" customFormat="1" ht="18" x14ac:dyDescent="0.25">
      <c r="A48" s="141" t="str">
        <f>VLOOKUP(E48,'LISTADO ATM'!$A$2:$C$898,3,0)</f>
        <v>DISTRITO NACIONAL</v>
      </c>
      <c r="B48" s="138" t="s">
        <v>2629</v>
      </c>
      <c r="C48" s="148">
        <v>44325.177418981482</v>
      </c>
      <c r="D48" s="148" t="s">
        <v>2180</v>
      </c>
      <c r="E48" s="133">
        <v>585</v>
      </c>
      <c r="F48" s="150" t="str">
        <f>VLOOKUP(E48,VIP!$A$2:$O13039,2,0)</f>
        <v>DRBR083</v>
      </c>
      <c r="G48" s="141" t="str">
        <f>VLOOKUP(E48,'LISTADO ATM'!$A$2:$B$897,2,0)</f>
        <v xml:space="preserve">ATM Oficina Haina Oriental </v>
      </c>
      <c r="H48" s="141" t="str">
        <f>VLOOKUP(E48,VIP!$A$2:$O17915,7,FALSE)</f>
        <v>Si</v>
      </c>
      <c r="I48" s="141" t="str">
        <f>VLOOKUP(E48,VIP!$A$2:$O9880,8,FALSE)</f>
        <v>Si</v>
      </c>
      <c r="J48" s="141" t="str">
        <f>VLOOKUP(E48,VIP!$A$2:$O9830,8,FALSE)</f>
        <v>Si</v>
      </c>
      <c r="K48" s="141" t="str">
        <f>VLOOKUP(E48,VIP!$A$2:$O13404,6,0)</f>
        <v>NO</v>
      </c>
      <c r="L48" s="129" t="s">
        <v>2219</v>
      </c>
      <c r="M48" s="142" t="s">
        <v>2455</v>
      </c>
      <c r="N48" s="142" t="s">
        <v>2462</v>
      </c>
      <c r="O48" s="141" t="s">
        <v>2464</v>
      </c>
      <c r="P48" s="149"/>
      <c r="Q48" s="142" t="s">
        <v>2219</v>
      </c>
    </row>
    <row r="49" spans="1:17" s="96" customFormat="1" ht="18" x14ac:dyDescent="0.25">
      <c r="A49" s="141" t="str">
        <f>VLOOKUP(E49,'LISTADO ATM'!$A$2:$C$898,3,0)</f>
        <v>ESTE</v>
      </c>
      <c r="B49" s="138" t="s">
        <v>2630</v>
      </c>
      <c r="C49" s="148">
        <v>44325.172523148147</v>
      </c>
      <c r="D49" s="148" t="s">
        <v>2180</v>
      </c>
      <c r="E49" s="133">
        <v>68</v>
      </c>
      <c r="F49" s="150" t="str">
        <f>VLOOKUP(E49,VIP!$A$2:$O13040,2,0)</f>
        <v>DRBR068</v>
      </c>
      <c r="G49" s="141" t="str">
        <f>VLOOKUP(E49,'LISTADO ATM'!$A$2:$B$897,2,0)</f>
        <v xml:space="preserve">ATM Hotel Nickelodeon (Punta Cana) </v>
      </c>
      <c r="H49" s="141" t="str">
        <f>VLOOKUP(E49,VIP!$A$2:$O17916,7,FALSE)</f>
        <v>Si</v>
      </c>
      <c r="I49" s="141" t="str">
        <f>VLOOKUP(E49,VIP!$A$2:$O9881,8,FALSE)</f>
        <v>Si</v>
      </c>
      <c r="J49" s="141" t="str">
        <f>VLOOKUP(E49,VIP!$A$2:$O9831,8,FALSE)</f>
        <v>Si</v>
      </c>
      <c r="K49" s="141" t="str">
        <f>VLOOKUP(E49,VIP!$A$2:$O13405,6,0)</f>
        <v>NO</v>
      </c>
      <c r="L49" s="129" t="s">
        <v>2219</v>
      </c>
      <c r="M49" s="142" t="s">
        <v>2455</v>
      </c>
      <c r="N49" s="142" t="s">
        <v>2462</v>
      </c>
      <c r="O49" s="141" t="s">
        <v>2464</v>
      </c>
      <c r="P49" s="149"/>
      <c r="Q49" s="142" t="s">
        <v>2219</v>
      </c>
    </row>
    <row r="50" spans="1:17" s="96" customFormat="1" ht="18" x14ac:dyDescent="0.25">
      <c r="A50" s="141" t="str">
        <f>VLOOKUP(E50,'LISTADO ATM'!$A$2:$C$898,3,0)</f>
        <v>DISTRITO NACIONAL</v>
      </c>
      <c r="B50" s="138" t="s">
        <v>2631</v>
      </c>
      <c r="C50" s="148">
        <v>44325.170752314814</v>
      </c>
      <c r="D50" s="148" t="s">
        <v>2180</v>
      </c>
      <c r="E50" s="133">
        <v>516</v>
      </c>
      <c r="F50" s="150" t="str">
        <f>VLOOKUP(E50,VIP!$A$2:$O13041,2,0)</f>
        <v>DRBR516</v>
      </c>
      <c r="G50" s="141" t="str">
        <f>VLOOKUP(E50,'LISTADO ATM'!$A$2:$B$897,2,0)</f>
        <v xml:space="preserve">ATM Oficina Gascue </v>
      </c>
      <c r="H50" s="141" t="str">
        <f>VLOOKUP(E50,VIP!$A$2:$O17917,7,FALSE)</f>
        <v>Si</v>
      </c>
      <c r="I50" s="141" t="str">
        <f>VLOOKUP(E50,VIP!$A$2:$O9882,8,FALSE)</f>
        <v>Si</v>
      </c>
      <c r="J50" s="141" t="str">
        <f>VLOOKUP(E50,VIP!$A$2:$O9832,8,FALSE)</f>
        <v>Si</v>
      </c>
      <c r="K50" s="141" t="str">
        <f>VLOOKUP(E50,VIP!$A$2:$O13406,6,0)</f>
        <v>SI</v>
      </c>
      <c r="L50" s="129" t="s">
        <v>2219</v>
      </c>
      <c r="M50" s="142" t="s">
        <v>2455</v>
      </c>
      <c r="N50" s="142" t="s">
        <v>2462</v>
      </c>
      <c r="O50" s="141" t="s">
        <v>2464</v>
      </c>
      <c r="P50" s="149"/>
      <c r="Q50" s="142" t="s">
        <v>2219</v>
      </c>
    </row>
    <row r="51" spans="1:17" s="96" customFormat="1" ht="18" x14ac:dyDescent="0.25">
      <c r="A51" s="141" t="str">
        <f>VLOOKUP(E51,'LISTADO ATM'!$A$2:$C$898,3,0)</f>
        <v>DISTRITO NACIONAL</v>
      </c>
      <c r="B51" s="138" t="s">
        <v>2632</v>
      </c>
      <c r="C51" s="148">
        <v>44325.167557870373</v>
      </c>
      <c r="D51" s="148" t="s">
        <v>2180</v>
      </c>
      <c r="E51" s="133">
        <v>812</v>
      </c>
      <c r="F51" s="150" t="str">
        <f>VLOOKUP(E51,VIP!$A$2:$O13042,2,0)</f>
        <v>DRBR812</v>
      </c>
      <c r="G51" s="141" t="str">
        <f>VLOOKUP(E51,'LISTADO ATM'!$A$2:$B$897,2,0)</f>
        <v xml:space="preserve">ATM Canasta del Pueblo </v>
      </c>
      <c r="H51" s="141" t="str">
        <f>VLOOKUP(E51,VIP!$A$2:$O17918,7,FALSE)</f>
        <v>Si</v>
      </c>
      <c r="I51" s="141" t="str">
        <f>VLOOKUP(E51,VIP!$A$2:$O9883,8,FALSE)</f>
        <v>Si</v>
      </c>
      <c r="J51" s="141" t="str">
        <f>VLOOKUP(E51,VIP!$A$2:$O9833,8,FALSE)</f>
        <v>Si</v>
      </c>
      <c r="K51" s="141" t="str">
        <f>VLOOKUP(E51,VIP!$A$2:$O13407,6,0)</f>
        <v>NO</v>
      </c>
      <c r="L51" s="129" t="s">
        <v>2219</v>
      </c>
      <c r="M51" s="142" t="s">
        <v>2455</v>
      </c>
      <c r="N51" s="142" t="s">
        <v>2462</v>
      </c>
      <c r="O51" s="141" t="s">
        <v>2464</v>
      </c>
      <c r="P51" s="149"/>
      <c r="Q51" s="142" t="s">
        <v>2219</v>
      </c>
    </row>
    <row r="52" spans="1:17" s="96" customFormat="1" ht="18" x14ac:dyDescent="0.25">
      <c r="A52" s="141" t="str">
        <f>VLOOKUP(E52,'LISTADO ATM'!$A$2:$C$898,3,0)</f>
        <v>SUR</v>
      </c>
      <c r="B52" s="138" t="s">
        <v>2633</v>
      </c>
      <c r="C52" s="148">
        <v>44325.162245370368</v>
      </c>
      <c r="D52" s="148" t="s">
        <v>2180</v>
      </c>
      <c r="E52" s="133">
        <v>48</v>
      </c>
      <c r="F52" s="150" t="str">
        <f>VLOOKUP(E52,VIP!$A$2:$O13043,2,0)</f>
        <v>DRBR048</v>
      </c>
      <c r="G52" s="141" t="str">
        <f>VLOOKUP(E52,'LISTADO ATM'!$A$2:$B$897,2,0)</f>
        <v xml:space="preserve">ATM Autoservicio Neiba I </v>
      </c>
      <c r="H52" s="141" t="str">
        <f>VLOOKUP(E52,VIP!$A$2:$O17919,7,FALSE)</f>
        <v>Si</v>
      </c>
      <c r="I52" s="141" t="str">
        <f>VLOOKUP(E52,VIP!$A$2:$O9884,8,FALSE)</f>
        <v>Si</v>
      </c>
      <c r="J52" s="141" t="str">
        <f>VLOOKUP(E52,VIP!$A$2:$O9834,8,FALSE)</f>
        <v>Si</v>
      </c>
      <c r="K52" s="141" t="str">
        <f>VLOOKUP(E52,VIP!$A$2:$O13408,6,0)</f>
        <v>SI</v>
      </c>
      <c r="L52" s="129" t="s">
        <v>2427</v>
      </c>
      <c r="M52" s="142" t="s">
        <v>2455</v>
      </c>
      <c r="N52" s="142" t="s">
        <v>2462</v>
      </c>
      <c r="O52" s="141" t="s">
        <v>2464</v>
      </c>
      <c r="P52" s="149"/>
      <c r="Q52" s="142" t="s">
        <v>2427</v>
      </c>
    </row>
    <row r="53" spans="1:17" s="96" customFormat="1" ht="18" x14ac:dyDescent="0.25">
      <c r="A53" s="141" t="str">
        <f>VLOOKUP(E53,'LISTADO ATM'!$A$2:$C$898,3,0)</f>
        <v>DISTRITO NACIONAL</v>
      </c>
      <c r="B53" s="138" t="s">
        <v>2634</v>
      </c>
      <c r="C53" s="148">
        <v>44325.119386574072</v>
      </c>
      <c r="D53" s="148" t="s">
        <v>2180</v>
      </c>
      <c r="E53" s="133">
        <v>570</v>
      </c>
      <c r="F53" s="150" t="str">
        <f>VLOOKUP(E53,VIP!$A$2:$O13044,2,0)</f>
        <v>DRBR478</v>
      </c>
      <c r="G53" s="141" t="str">
        <f>VLOOKUP(E53,'LISTADO ATM'!$A$2:$B$897,2,0)</f>
        <v xml:space="preserve">ATM S/M Liverpool Villa Mella </v>
      </c>
      <c r="H53" s="141" t="str">
        <f>VLOOKUP(E53,VIP!$A$2:$O17920,7,FALSE)</f>
        <v>Si</v>
      </c>
      <c r="I53" s="141" t="str">
        <f>VLOOKUP(E53,VIP!$A$2:$O9885,8,FALSE)</f>
        <v>Si</v>
      </c>
      <c r="J53" s="141" t="str">
        <f>VLOOKUP(E53,VIP!$A$2:$O9835,8,FALSE)</f>
        <v>Si</v>
      </c>
      <c r="K53" s="141" t="str">
        <f>VLOOKUP(E53,VIP!$A$2:$O13409,6,0)</f>
        <v>NO</v>
      </c>
      <c r="L53" s="129" t="s">
        <v>2219</v>
      </c>
      <c r="M53" s="142" t="s">
        <v>2455</v>
      </c>
      <c r="N53" s="142" t="s">
        <v>2462</v>
      </c>
      <c r="O53" s="141" t="s">
        <v>2464</v>
      </c>
      <c r="P53" s="149"/>
      <c r="Q53" s="142" t="s">
        <v>2219</v>
      </c>
    </row>
  </sheetData>
  <autoFilter ref="A4:Q33">
    <sortState ref="A5:Q47">
      <sortCondition ref="C4:C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4:B1048576 B11:B36 B1:B4">
    <cfRule type="duplicateValues" dxfId="214" priority="748"/>
  </conditionalFormatting>
  <conditionalFormatting sqref="B54:B1048576 B11:B36">
    <cfRule type="duplicateValues" dxfId="213" priority="332"/>
  </conditionalFormatting>
  <conditionalFormatting sqref="B54:B1048576 B11:B36 B1:B4">
    <cfRule type="duplicateValues" dxfId="212" priority="265"/>
    <cfRule type="duplicateValues" dxfId="211" priority="266"/>
  </conditionalFormatting>
  <conditionalFormatting sqref="E54:E1048576 E1:E36">
    <cfRule type="duplicateValues" dxfId="210" priority="105"/>
  </conditionalFormatting>
  <conditionalFormatting sqref="E54:E1048576 E11:E36 E1:E4">
    <cfRule type="duplicateValues" dxfId="209" priority="127956"/>
  </conditionalFormatting>
  <conditionalFormatting sqref="E54:E1048576 E11:E36">
    <cfRule type="duplicateValues" dxfId="208" priority="127960"/>
  </conditionalFormatting>
  <conditionalFormatting sqref="E54:E1048576 E11:E36 E1:E4">
    <cfRule type="duplicateValues" dxfId="207" priority="127963"/>
    <cfRule type="duplicateValues" dxfId="206" priority="127964"/>
  </conditionalFormatting>
  <conditionalFormatting sqref="E54:E1048576 E11:E36 E1:E4">
    <cfRule type="duplicateValues" dxfId="205" priority="127971"/>
    <cfRule type="duplicateValues" dxfId="204" priority="127972"/>
    <cfRule type="duplicateValues" dxfId="203" priority="127973"/>
    <cfRule type="duplicateValues" dxfId="202" priority="127974"/>
  </conditionalFormatting>
  <conditionalFormatting sqref="E54:E1048576 E11:E36">
    <cfRule type="duplicateValues" dxfId="201" priority="127987"/>
    <cfRule type="duplicateValues" dxfId="200" priority="127988"/>
  </conditionalFormatting>
  <conditionalFormatting sqref="B37:B38">
    <cfRule type="duplicateValues" dxfId="199" priority="104"/>
  </conditionalFormatting>
  <conditionalFormatting sqref="B37:B38">
    <cfRule type="duplicateValues" dxfId="198" priority="103"/>
  </conditionalFormatting>
  <conditionalFormatting sqref="B37:B38">
    <cfRule type="duplicateValues" dxfId="197" priority="101"/>
    <cfRule type="duplicateValues" dxfId="196" priority="102"/>
  </conditionalFormatting>
  <conditionalFormatting sqref="E37:E38">
    <cfRule type="duplicateValues" dxfId="195" priority="100"/>
  </conditionalFormatting>
  <conditionalFormatting sqref="E37:E38">
    <cfRule type="duplicateValues" dxfId="194" priority="99"/>
  </conditionalFormatting>
  <conditionalFormatting sqref="E37:E38">
    <cfRule type="duplicateValues" dxfId="193" priority="98"/>
  </conditionalFormatting>
  <conditionalFormatting sqref="E37:E38">
    <cfRule type="duplicateValues" dxfId="192" priority="96"/>
    <cfRule type="duplicateValues" dxfId="191" priority="97"/>
  </conditionalFormatting>
  <conditionalFormatting sqref="E37:E38">
    <cfRule type="duplicateValues" dxfId="190" priority="92"/>
    <cfRule type="duplicateValues" dxfId="189" priority="93"/>
    <cfRule type="duplicateValues" dxfId="188" priority="94"/>
    <cfRule type="duplicateValues" dxfId="187" priority="95"/>
  </conditionalFormatting>
  <conditionalFormatting sqref="E37:E38">
    <cfRule type="duplicateValues" dxfId="186" priority="90"/>
    <cfRule type="duplicateValues" dxfId="185" priority="91"/>
  </conditionalFormatting>
  <conditionalFormatting sqref="E37:E38">
    <cfRule type="duplicateValues" dxfId="184" priority="89"/>
  </conditionalFormatting>
  <conditionalFormatting sqref="E37:E38">
    <cfRule type="duplicateValues" dxfId="183" priority="87"/>
    <cfRule type="duplicateValues" dxfId="182" priority="88"/>
  </conditionalFormatting>
  <conditionalFormatting sqref="E37:E38">
    <cfRule type="duplicateValues" dxfId="181" priority="83"/>
    <cfRule type="duplicateValues" dxfId="180" priority="84"/>
    <cfRule type="duplicateValues" dxfId="179" priority="85"/>
    <cfRule type="duplicateValues" dxfId="178" priority="86"/>
  </conditionalFormatting>
  <conditionalFormatting sqref="B37:B38">
    <cfRule type="duplicateValues" dxfId="177" priority="82"/>
  </conditionalFormatting>
  <conditionalFormatting sqref="B37:B38">
    <cfRule type="duplicateValues" dxfId="176" priority="80"/>
    <cfRule type="duplicateValues" dxfId="175" priority="81"/>
  </conditionalFormatting>
  <conditionalFormatting sqref="B42:B47">
    <cfRule type="duplicateValues" dxfId="174" priority="54"/>
  </conditionalFormatting>
  <conditionalFormatting sqref="B42:B47">
    <cfRule type="duplicateValues" dxfId="173" priority="53"/>
  </conditionalFormatting>
  <conditionalFormatting sqref="B42:B47">
    <cfRule type="duplicateValues" dxfId="172" priority="51"/>
    <cfRule type="duplicateValues" dxfId="171" priority="52"/>
  </conditionalFormatting>
  <conditionalFormatting sqref="E42:E47">
    <cfRule type="duplicateValues" dxfId="170" priority="50"/>
  </conditionalFormatting>
  <conditionalFormatting sqref="E42:E47">
    <cfRule type="duplicateValues" dxfId="169" priority="49"/>
  </conditionalFormatting>
  <conditionalFormatting sqref="E42:E47">
    <cfRule type="duplicateValues" dxfId="168" priority="48"/>
  </conditionalFormatting>
  <conditionalFormatting sqref="E42:E47">
    <cfRule type="duplicateValues" dxfId="167" priority="46"/>
    <cfRule type="duplicateValues" dxfId="166" priority="47"/>
  </conditionalFormatting>
  <conditionalFormatting sqref="E42:E47">
    <cfRule type="duplicateValues" dxfId="165" priority="42"/>
    <cfRule type="duplicateValues" dxfId="164" priority="43"/>
    <cfRule type="duplicateValues" dxfId="163" priority="44"/>
    <cfRule type="duplicateValues" dxfId="162" priority="45"/>
  </conditionalFormatting>
  <conditionalFormatting sqref="E42:E47">
    <cfRule type="duplicateValues" dxfId="161" priority="40"/>
    <cfRule type="duplicateValues" dxfId="160" priority="41"/>
  </conditionalFormatting>
  <conditionalFormatting sqref="E42:E47">
    <cfRule type="duplicateValues" dxfId="159" priority="39"/>
  </conditionalFormatting>
  <conditionalFormatting sqref="E42:E47">
    <cfRule type="duplicateValues" dxfId="158" priority="37"/>
    <cfRule type="duplicateValues" dxfId="157" priority="38"/>
  </conditionalFormatting>
  <conditionalFormatting sqref="E42:E47">
    <cfRule type="duplicateValues" dxfId="156" priority="33"/>
    <cfRule type="duplicateValues" dxfId="155" priority="34"/>
    <cfRule type="duplicateValues" dxfId="154" priority="35"/>
    <cfRule type="duplicateValues" dxfId="153" priority="36"/>
  </conditionalFormatting>
  <conditionalFormatting sqref="B42:B47">
    <cfRule type="duplicateValues" dxfId="152" priority="32"/>
  </conditionalFormatting>
  <conditionalFormatting sqref="B42:B47">
    <cfRule type="duplicateValues" dxfId="151" priority="30"/>
    <cfRule type="duplicateValues" dxfId="150" priority="31"/>
  </conditionalFormatting>
  <conditionalFormatting sqref="B39:B41">
    <cfRule type="duplicateValues" dxfId="149" priority="128187"/>
  </conditionalFormatting>
  <conditionalFormatting sqref="B39:B41">
    <cfRule type="duplicateValues" dxfId="148" priority="128191"/>
    <cfRule type="duplicateValues" dxfId="147" priority="128192"/>
  </conditionalFormatting>
  <conditionalFormatting sqref="E39:E41">
    <cfRule type="duplicateValues" dxfId="146" priority="128195"/>
  </conditionalFormatting>
  <conditionalFormatting sqref="E39:E41">
    <cfRule type="duplicateValues" dxfId="145" priority="128201"/>
    <cfRule type="duplicateValues" dxfId="144" priority="128202"/>
  </conditionalFormatting>
  <conditionalFormatting sqref="E39:E41">
    <cfRule type="duplicateValues" dxfId="143" priority="128205"/>
    <cfRule type="duplicateValues" dxfId="142" priority="128206"/>
    <cfRule type="duplicateValues" dxfId="141" priority="128207"/>
    <cfRule type="duplicateValues" dxfId="140" priority="128208"/>
  </conditionalFormatting>
  <conditionalFormatting sqref="B1:B47 B54:B1048576">
    <cfRule type="duplicateValues" dxfId="139" priority="28"/>
    <cfRule type="duplicateValues" dxfId="138" priority="29"/>
  </conditionalFormatting>
  <conditionalFormatting sqref="E5:E31">
    <cfRule type="duplicateValues" dxfId="137" priority="129129"/>
  </conditionalFormatting>
  <conditionalFormatting sqref="E5:E31">
    <cfRule type="duplicateValues" dxfId="136" priority="129130"/>
    <cfRule type="duplicateValues" dxfId="135" priority="129131"/>
  </conditionalFormatting>
  <conditionalFormatting sqref="E5:E31">
    <cfRule type="duplicateValues" dxfId="134" priority="129132"/>
    <cfRule type="duplicateValues" dxfId="133" priority="129133"/>
    <cfRule type="duplicateValues" dxfId="132" priority="129134"/>
    <cfRule type="duplicateValues" dxfId="131" priority="129135"/>
  </conditionalFormatting>
  <conditionalFormatting sqref="E5:E36">
    <cfRule type="duplicateValues" dxfId="130" priority="129136"/>
  </conditionalFormatting>
  <conditionalFormatting sqref="E5:E36">
    <cfRule type="duplicateValues" dxfId="129" priority="129137"/>
    <cfRule type="duplicateValues" dxfId="128" priority="129138"/>
  </conditionalFormatting>
  <conditionalFormatting sqref="E5:E36">
    <cfRule type="duplicateValues" dxfId="127" priority="129139"/>
    <cfRule type="duplicateValues" dxfId="126" priority="129140"/>
    <cfRule type="duplicateValues" dxfId="125" priority="129141"/>
    <cfRule type="duplicateValues" dxfId="124" priority="129142"/>
  </conditionalFormatting>
  <conditionalFormatting sqref="B5:B36">
    <cfRule type="duplicateValues" dxfId="123" priority="129143"/>
  </conditionalFormatting>
  <conditionalFormatting sqref="B5:B36">
    <cfRule type="duplicateValues" dxfId="122" priority="129144"/>
    <cfRule type="duplicateValues" dxfId="121" priority="129145"/>
  </conditionalFormatting>
  <conditionalFormatting sqref="B48:B53">
    <cfRule type="duplicateValues" dxfId="120" priority="27"/>
  </conditionalFormatting>
  <conditionalFormatting sqref="B48:B53">
    <cfRule type="duplicateValues" dxfId="119" priority="26"/>
  </conditionalFormatting>
  <conditionalFormatting sqref="B48:B53">
    <cfRule type="duplicateValues" dxfId="118" priority="24"/>
    <cfRule type="duplicateValues" dxfId="117" priority="25"/>
  </conditionalFormatting>
  <conditionalFormatting sqref="E48:E53">
    <cfRule type="duplicateValues" dxfId="116" priority="23"/>
  </conditionalFormatting>
  <conditionalFormatting sqref="E48:E53">
    <cfRule type="duplicateValues" dxfId="115" priority="22"/>
  </conditionalFormatting>
  <conditionalFormatting sqref="E48:E53">
    <cfRule type="duplicateValues" dxfId="114" priority="21"/>
  </conditionalFormatting>
  <conditionalFormatting sqref="E48:E53">
    <cfRule type="duplicateValues" dxfId="113" priority="19"/>
    <cfRule type="duplicateValues" dxfId="112" priority="20"/>
  </conditionalFormatting>
  <conditionalFormatting sqref="E48:E53">
    <cfRule type="duplicateValues" dxfId="111" priority="15"/>
    <cfRule type="duplicateValues" dxfId="110" priority="16"/>
    <cfRule type="duplicateValues" dxfId="109" priority="17"/>
    <cfRule type="duplicateValues" dxfId="108" priority="18"/>
  </conditionalFormatting>
  <conditionalFormatting sqref="E48:E53">
    <cfRule type="duplicateValues" dxfId="107" priority="13"/>
    <cfRule type="duplicateValues" dxfId="106" priority="14"/>
  </conditionalFormatting>
  <conditionalFormatting sqref="E48:E53">
    <cfRule type="duplicateValues" dxfId="105" priority="12"/>
  </conditionalFormatting>
  <conditionalFormatting sqref="E48:E53">
    <cfRule type="duplicateValues" dxfId="104" priority="10"/>
    <cfRule type="duplicateValues" dxfId="103" priority="11"/>
  </conditionalFormatting>
  <conditionalFormatting sqref="E48:E53">
    <cfRule type="duplicateValues" dxfId="102" priority="6"/>
    <cfRule type="duplicateValues" dxfId="101" priority="7"/>
    <cfRule type="duplicateValues" dxfId="100" priority="8"/>
    <cfRule type="duplicateValues" dxfId="99" priority="9"/>
  </conditionalFormatting>
  <conditionalFormatting sqref="B48:B53">
    <cfRule type="duplicateValues" dxfId="98" priority="5"/>
  </conditionalFormatting>
  <conditionalFormatting sqref="B48:B53">
    <cfRule type="duplicateValues" dxfId="97" priority="3"/>
    <cfRule type="duplicateValues" dxfId="96" priority="4"/>
  </conditionalFormatting>
  <conditionalFormatting sqref="B48:B53">
    <cfRule type="duplicateValues" dxfId="95" priority="1"/>
    <cfRule type="duplicateValues" dxfId="94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="85" zoomScaleNormal="85" workbookViewId="0">
      <selection activeCell="C10" sqref="C10:E10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2460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e">
        <f>VLOOKUP(B9,'[2]LISTADO ATM'!$A$2:$C$821,3,0)</f>
        <v>#N/A</v>
      </c>
      <c r="B9" s="133"/>
      <c r="C9" s="136" t="e">
        <f>VLOOKUP(B9,'[2]LISTADO ATM'!$A$2:$B$821,2,0)</f>
        <v>#N/A</v>
      </c>
      <c r="D9" s="135" t="s">
        <v>2575</v>
      </c>
      <c r="E9" s="146"/>
    </row>
    <row r="10" spans="1:5" ht="18.75" thickBot="1" x14ac:dyDescent="0.3">
      <c r="A10" s="100" t="s">
        <v>2485</v>
      </c>
      <c r="B10" s="143">
        <f>COUNT(#REF!)</f>
        <v>0</v>
      </c>
      <c r="C10" s="184"/>
      <c r="D10" s="185"/>
      <c r="E10" s="186"/>
    </row>
    <row r="11" spans="1:5" x14ac:dyDescent="0.25">
      <c r="B11" s="102"/>
      <c r="E11" s="102"/>
    </row>
    <row r="12" spans="1:5" ht="17.45" customHeight="1" x14ac:dyDescent="0.25">
      <c r="A12" s="175" t="s">
        <v>2486</v>
      </c>
      <c r="B12" s="176"/>
      <c r="C12" s="176"/>
      <c r="D12" s="176"/>
      <c r="E12" s="177"/>
    </row>
    <row r="13" spans="1:5" ht="17.45" customHeight="1" x14ac:dyDescent="0.25">
      <c r="A13" s="99" t="s">
        <v>15</v>
      </c>
      <c r="B13" s="108" t="s">
        <v>2416</v>
      </c>
      <c r="C13" s="99" t="s">
        <v>46</v>
      </c>
      <c r="D13" s="99" t="s">
        <v>2419</v>
      </c>
      <c r="E13" s="108" t="s">
        <v>2417</v>
      </c>
    </row>
    <row r="14" spans="1:5" ht="18" customHeight="1" thickBot="1" x14ac:dyDescent="0.3">
      <c r="A14" s="97" t="e">
        <f>VLOOKUP(B14,'[2]LISTADO ATM'!$A$2:$C$821,3,0)</f>
        <v>#N/A</v>
      </c>
      <c r="B14" s="133"/>
      <c r="C14" s="134" t="e">
        <f>VLOOKUP(B14,'[2]LISTADO ATM'!$A$2:$B$821,2,0)</f>
        <v>#N/A</v>
      </c>
      <c r="D14" s="135" t="s">
        <v>2576</v>
      </c>
      <c r="E14" s="138"/>
    </row>
    <row r="15" spans="1:5" ht="17.45" customHeight="1" thickBot="1" x14ac:dyDescent="0.3">
      <c r="A15" s="100" t="s">
        <v>2485</v>
      </c>
      <c r="B15" s="143">
        <f>COUNT(#REF!)</f>
        <v>0</v>
      </c>
      <c r="C15" s="187"/>
      <c r="D15" s="188"/>
      <c r="E15" s="189"/>
    </row>
    <row r="16" spans="1:5" ht="15.75" thickBot="1" x14ac:dyDescent="0.3">
      <c r="B16" s="102"/>
      <c r="E16" s="102"/>
    </row>
    <row r="17" spans="1:5" ht="18.75" thickBot="1" x14ac:dyDescent="0.3">
      <c r="A17" s="161" t="s">
        <v>2487</v>
      </c>
      <c r="B17" s="162"/>
      <c r="C17" s="162"/>
      <c r="D17" s="162"/>
      <c r="E17" s="163"/>
    </row>
    <row r="18" spans="1:5" ht="18" x14ac:dyDescent="0.25">
      <c r="A18" s="99" t="s">
        <v>15</v>
      </c>
      <c r="B18" s="108" t="s">
        <v>2416</v>
      </c>
      <c r="C18" s="99" t="s">
        <v>46</v>
      </c>
      <c r="D18" s="99" t="s">
        <v>2419</v>
      </c>
      <c r="E18" s="108" t="s">
        <v>2417</v>
      </c>
    </row>
    <row r="19" spans="1:5" ht="18" x14ac:dyDescent="0.25">
      <c r="A19" s="97" t="str">
        <f>VLOOKUP(B19,'[2]LISTADO ATM'!$A$2:$C$821,3,0)</f>
        <v>DISTRITO NACIONAL</v>
      </c>
      <c r="B19" s="133">
        <v>486</v>
      </c>
      <c r="C19" s="136" t="str">
        <f>VLOOKUP(B19,'[2]LISTADO ATM'!$A$2:$B$821,2,0)</f>
        <v xml:space="preserve">ATM Olé La Caleta </v>
      </c>
      <c r="D19" s="137" t="s">
        <v>2441</v>
      </c>
      <c r="E19" s="138">
        <v>3335879851</v>
      </c>
    </row>
    <row r="20" spans="1:5" ht="18" x14ac:dyDescent="0.25">
      <c r="A20" s="97" t="str">
        <f>VLOOKUP(B20,'[2]LISTADO ATM'!$A$2:$C$821,3,0)</f>
        <v>DISTRITO NACIONAL</v>
      </c>
      <c r="B20" s="133">
        <v>593</v>
      </c>
      <c r="C20" s="136" t="str">
        <f>VLOOKUP(B20,'[2]LISTADO ATM'!$A$2:$B$821,2,0)</f>
        <v xml:space="preserve">ATM Ministerio Fuerzas Armadas II </v>
      </c>
      <c r="D20" s="137" t="s">
        <v>2441</v>
      </c>
      <c r="E20" s="138" t="s">
        <v>2598</v>
      </c>
    </row>
    <row r="21" spans="1:5" ht="18.75" thickBot="1" x14ac:dyDescent="0.3">
      <c r="A21" s="97" t="e">
        <f>VLOOKUP(B21,'[2]LISTADO ATM'!$A$2:$C$821,3,0)</f>
        <v>#N/A</v>
      </c>
      <c r="B21" s="133"/>
      <c r="C21" s="136" t="e">
        <f>VLOOKUP(B21,'[2]LISTADO ATM'!$A$2:$B$821,2,0)</f>
        <v>#N/A</v>
      </c>
      <c r="D21" s="137" t="s">
        <v>2441</v>
      </c>
      <c r="E21" s="138"/>
    </row>
    <row r="22" spans="1:5" ht="17.45" customHeight="1" thickBot="1" x14ac:dyDescent="0.3">
      <c r="A22" s="121" t="s">
        <v>2485</v>
      </c>
      <c r="B22" s="143">
        <f>COUNT(B19:B20)</f>
        <v>2</v>
      </c>
      <c r="C22" s="110"/>
      <c r="D22" s="110"/>
      <c r="E22" s="110"/>
    </row>
    <row r="23" spans="1:5" ht="18" customHeight="1" thickBot="1" x14ac:dyDescent="0.3">
      <c r="B23" s="102"/>
      <c r="E23" s="102"/>
    </row>
    <row r="24" spans="1:5" ht="19.5" customHeight="1" thickBot="1" x14ac:dyDescent="0.3">
      <c r="A24" s="161" t="s">
        <v>2564</v>
      </c>
      <c r="B24" s="162"/>
      <c r="C24" s="162"/>
      <c r="D24" s="162"/>
      <c r="E24" s="163"/>
    </row>
    <row r="25" spans="1:5" ht="19.5" customHeight="1" x14ac:dyDescent="0.25">
      <c r="A25" s="99" t="s">
        <v>15</v>
      </c>
      <c r="B25" s="108" t="s">
        <v>2416</v>
      </c>
      <c r="C25" s="99" t="s">
        <v>46</v>
      </c>
      <c r="D25" s="99" t="s">
        <v>2419</v>
      </c>
      <c r="E25" s="108" t="s">
        <v>2417</v>
      </c>
    </row>
    <row r="26" spans="1:5" ht="19.5" customHeight="1" x14ac:dyDescent="0.25">
      <c r="A26" s="97" t="str">
        <f>VLOOKUP(B26,'[2]LISTADO ATM'!$A$2:$C$821,3,0)</f>
        <v>DISTRITO NACIONAL</v>
      </c>
      <c r="B26" s="133">
        <v>147</v>
      </c>
      <c r="C26" s="136" t="str">
        <f>VLOOKUP(B26,'[2]LISTADO ATM'!$A$2:$B$821,2,0)</f>
        <v xml:space="preserve">ATM Kiosco Megacentro I </v>
      </c>
      <c r="D26" s="133" t="s">
        <v>2511</v>
      </c>
      <c r="E26" s="138" t="s">
        <v>2599</v>
      </c>
    </row>
    <row r="27" spans="1:5" ht="19.5" customHeight="1" x14ac:dyDescent="0.25">
      <c r="A27" s="97" t="str">
        <f>VLOOKUP(B27,'[2]LISTADO ATM'!$A$2:$C$821,3,0)</f>
        <v>SUR</v>
      </c>
      <c r="B27" s="133">
        <v>873</v>
      </c>
      <c r="C27" s="136" t="str">
        <f>VLOOKUP(B27,'[2]LISTADO ATM'!$A$2:$B$821,2,0)</f>
        <v xml:space="preserve">ATM Centro de Caja San Cristóbal II </v>
      </c>
      <c r="D27" s="133" t="s">
        <v>2511</v>
      </c>
      <c r="E27" s="138" t="s">
        <v>2600</v>
      </c>
    </row>
    <row r="28" spans="1:5" ht="19.5" customHeight="1" x14ac:dyDescent="0.25">
      <c r="A28" s="97" t="str">
        <f>VLOOKUP(B28,'[2]LISTADO ATM'!$A$2:$C$821,3,0)</f>
        <v>DISTRITO NACIONAL</v>
      </c>
      <c r="B28" s="133">
        <v>437</v>
      </c>
      <c r="C28" s="136" t="str">
        <f>VLOOKUP(B28,'[2]LISTADO ATM'!$A$2:$B$821,2,0)</f>
        <v xml:space="preserve">ATM Autobanco Torre III </v>
      </c>
      <c r="D28" s="133" t="s">
        <v>2511</v>
      </c>
      <c r="E28" s="138">
        <v>3335880153</v>
      </c>
    </row>
    <row r="29" spans="1:5" ht="19.5" customHeight="1" x14ac:dyDescent="0.25">
      <c r="A29" s="97" t="str">
        <f>VLOOKUP(B29,'[2]LISTADO ATM'!$A$2:$C$821,3,0)</f>
        <v>DISTRITO NACIONAL</v>
      </c>
      <c r="B29" s="133">
        <v>302</v>
      </c>
      <c r="C29" s="136" t="str">
        <f>VLOOKUP(B29,'[2]LISTADO ATM'!$A$2:$B$821,2,0)</f>
        <v xml:space="preserve">ATM S/M Aprezio Los Mameyes  </v>
      </c>
      <c r="D29" s="133" t="s">
        <v>2511</v>
      </c>
      <c r="E29" s="138">
        <v>3335880154</v>
      </c>
    </row>
    <row r="30" spans="1:5" ht="19.5" customHeight="1" x14ac:dyDescent="0.25">
      <c r="A30" s="97" t="str">
        <f>VLOOKUP(B30,'[2]LISTADO ATM'!$A$2:$C$821,3,0)</f>
        <v>DISTRITO NACIONAL</v>
      </c>
      <c r="B30" s="133">
        <v>911</v>
      </c>
      <c r="C30" s="136" t="str">
        <f>VLOOKUP(B30,'[2]LISTADO ATM'!$A$2:$B$821,2,0)</f>
        <v xml:space="preserve">ATM Oficina Venezuela II </v>
      </c>
      <c r="D30" s="133" t="s">
        <v>2511</v>
      </c>
      <c r="E30" s="138">
        <v>3335880155</v>
      </c>
    </row>
    <row r="31" spans="1:5" ht="19.5" customHeight="1" x14ac:dyDescent="0.25">
      <c r="A31" s="97" t="str">
        <f>VLOOKUP(B31,'[2]LISTADO ATM'!$A$2:$C$821,3,0)</f>
        <v>DISTRITO NACIONAL</v>
      </c>
      <c r="B31" s="133">
        <v>60</v>
      </c>
      <c r="C31" s="136" t="str">
        <f>VLOOKUP(B31,'[2]LISTADO ATM'!$A$2:$B$821,2,0)</f>
        <v xml:space="preserve">ATM Autobanco 27 de Febrero </v>
      </c>
      <c r="D31" s="133" t="s">
        <v>2511</v>
      </c>
      <c r="E31" s="138">
        <v>3335880156</v>
      </c>
    </row>
    <row r="32" spans="1:5" ht="19.5" customHeight="1" thickBot="1" x14ac:dyDescent="0.3">
      <c r="A32" s="97" t="e">
        <f>VLOOKUP(B32,'[2]LISTADO ATM'!$A$2:$C$821,3,0)</f>
        <v>#N/A</v>
      </c>
      <c r="B32" s="133"/>
      <c r="C32" s="136" t="e">
        <f>VLOOKUP(B32,'[2]LISTADO ATM'!$A$2:$B$821,2,0)</f>
        <v>#N/A</v>
      </c>
      <c r="D32" s="133" t="s">
        <v>2511</v>
      </c>
      <c r="E32" s="138"/>
    </row>
    <row r="33" spans="1:5" ht="19.5" customHeight="1" thickBot="1" x14ac:dyDescent="0.3">
      <c r="A33" s="100"/>
      <c r="B33" s="143">
        <f>COUNT(B26:B31)</f>
        <v>6</v>
      </c>
      <c r="C33" s="110"/>
      <c r="D33" s="144"/>
      <c r="E33" s="145"/>
    </row>
    <row r="34" spans="1:5" ht="15.75" thickBot="1" x14ac:dyDescent="0.3">
      <c r="B34" s="102"/>
      <c r="E34" s="102"/>
    </row>
    <row r="35" spans="1:5" ht="18" x14ac:dyDescent="0.25">
      <c r="A35" s="164" t="s">
        <v>2488</v>
      </c>
      <c r="B35" s="165"/>
      <c r="C35" s="165"/>
      <c r="D35" s="165"/>
      <c r="E35" s="166"/>
    </row>
    <row r="36" spans="1:5" ht="17.45" customHeight="1" x14ac:dyDescent="0.25">
      <c r="A36" s="99" t="s">
        <v>15</v>
      </c>
      <c r="B36" s="108" t="s">
        <v>2416</v>
      </c>
      <c r="C36" s="101" t="s">
        <v>46</v>
      </c>
      <c r="D36" s="139" t="s">
        <v>2419</v>
      </c>
      <c r="E36" s="108" t="s">
        <v>2417</v>
      </c>
    </row>
    <row r="37" spans="1:5" ht="17.45" customHeight="1" x14ac:dyDescent="0.25">
      <c r="A37" s="97" t="str">
        <f>VLOOKUP(B37,'[2]LISTADO ATM'!$A$2:$C$821,3,0)</f>
        <v>DISTRITO NACIONAL</v>
      </c>
      <c r="B37" s="133">
        <v>743</v>
      </c>
      <c r="C37" s="136" t="str">
        <f>VLOOKUP(B37,'[2]LISTADO ATM'!$A$2:$B$821,2,0)</f>
        <v xml:space="preserve">ATM Oficina Los Frailes </v>
      </c>
      <c r="D37" s="129" t="s">
        <v>2573</v>
      </c>
      <c r="E37" s="136" t="s">
        <v>2606</v>
      </c>
    </row>
    <row r="38" spans="1:5" ht="19.5" customHeight="1" thickBot="1" x14ac:dyDescent="0.3">
      <c r="A38" s="97" t="e">
        <f>VLOOKUP(B38,'[2]LISTADO ATM'!$A$2:$C$821,3,0)</f>
        <v>#N/A</v>
      </c>
      <c r="B38" s="133"/>
      <c r="C38" s="136" t="e">
        <f>VLOOKUP(B38,'[2]LISTADO ATM'!$A$2:$B$821,2,0)</f>
        <v>#N/A</v>
      </c>
      <c r="D38" s="129"/>
      <c r="E38" s="136"/>
    </row>
    <row r="39" spans="1:5" ht="19.5" customHeight="1" thickBot="1" x14ac:dyDescent="0.3">
      <c r="A39" s="100" t="s">
        <v>2485</v>
      </c>
      <c r="B39" s="143">
        <f>COUNT(B37)</f>
        <v>1</v>
      </c>
      <c r="C39" s="110"/>
      <c r="D39" s="140"/>
      <c r="E39" s="140"/>
    </row>
    <row r="40" spans="1:5" ht="19.5" customHeight="1" thickBot="1" x14ac:dyDescent="0.3">
      <c r="B40" s="102"/>
      <c r="E40" s="102"/>
    </row>
    <row r="41" spans="1:5" ht="19.5" customHeight="1" thickBot="1" x14ac:dyDescent="0.3">
      <c r="A41" s="178" t="s">
        <v>2489</v>
      </c>
      <c r="B41" s="179"/>
      <c r="C41" s="96" t="s">
        <v>2412</v>
      </c>
      <c r="D41" s="102"/>
      <c r="E41" s="102"/>
    </row>
    <row r="42" spans="1:5" ht="18.75" thickBot="1" x14ac:dyDescent="0.3">
      <c r="A42" s="180">
        <f>+B22+B33+B39</f>
        <v>9</v>
      </c>
      <c r="B42" s="181"/>
    </row>
    <row r="43" spans="1:5" ht="15.75" thickBot="1" x14ac:dyDescent="0.3">
      <c r="B43" s="102"/>
      <c r="E43" s="102"/>
    </row>
    <row r="44" spans="1:5" ht="18" customHeight="1" thickBot="1" x14ac:dyDescent="0.3">
      <c r="A44" s="161" t="s">
        <v>2490</v>
      </c>
      <c r="B44" s="162"/>
      <c r="C44" s="162"/>
      <c r="D44" s="162"/>
      <c r="E44" s="163"/>
    </row>
    <row r="45" spans="1:5" ht="18.75" customHeight="1" x14ac:dyDescent="0.25">
      <c r="A45" s="103" t="s">
        <v>15</v>
      </c>
      <c r="B45" s="108" t="s">
        <v>2416</v>
      </c>
      <c r="C45" s="101" t="s">
        <v>46</v>
      </c>
      <c r="D45" s="182" t="s">
        <v>2419</v>
      </c>
      <c r="E45" s="183"/>
    </row>
    <row r="46" spans="1:5" ht="18" x14ac:dyDescent="0.25">
      <c r="A46" s="133" t="str">
        <f>VLOOKUP(B46,'[2]LISTADO ATM'!$A$2:$C$821,3,0)</f>
        <v>ESTE</v>
      </c>
      <c r="B46" s="133">
        <v>802</v>
      </c>
      <c r="C46" s="133" t="str">
        <f>VLOOKUP(B46,'[2]LISTADO ATM'!$A$2:$B$821,2,0)</f>
        <v xml:space="preserve">ATM UNP Aeropuerto La Romana </v>
      </c>
      <c r="D46" s="167" t="s">
        <v>2492</v>
      </c>
      <c r="E46" s="168"/>
    </row>
    <row r="47" spans="1:5" ht="18.75" customHeight="1" x14ac:dyDescent="0.25">
      <c r="A47" s="133" t="str">
        <f>VLOOKUP(B47,'[2]LISTADO ATM'!$A$2:$C$821,3,0)</f>
        <v>ESTE</v>
      </c>
      <c r="B47" s="133">
        <v>630</v>
      </c>
      <c r="C47" s="133" t="str">
        <f>VLOOKUP(B47,'[2]LISTADO ATM'!$A$2:$B$821,2,0)</f>
        <v xml:space="preserve">ATM Oficina Plaza Zaglul (SPM) </v>
      </c>
      <c r="D47" s="167" t="s">
        <v>2492</v>
      </c>
      <c r="E47" s="168"/>
    </row>
    <row r="48" spans="1:5" ht="18.75" customHeight="1" x14ac:dyDescent="0.25">
      <c r="A48" s="133" t="str">
        <f>VLOOKUP(B48,'[2]LISTADO ATM'!$A$2:$C$821,3,0)</f>
        <v>DISTRITO NACIONAL</v>
      </c>
      <c r="B48" s="133">
        <v>561</v>
      </c>
      <c r="C48" s="133" t="str">
        <f>VLOOKUP(B48,'[2]LISTADO ATM'!$A$2:$B$821,2,0)</f>
        <v xml:space="preserve">ATM Comando Regional P.N. S.D. Este </v>
      </c>
      <c r="D48" s="167" t="s">
        <v>2601</v>
      </c>
      <c r="E48" s="168"/>
    </row>
    <row r="49" spans="1:5" ht="18" x14ac:dyDescent="0.25">
      <c r="A49" s="133" t="str">
        <f>VLOOKUP(B49,'[2]LISTADO ATM'!$A$2:$C$821,3,0)</f>
        <v>DISTRITO NACIONAL</v>
      </c>
      <c r="B49" s="133">
        <v>577</v>
      </c>
      <c r="C49" s="133" t="str">
        <f>VLOOKUP(B49,'[2]LISTADO ATM'!$A$2:$B$821,2,0)</f>
        <v xml:space="preserve">ATM Olé Ave. Duarte </v>
      </c>
      <c r="D49" s="167" t="s">
        <v>2601</v>
      </c>
      <c r="E49" s="168"/>
    </row>
    <row r="50" spans="1:5" ht="17.25" customHeight="1" x14ac:dyDescent="0.25">
      <c r="A50" s="133" t="str">
        <f>VLOOKUP(B50,'[2]LISTADO ATM'!$A$2:$C$821,3,0)</f>
        <v>SUR</v>
      </c>
      <c r="B50" s="133">
        <v>182</v>
      </c>
      <c r="C50" s="133" t="str">
        <f>VLOOKUP(B50,'[2]LISTADO ATM'!$A$2:$B$821,2,0)</f>
        <v xml:space="preserve">ATM Barahona Comb </v>
      </c>
      <c r="D50" s="167" t="s">
        <v>2492</v>
      </c>
      <c r="E50" s="168"/>
    </row>
    <row r="51" spans="1:5" ht="17.25" customHeight="1" x14ac:dyDescent="0.25">
      <c r="A51" s="133" t="str">
        <f>VLOOKUP(B51,'[2]LISTADO ATM'!$A$2:$C$821,3,0)</f>
        <v>DISTRITO NACIONAL</v>
      </c>
      <c r="B51" s="133">
        <v>471</v>
      </c>
      <c r="C51" s="133" t="str">
        <f>VLOOKUP(B51,'[2]LISTADO ATM'!$A$2:$B$821,2,0)</f>
        <v>ATM Autoservicio DGT I</v>
      </c>
      <c r="D51" s="167" t="s">
        <v>2492</v>
      </c>
      <c r="E51" s="168"/>
    </row>
    <row r="52" spans="1:5" ht="17.25" customHeight="1" x14ac:dyDescent="0.25">
      <c r="A52" s="133" t="str">
        <f>VLOOKUP(B52,'[2]LISTADO ATM'!$A$2:$C$821,3,0)</f>
        <v>DISTRITO NACIONAL</v>
      </c>
      <c r="B52" s="133">
        <v>567</v>
      </c>
      <c r="C52" s="133" t="str">
        <f>VLOOKUP(B52,'[2]LISTADO ATM'!$A$2:$B$821,2,0)</f>
        <v xml:space="preserve">ATM Oficina Máximo Gómez </v>
      </c>
      <c r="D52" s="167" t="s">
        <v>2601</v>
      </c>
      <c r="E52" s="168"/>
    </row>
    <row r="53" spans="1:5" ht="17.25" customHeight="1" x14ac:dyDescent="0.25">
      <c r="A53" s="133" t="str">
        <f>VLOOKUP(B53,'[2]LISTADO ATM'!$A$2:$C$821,3,0)</f>
        <v>ESTE</v>
      </c>
      <c r="B53" s="133">
        <v>945</v>
      </c>
      <c r="C53" s="133" t="str">
        <f>VLOOKUP(B53,'[2]LISTADO ATM'!$A$2:$B$821,2,0)</f>
        <v xml:space="preserve">ATM UNP El Valle (Hato Mayor) </v>
      </c>
      <c r="D53" s="167" t="s">
        <v>2601</v>
      </c>
      <c r="E53" s="168"/>
    </row>
    <row r="54" spans="1:5" ht="17.25" customHeight="1" x14ac:dyDescent="0.25">
      <c r="A54" s="133" t="str">
        <f>VLOOKUP(B54,'[2]LISTADO ATM'!$A$2:$C$821,3,0)</f>
        <v>ESTE</v>
      </c>
      <c r="B54" s="133">
        <v>673</v>
      </c>
      <c r="C54" s="133" t="str">
        <f>VLOOKUP(B54,'[2]LISTADO ATM'!$A$2:$B$821,2,0)</f>
        <v>ATM Clínica Dr. Cruz Jiminián</v>
      </c>
      <c r="D54" s="167" t="s">
        <v>2601</v>
      </c>
      <c r="E54" s="168"/>
    </row>
    <row r="55" spans="1:5" ht="17.25" customHeight="1" thickBot="1" x14ac:dyDescent="0.3">
      <c r="A55" s="133" t="e">
        <f>VLOOKUP(B55,'[2]LISTADO ATM'!$A$2:$C$821,3,0)</f>
        <v>#N/A</v>
      </c>
      <c r="B55" s="133"/>
      <c r="C55" s="133" t="e">
        <f>VLOOKUP(B55,'[2]LISTADO ATM'!$A$2:$B$821,2,0)</f>
        <v>#N/A</v>
      </c>
      <c r="D55" s="167"/>
      <c r="E55" s="168"/>
    </row>
    <row r="56" spans="1:5" ht="17.25" customHeight="1" thickBot="1" x14ac:dyDescent="0.3">
      <c r="A56" s="100"/>
      <c r="B56" s="143">
        <f>COUNT(B46:B55)</f>
        <v>9</v>
      </c>
      <c r="C56" s="112"/>
      <c r="D56" s="112"/>
      <c r="E56" s="113"/>
    </row>
    <row r="57" spans="1:5" ht="17.25" customHeight="1" x14ac:dyDescent="0.25"/>
    <row r="58" spans="1:5" ht="17.25" customHeight="1" x14ac:dyDescent="0.25"/>
    <row r="59" spans="1:5" ht="17.25" customHeight="1" x14ac:dyDescent="0.25"/>
    <row r="60" spans="1:5" ht="17.25" customHeight="1" x14ac:dyDescent="0.25"/>
    <row r="61" spans="1:5" ht="17.25" customHeight="1" x14ac:dyDescent="0.25"/>
    <row r="62" spans="1:5" ht="17.25" customHeight="1" x14ac:dyDescent="0.25"/>
    <row r="63" spans="1:5" ht="17.25" customHeight="1" x14ac:dyDescent="0.25"/>
    <row r="64" spans="1:5" ht="17.25" customHeight="1" x14ac:dyDescent="0.25"/>
    <row r="65" ht="17.25" customHeight="1" x14ac:dyDescent="0.25"/>
  </sheetData>
  <mergeCells count="23">
    <mergeCell ref="D54:E54"/>
    <mergeCell ref="D55:E55"/>
    <mergeCell ref="D50:E50"/>
    <mergeCell ref="D51:E51"/>
    <mergeCell ref="D52:E52"/>
    <mergeCell ref="D53:E53"/>
    <mergeCell ref="A1:E1"/>
    <mergeCell ref="A2:E2"/>
    <mergeCell ref="A7:E7"/>
    <mergeCell ref="A24:E24"/>
    <mergeCell ref="A41:B41"/>
    <mergeCell ref="C10:E10"/>
    <mergeCell ref="A12:E12"/>
    <mergeCell ref="C15:E15"/>
    <mergeCell ref="A17:E17"/>
    <mergeCell ref="A35:E35"/>
    <mergeCell ref="D47:E47"/>
    <mergeCell ref="D48:E48"/>
    <mergeCell ref="D49:E49"/>
    <mergeCell ref="A42:B42"/>
    <mergeCell ref="A44:E44"/>
    <mergeCell ref="D45:E45"/>
    <mergeCell ref="D46:E4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2574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2616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6" priority="2"/>
  </conditionalFormatting>
  <conditionalFormatting sqref="A827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2423</v>
      </c>
      <c r="B1" s="191"/>
      <c r="C1" s="191"/>
      <c r="D1" s="191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2433</v>
      </c>
      <c r="B18" s="191"/>
      <c r="C18" s="191"/>
      <c r="D18" s="191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4" priority="119326"/>
  </conditionalFormatting>
  <conditionalFormatting sqref="B33">
    <cfRule type="duplicateValues" dxfId="73" priority="119327"/>
    <cfRule type="duplicateValues" dxfId="72" priority="119328"/>
  </conditionalFormatting>
  <conditionalFormatting sqref="A33">
    <cfRule type="duplicateValues" dxfId="71" priority="119340"/>
  </conditionalFormatting>
  <conditionalFormatting sqref="A33">
    <cfRule type="duplicateValues" dxfId="70" priority="119341"/>
    <cfRule type="duplicateValues" dxfId="69" priority="119342"/>
  </conditionalFormatting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232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213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212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212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211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210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171.5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170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170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176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129.15079861111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68.6746064814797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69"/>
  </conditionalFormatting>
  <conditionalFormatting sqref="E9:E1048576 E1:E2">
    <cfRule type="duplicateValues" dxfId="61" priority="99250"/>
  </conditionalFormatting>
  <conditionalFormatting sqref="E4">
    <cfRule type="duplicateValues" dxfId="60" priority="62"/>
  </conditionalFormatting>
  <conditionalFormatting sqref="E5:E8">
    <cfRule type="duplicateValues" dxfId="59" priority="60"/>
  </conditionalFormatting>
  <conditionalFormatting sqref="B12">
    <cfRule type="duplicateValues" dxfId="58" priority="34"/>
    <cfRule type="duplicateValues" dxfId="57" priority="35"/>
    <cfRule type="duplicateValues" dxfId="56" priority="36"/>
  </conditionalFormatting>
  <conditionalFormatting sqref="B12">
    <cfRule type="duplicateValues" dxfId="55" priority="33"/>
  </conditionalFormatting>
  <conditionalFormatting sqref="B12">
    <cfRule type="duplicateValues" dxfId="54" priority="31"/>
    <cfRule type="duplicateValues" dxfId="53" priority="32"/>
  </conditionalFormatting>
  <conditionalFormatting sqref="B12">
    <cfRule type="duplicateValues" dxfId="52" priority="28"/>
    <cfRule type="duplicateValues" dxfId="51" priority="29"/>
    <cfRule type="duplicateValues" dxfId="50" priority="30"/>
  </conditionalFormatting>
  <conditionalFormatting sqref="B12">
    <cfRule type="duplicateValues" dxfId="49" priority="27"/>
  </conditionalFormatting>
  <conditionalFormatting sqref="B12">
    <cfRule type="duplicateValues" dxfId="48" priority="25"/>
    <cfRule type="duplicateValues" dxfId="47" priority="26"/>
  </conditionalFormatting>
  <conditionalFormatting sqref="B12">
    <cfRule type="duplicateValues" dxfId="46" priority="24"/>
  </conditionalFormatting>
  <conditionalFormatting sqref="B12">
    <cfRule type="duplicateValues" dxfId="45" priority="21"/>
    <cfRule type="duplicateValues" dxfId="44" priority="22"/>
    <cfRule type="duplicateValues" dxfId="43" priority="23"/>
  </conditionalFormatting>
  <conditionalFormatting sqref="B12">
    <cfRule type="duplicateValues" dxfId="42" priority="20"/>
  </conditionalFormatting>
  <conditionalFormatting sqref="B12">
    <cfRule type="duplicateValues" dxfId="41" priority="19"/>
  </conditionalFormatting>
  <conditionalFormatting sqref="B14">
    <cfRule type="duplicateValues" dxfId="40" priority="18"/>
  </conditionalFormatting>
  <conditionalFormatting sqref="B14">
    <cfRule type="duplicateValues" dxfId="39" priority="15"/>
    <cfRule type="duplicateValues" dxfId="38" priority="16"/>
    <cfRule type="duplicateValues" dxfId="37" priority="17"/>
  </conditionalFormatting>
  <conditionalFormatting sqref="B14">
    <cfRule type="duplicateValues" dxfId="36" priority="13"/>
    <cfRule type="duplicateValues" dxfId="35" priority="14"/>
  </conditionalFormatting>
  <conditionalFormatting sqref="B14">
    <cfRule type="duplicateValues" dxfId="34" priority="10"/>
    <cfRule type="duplicateValues" dxfId="33" priority="11"/>
    <cfRule type="duplicateValues" dxfId="32" priority="12"/>
  </conditionalFormatting>
  <conditionalFormatting sqref="B14">
    <cfRule type="duplicateValues" dxfId="31" priority="9"/>
  </conditionalFormatting>
  <conditionalFormatting sqref="B14">
    <cfRule type="duplicateValues" dxfId="30" priority="8"/>
  </conditionalFormatting>
  <conditionalFormatting sqref="B14">
    <cfRule type="duplicateValues" dxfId="29" priority="7"/>
  </conditionalFormatting>
  <conditionalFormatting sqref="B14">
    <cfRule type="duplicateValues" dxfId="28" priority="4"/>
    <cfRule type="duplicateValues" dxfId="27" priority="5"/>
    <cfRule type="duplicateValues" dxfId="26" priority="6"/>
  </conditionalFormatting>
  <conditionalFormatting sqref="B14">
    <cfRule type="duplicateValues" dxfId="25" priority="2"/>
    <cfRule type="duplicateValues" dxfId="24" priority="3"/>
  </conditionalFormatting>
  <conditionalFormatting sqref="C14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51" t="s">
        <v>2617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" priority="2"/>
  </conditionalFormatting>
  <conditionalFormatting sqref="B1:B1048576">
    <cfRule type="duplicateValues" dxfId="2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2021-05-09T10:06:35Z</dcterms:modified>
</cp:coreProperties>
</file>