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yo\11\"/>
    </mc:Choice>
  </mc:AlternateContent>
  <bookViews>
    <workbookView xWindow="0" yWindow="0" windowWidth="24000" windowHeight="9630" tabRatio="596"/>
  </bookViews>
  <sheets>
    <sheet name="REPORTE" sheetId="1" r:id="rId1"/>
    <sheet name="Sin Efectivo" sheetId="16" r:id="rId2"/>
    <sheet name="Hoja5" sheetId="17" r:id="rId3"/>
    <sheet name="LISTADO ATM" sheetId="5" r:id="rId4"/>
    <sheet name="Cargas y Reinicios" sheetId="15" r:id="rId5"/>
    <sheet name="Hoja3" sheetId="13" state="hidden" r:id="rId6"/>
    <sheet name="Hoja4" sheetId="14" state="hidden" r:id="rId7"/>
    <sheet name="Casos Especiales" sheetId="3" r:id="rId8"/>
    <sheet name="VIP" sheetId="4" r:id="rId9"/>
    <sheet name="Gráfico3" sheetId="6" r:id="rId10"/>
    <sheet name="Gráfica waterfall" sheetId="10" r:id="rId11"/>
    <sheet name="Gráfico4" sheetId="7" r:id="rId12"/>
    <sheet name="Cálculos" sheetId="9" r:id="rId13"/>
    <sheet name="Hoja1" sheetId="11" state="hidden" r:id="rId14"/>
    <sheet name="Hoja2" sheetId="12" state="hidden" r:id="rId15"/>
  </sheets>
  <externalReferences>
    <externalReference r:id="rId16"/>
  </externalReferences>
  <definedNames>
    <definedName name="_xlnm._FilterDatabase" localSheetId="7" hidden="1">'Casos Especiales'!$A$2:$K$2</definedName>
    <definedName name="_xlnm._FilterDatabase" localSheetId="3" hidden="1">'LISTADO ATM'!$A$1:$C$826</definedName>
    <definedName name="_xlnm._FilterDatabase" localSheetId="0" hidden="1">REPORTE!$A$4:$Q$57</definedName>
    <definedName name="_xlnm._FilterDatabase" localSheetId="8" hidden="1">VIP!$A$1:$O$807</definedName>
    <definedName name="ATMs" localSheetId="8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7" hidden="1">'Casos Especiales'!$A$2:$K$2</definedName>
    <definedName name="Z_57C67F32_DCFA_4A16_B8F2_ADBDA29FCFCB_.wvu.FilterData" localSheetId="3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8" hidden="1">VIP!$A$1:$O$633</definedName>
    <definedName name="Z_650CE5B0_95CF_4B9E_A5AB_A0001E7D7BF7_.wvu.FilterData" localSheetId="0" hidden="1">REPORTE!$A$4:$Q$4</definedName>
    <definedName name="Z_701F875E_EA8B_4188_88FE_DA2B1B676331_.wvu.FilterData" localSheetId="7" hidden="1">'Casos Especiales'!$A$2:$K$2</definedName>
    <definedName name="Z_701F875E_EA8B_4188_88FE_DA2B1B676331_.wvu.FilterData" localSheetId="3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8" hidden="1">VIP!$A$1:$O$633</definedName>
    <definedName name="Z_C452A998_0FA2_450E_9B07_FCF7CD63C3C0_.wvu.FilterData" localSheetId="7" hidden="1">'Casos Especiales'!$A$2:$K$2</definedName>
    <definedName name="Z_C452A998_0FA2_450E_9B07_FCF7CD63C3C0_.wvu.FilterData" localSheetId="3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8" hidden="1">VIP!$A$1:$O$633</definedName>
    <definedName name="Z_D48E102A_1C0F_4858_987B_F75C60DADF4F_.wvu.FilterData" localSheetId="7" hidden="1">'Casos Especiales'!$A$2:$K$2</definedName>
    <definedName name="Z_D48E102A_1C0F_4858_987B_F75C60DADF4F_.wvu.FilterData" localSheetId="3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8" hidden="1">VIP!$A$1:$O$633</definedName>
    <definedName name="Z_E20EEB1D_5262_4D76_B4C9_00BD2E272F2B_.wvu.FilterData" localSheetId="7" hidden="1">'Casos Especiales'!$A$2:$K$2</definedName>
    <definedName name="Z_E20EEB1D_5262_4D76_B4C9_00BD2E272F2B_.wvu.FilterData" localSheetId="3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8" hidden="1">VIP!$A$1:$O$633</definedName>
    <definedName name="Z_ED203EF2_634C_45D2_BFF8_4A0A1E80DF7B_.wvu.FilterData" localSheetId="7" hidden="1">'Casos Especiales'!$A$2:$K$2</definedName>
    <definedName name="Z_ED203EF2_634C_45D2_BFF8_4A0A1E80DF7B_.wvu.FilterData" localSheetId="3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8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2" i="1" l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80" i="1"/>
  <c r="F80" i="1"/>
  <c r="G80" i="1"/>
  <c r="H80" i="1"/>
  <c r="I80" i="1"/>
  <c r="J80" i="1"/>
  <c r="K80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70" i="1"/>
  <c r="F70" i="1"/>
  <c r="G70" i="1"/>
  <c r="H70" i="1"/>
  <c r="I70" i="1"/>
  <c r="J70" i="1"/>
  <c r="K70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3" i="1"/>
  <c r="F73" i="1"/>
  <c r="G73" i="1"/>
  <c r="H73" i="1"/>
  <c r="I73" i="1"/>
  <c r="J73" i="1"/>
  <c r="K73" i="1"/>
  <c r="A64" i="1" l="1"/>
  <c r="A63" i="1"/>
  <c r="F64" i="1"/>
  <c r="G64" i="1"/>
  <c r="H64" i="1"/>
  <c r="I64" i="1"/>
  <c r="J64" i="1"/>
  <c r="K64" i="1"/>
  <c r="F63" i="1"/>
  <c r="G63" i="1"/>
  <c r="H63" i="1"/>
  <c r="I63" i="1"/>
  <c r="J63" i="1"/>
  <c r="K63" i="1"/>
  <c r="A46" i="16" l="1"/>
  <c r="C46" i="16"/>
  <c r="A45" i="16"/>
  <c r="C45" i="16"/>
  <c r="A36" i="16"/>
  <c r="C36" i="16"/>
  <c r="A24" i="16"/>
  <c r="C24" i="16"/>
  <c r="A25" i="16"/>
  <c r="C25" i="16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A62" i="1"/>
  <c r="A61" i="1"/>
  <c r="A60" i="1"/>
  <c r="A59" i="1"/>
  <c r="A58" i="1"/>
  <c r="B79" i="16"/>
  <c r="A71" i="16"/>
  <c r="C71" i="16"/>
  <c r="A72" i="16"/>
  <c r="C72" i="16"/>
  <c r="A73" i="16"/>
  <c r="C73" i="16"/>
  <c r="A74" i="16"/>
  <c r="C74" i="16"/>
  <c r="A75" i="16"/>
  <c r="C75" i="16"/>
  <c r="A76" i="16"/>
  <c r="C76" i="16"/>
  <c r="A77" i="16"/>
  <c r="C77" i="16"/>
  <c r="A78" i="16"/>
  <c r="C78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B49" i="16"/>
  <c r="C48" i="16"/>
  <c r="A48" i="16"/>
  <c r="C47" i="16"/>
  <c r="A47" i="16"/>
  <c r="C44" i="16"/>
  <c r="A44" i="16"/>
  <c r="C43" i="16"/>
  <c r="A43" i="16"/>
  <c r="B39" i="16"/>
  <c r="C38" i="16"/>
  <c r="A38" i="16"/>
  <c r="C37" i="16"/>
  <c r="A37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B26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52" i="16" l="1"/>
  <c r="A48" i="1" l="1"/>
  <c r="A49" i="1"/>
  <c r="A50" i="1"/>
  <c r="A51" i="1"/>
  <c r="A52" i="1"/>
  <c r="A53" i="1"/>
  <c r="A54" i="1"/>
  <c r="A55" i="1"/>
  <c r="A56" i="1"/>
  <c r="A57" i="1"/>
  <c r="F48" i="1"/>
  <c r="G48" i="1"/>
  <c r="H48" i="1"/>
  <c r="I48" i="1"/>
  <c r="J48" i="1"/>
  <c r="K48" i="1"/>
  <c r="F49" i="1"/>
  <c r="G49" i="1"/>
  <c r="H49" i="1"/>
  <c r="I49" i="1"/>
  <c r="J49" i="1"/>
  <c r="K49" i="1"/>
  <c r="F50" i="1"/>
  <c r="G50" i="1"/>
  <c r="H50" i="1"/>
  <c r="I50" i="1"/>
  <c r="J50" i="1"/>
  <c r="K50" i="1"/>
  <c r="F51" i="1"/>
  <c r="G51" i="1"/>
  <c r="H51" i="1"/>
  <c r="I51" i="1"/>
  <c r="J51" i="1"/>
  <c r="K51" i="1"/>
  <c r="F52" i="1"/>
  <c r="G52" i="1"/>
  <c r="H52" i="1"/>
  <c r="I52" i="1"/>
  <c r="J52" i="1"/>
  <c r="K52" i="1"/>
  <c r="F53" i="1"/>
  <c r="G53" i="1"/>
  <c r="H53" i="1"/>
  <c r="I53" i="1"/>
  <c r="J53" i="1"/>
  <c r="K53" i="1"/>
  <c r="F54" i="1"/>
  <c r="G54" i="1"/>
  <c r="H54" i="1"/>
  <c r="I54" i="1"/>
  <c r="J54" i="1"/>
  <c r="K54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7" i="1"/>
  <c r="G27" i="1"/>
  <c r="H27" i="1"/>
  <c r="I27" i="1"/>
  <c r="J27" i="1"/>
  <c r="K27" i="1"/>
  <c r="F28" i="1"/>
  <c r="G28" i="1"/>
  <c r="H28" i="1"/>
  <c r="I28" i="1"/>
  <c r="J28" i="1"/>
  <c r="K28" i="1"/>
  <c r="F29" i="1"/>
  <c r="G29" i="1"/>
  <c r="H29" i="1"/>
  <c r="I29" i="1"/>
  <c r="J29" i="1"/>
  <c r="K29" i="1"/>
  <c r="F30" i="1"/>
  <c r="G30" i="1"/>
  <c r="H30" i="1"/>
  <c r="I30" i="1"/>
  <c r="J30" i="1"/>
  <c r="K30" i="1"/>
  <c r="F31" i="1"/>
  <c r="G31" i="1"/>
  <c r="H31" i="1"/>
  <c r="I31" i="1"/>
  <c r="J31" i="1"/>
  <c r="K31" i="1"/>
  <c r="F32" i="1"/>
  <c r="G32" i="1"/>
  <c r="H32" i="1"/>
  <c r="I32" i="1"/>
  <c r="J32" i="1"/>
  <c r="K32" i="1"/>
  <c r="F33" i="1"/>
  <c r="G33" i="1"/>
  <c r="H33" i="1"/>
  <c r="I33" i="1"/>
  <c r="J33" i="1"/>
  <c r="K33" i="1"/>
  <c r="F34" i="1"/>
  <c r="G34" i="1"/>
  <c r="H34" i="1"/>
  <c r="I34" i="1"/>
  <c r="J34" i="1"/>
  <c r="K34" i="1"/>
  <c r="F35" i="1"/>
  <c r="G35" i="1"/>
  <c r="H35" i="1"/>
  <c r="I35" i="1"/>
  <c r="J35" i="1"/>
  <c r="K35" i="1"/>
  <c r="F36" i="1"/>
  <c r="G36" i="1"/>
  <c r="H36" i="1"/>
  <c r="I36" i="1"/>
  <c r="J36" i="1"/>
  <c r="K36" i="1"/>
  <c r="F37" i="1"/>
  <c r="G37" i="1"/>
  <c r="H37" i="1"/>
  <c r="I37" i="1"/>
  <c r="J37" i="1"/>
  <c r="K37" i="1"/>
  <c r="F38" i="1"/>
  <c r="G38" i="1"/>
  <c r="H38" i="1"/>
  <c r="I38" i="1"/>
  <c r="J38" i="1"/>
  <c r="K38" i="1"/>
  <c r="F39" i="1"/>
  <c r="G39" i="1"/>
  <c r="H39" i="1"/>
  <c r="I39" i="1"/>
  <c r="J39" i="1"/>
  <c r="K39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26" i="1"/>
  <c r="G25" i="1"/>
  <c r="G24" i="1"/>
  <c r="G23" i="1"/>
  <c r="G22" i="1"/>
  <c r="G21" i="1"/>
  <c r="F26" i="1" l="1"/>
  <c r="H26" i="1"/>
  <c r="I26" i="1"/>
  <c r="J26" i="1"/>
  <c r="K26" i="1"/>
  <c r="F25" i="1"/>
  <c r="H25" i="1"/>
  <c r="I25" i="1"/>
  <c r="J25" i="1"/>
  <c r="K25" i="1"/>
  <c r="F24" i="1"/>
  <c r="H24" i="1"/>
  <c r="I24" i="1"/>
  <c r="J24" i="1"/>
  <c r="K24" i="1"/>
  <c r="F23" i="1"/>
  <c r="H23" i="1"/>
  <c r="I23" i="1"/>
  <c r="J23" i="1"/>
  <c r="K23" i="1"/>
  <c r="F22" i="1"/>
  <c r="H22" i="1"/>
  <c r="I22" i="1"/>
  <c r="J22" i="1"/>
  <c r="K22" i="1"/>
  <c r="F21" i="1"/>
  <c r="H21" i="1"/>
  <c r="I21" i="1"/>
  <c r="J21" i="1"/>
  <c r="K21" i="1"/>
  <c r="A26" i="1"/>
  <c r="A25" i="1"/>
  <c r="A24" i="1"/>
  <c r="A23" i="1"/>
  <c r="A22" i="1"/>
  <c r="A21" i="1"/>
  <c r="F20" i="1"/>
  <c r="G20" i="1"/>
  <c r="H20" i="1"/>
  <c r="I20" i="1"/>
  <c r="J20" i="1"/>
  <c r="K20" i="1"/>
  <c r="A20" i="1"/>
  <c r="F19" i="1" l="1"/>
  <c r="H19" i="1"/>
  <c r="I19" i="1"/>
  <c r="J19" i="1"/>
  <c r="K19" i="1"/>
  <c r="A19" i="1"/>
  <c r="F18" i="1" l="1"/>
  <c r="H18" i="1"/>
  <c r="I18" i="1"/>
  <c r="J18" i="1"/>
  <c r="K18" i="1"/>
  <c r="A18" i="1"/>
  <c r="F17" i="1" l="1"/>
  <c r="H17" i="1"/>
  <c r="I17" i="1"/>
  <c r="J17" i="1"/>
  <c r="K17" i="1"/>
  <c r="A17" i="1"/>
  <c r="F16" i="1" l="1"/>
  <c r="H16" i="1"/>
  <c r="I16" i="1"/>
  <c r="J16" i="1"/>
  <c r="K16" i="1"/>
  <c r="A16" i="1"/>
  <c r="F15" i="1" l="1"/>
  <c r="H15" i="1"/>
  <c r="I15" i="1"/>
  <c r="J15" i="1"/>
  <c r="K15" i="1"/>
  <c r="F14" i="1"/>
  <c r="H14" i="1"/>
  <c r="I14" i="1"/>
  <c r="J14" i="1"/>
  <c r="K14" i="1"/>
  <c r="F13" i="1"/>
  <c r="H13" i="1"/>
  <c r="I13" i="1"/>
  <c r="J13" i="1"/>
  <c r="K13" i="1"/>
  <c r="F12" i="1"/>
  <c r="H12" i="1"/>
  <c r="I12" i="1"/>
  <c r="J12" i="1"/>
  <c r="K12" i="1"/>
  <c r="F10" i="1"/>
  <c r="H10" i="1"/>
  <c r="I10" i="1"/>
  <c r="J10" i="1"/>
  <c r="K10" i="1"/>
  <c r="A15" i="1"/>
  <c r="A14" i="1"/>
  <c r="A13" i="1"/>
  <c r="A12" i="1"/>
  <c r="A10" i="1"/>
  <c r="F5" i="1" l="1"/>
  <c r="F6" i="1"/>
  <c r="F7" i="1"/>
  <c r="F8" i="1"/>
  <c r="F9" i="1"/>
  <c r="F11" i="1"/>
  <c r="A11" i="1" l="1"/>
  <c r="H11" i="1"/>
  <c r="I11" i="1"/>
  <c r="J11" i="1"/>
  <c r="K11" i="1"/>
  <c r="H9" i="1" l="1"/>
  <c r="I9" i="1"/>
  <c r="J9" i="1"/>
  <c r="K9" i="1"/>
  <c r="A9" i="1"/>
  <c r="H8" i="1" l="1"/>
  <c r="I8" i="1"/>
  <c r="J8" i="1"/>
  <c r="K8" i="1"/>
  <c r="H7" i="1"/>
  <c r="I7" i="1"/>
  <c r="J7" i="1"/>
  <c r="K7" i="1"/>
  <c r="A8" i="1"/>
  <c r="A7" i="1"/>
  <c r="A6" i="1" l="1"/>
  <c r="H6" i="1"/>
  <c r="I6" i="1"/>
  <c r="J6" i="1"/>
  <c r="K6" i="1"/>
  <c r="A5" i="1"/>
  <c r="H5" i="1"/>
  <c r="I5" i="1"/>
  <c r="J5" i="1"/>
  <c r="K5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<sst xmlns="http://schemas.openxmlformats.org/spreadsheetml/2006/main" count="13580" uniqueCount="2673">
  <si>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</si>
  <si>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</si>
  <si>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</si>
  <si>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</si>
  <si>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</si>
  <si>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</si>
  <si>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</si>
  <si>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</si>
  <si>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</si>
  <si>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</si>
  <si>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</si>
  <si>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</si>
  <si>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</si>
  <si>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</si>
  <si>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</si>
  <si>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</si>
  <si>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</si>
  <si>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</si>
  <si>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</si>
  <si>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</si>
  <si>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</si>
  <si>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</si>
  <si>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</si>
  <si>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</si>
  <si>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</si>
  <si>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</si>
  <si>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</si>
  <si>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</si>
  <si>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</si>
  <si>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</si>
  <si>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</si>
  <si>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</si>
  <si>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</si>
  <si>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</si>
  <si>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</si>
  <si>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</si>
  <si>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</si>
  <si>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</si>
  <si>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</si>
  <si>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</si>
  <si>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</si>
  <si>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</si>
  <si>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</si>
  <si>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</si>
  <si>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</si>
  <si>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</si>
  <si>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</si>
  <si>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</si>
  <si>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</si>
  <si>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</si>
  <si>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</si>
  <si>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</si>
  <si>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</si>
  <si>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</si>
  <si>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</si>
  <si>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</si>
  <si>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</si>
  <si>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</si>
  <si>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</si>
  <si>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</si>
  <si>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</si>
  <si>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</si>
  <si>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</si>
  <si>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</si>
  <si>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</si>
  <si>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</si>
  <si>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</si>
  <si>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</si>
  <si>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</si>
  <si>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</si>
  <si>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</si>
  <si>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</si>
  <si>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</si>
  <si>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</si>
  <si>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</si>
  <si>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</si>
  <si>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</si>
  <si>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</si>
  <si>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</si>
  <si>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</si>
  <si>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</si>
  <si>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</si>
  <si>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</si>
  <si>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</si>
  <si>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</si>
  <si>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</si>
  <si>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</si>
  <si>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</si>
  <si>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</si>
  <si>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</si>
  <si>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</si>
  <si>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</si>
  <si>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</si>
  <si>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</si>
  <si>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</si>
  <si>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</si>
  <si>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</si>
  <si>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</si>
  <si>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</si>
  <si>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</si>
  <si>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</si>
  <si>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</si>
  <si>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</si>
  <si>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</si>
  <si>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</si>
  <si>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</si>
  <si>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</si>
  <si>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</si>
  <si>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</si>
  <si>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</si>
  <si>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</si>
  <si>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</si>
  <si>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</si>
  <si>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</si>
  <si>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</si>
  <si>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</si>
  <si>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</si>
  <si>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</si>
  <si>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</si>
  <si>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</si>
  <si>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</si>
  <si>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</si>
  <si>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</si>
  <si>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</si>
  <si>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</si>
  <si>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</si>
  <si>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</si>
  <si>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</si>
  <si>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</si>
  <si>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</si>
  <si>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</si>
  <si>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</si>
  <si>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</si>
  <si>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</si>
  <si>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</si>
  <si>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</si>
  <si>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</si>
  <si>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</si>
  <si>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</si>
  <si>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</si>
  <si>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</si>
  <si>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</si>
  <si>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</si>
  <si>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</si>
  <si>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</si>
  <si>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</si>
  <si>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</si>
  <si>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</si>
  <si>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</si>
  <si>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</si>
  <si>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</si>
  <si>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</si>
  <si>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</si>
  <si>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</si>
  <si>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</si>
  <si>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</si>
  <si>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</si>
  <si>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</si>
  <si>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</si>
  <si>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</si>
  <si>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</si>
  <si>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</si>
  <si>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</si>
  <si>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</si>
  <si>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</si>
  <si>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</si>
  <si>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</si>
  <si>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</si>
  <si>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</si>
  <si>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</si>
  <si>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</si>
  <si>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</si>
  <si>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</si>
  <si>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</si>
  <si>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</si>
  <si>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</si>
  <si>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</si>
  <si>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</si>
  <si>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</si>
  <si>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</si>
  <si>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</si>
  <si>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</si>
  <si>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</si>
  <si>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</si>
  <si>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</si>
  <si>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</si>
  <si>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</si>
  <si>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</si>
  <si>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</si>
  <si>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</si>
  <si>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</si>
  <si>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</si>
  <si>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</si>
  <si>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</si>
  <si>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</si>
  <si>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</si>
  <si>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</si>
  <si>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</si>
  <si>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</si>
  <si>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</si>
  <si>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</si>
  <si>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</si>
  <si>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</si>
  <si>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</si>
  <si>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</si>
  <si>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</si>
  <si>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</si>
  <si>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</si>
  <si>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</si>
  <si>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</si>
  <si>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</si>
  <si>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</si>
  <si>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</si>
  <si>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</si>
  <si>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</si>
  <si>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</si>
  <si>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</si>
  <si>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</si>
  <si>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</si>
  <si>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</si>
  <si>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</si>
  <si>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</si>
  <si>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</si>
  <si>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</si>
  <si>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</si>
  <si>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</si>
  <si>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</si>
  <si>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</si>
  <si>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</si>
  <si>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</si>
  <si>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</si>
  <si>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</si>
  <si>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</si>
  <si>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</si>
  <si>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</si>
  <si>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</si>
  <si>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</si>
  <si>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</si>
  <si>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</si>
  <si>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</si>
  <si>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</si>
  <si>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</si>
  <si>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</si>
  <si>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</si>
  <si>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</si>
  <si>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</si>
  <si>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</si>
  <si>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</si>
  <si>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</si>
  <si>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</si>
  <si>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</si>
  <si>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</si>
  <si>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</si>
  <si>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</si>
  <si>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</si>
  <si>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</si>
  <si>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</si>
  <si>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</si>
  <si>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</si>
  <si>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</si>
  <si>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</si>
  <si>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</si>
  <si>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</si>
  <si>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</si>
  <si>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</si>
  <si>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</si>
  <si>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</si>
  <si>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</si>
  <si>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</si>
  <si>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</si>
  <si>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</si>
  <si>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</si>
  <si>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</si>
  <si>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</si>
  <si>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</si>
  <si>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</si>
  <si>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</si>
  <si>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</si>
  <si>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</si>
  <si>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</si>
  <si>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</si>
  <si>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</si>
  <si>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</si>
  <si>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</si>
  <si>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</si>
  <si>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</si>
  <si>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</si>
  <si>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</si>
  <si>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</si>
  <si>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</si>
  <si>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</si>
  <si>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</si>
  <si>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</si>
  <si>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</si>
  <si>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</si>
  <si>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</si>
  <si>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</si>
  <si>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</si>
  <si>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</si>
  <si>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</si>
  <si>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</si>
  <si>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</si>
  <si>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</si>
  <si>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</si>
  <si>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</si>
  <si>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</si>
  <si>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</si>
  <si>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</si>
  <si>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</si>
  <si>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</si>
  <si>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</si>
  <si>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</si>
  <si>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</si>
  <si>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</si>
  <si>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</si>
  <si>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</si>
  <si>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</si>
  <si>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</si>
  <si>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</si>
  <si>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</si>
  <si>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</si>
  <si>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</si>
  <si>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</si>
  <si>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</si>
  <si>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</si>
  <si>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</si>
  <si>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</si>
  <si>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</si>
  <si>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</si>
  <si>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</si>
  <si>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</si>
  <si>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</si>
  <si>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</si>
  <si>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</si>
  <si>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</si>
  <si>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</si>
  <si>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</si>
  <si>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</si>
  <si>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</si>
  <si>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</si>
  <si>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</si>
  <si>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</si>
  <si>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</si>
  <si>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</si>
  <si>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</si>
  <si>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</si>
  <si>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</si>
  <si>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</si>
  <si>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</si>
  <si>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</si>
  <si>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</si>
  <si>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</si>
  <si>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</si>
  <si>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</si>
  <si>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</si>
  <si>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</si>
  <si>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</si>
  <si>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</si>
  <si>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</si>
  <si>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</si>
  <si>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</si>
  <si>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</si>
  <si>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</si>
  <si>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</si>
  <si>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</si>
  <si>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</si>
  <si>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</si>
  <si>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</si>
  <si>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</si>
  <si>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</si>
  <si>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</si>
  <si>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</si>
  <si>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</si>
  <si>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</si>
  <si>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</si>
  <si>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</si>
  <si>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</si>
  <si>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</si>
  <si>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</si>
  <si>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</si>
  <si>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</si>
  <si>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</si>
  <si>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</si>
  <si>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</si>
  <si>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</si>
  <si>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</si>
  <si>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</si>
  <si>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</si>
  <si>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</si>
  <si>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</si>
  <si>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</si>
  <si>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</si>
  <si>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</si>
  <si>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</si>
  <si>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</si>
  <si>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</si>
  <si>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</si>
  <si>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</si>
  <si>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</si>
  <si>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</si>
  <si>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</si>
  <si>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</si>
  <si>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</si>
  <si>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</si>
  <si>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</si>
  <si>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</si>
  <si>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</si>
  <si>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</si>
  <si>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</si>
  <si>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</si>
  <si>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</si>
  <si>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</si>
  <si>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</si>
  <si>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</si>
  <si>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</si>
  <si>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</si>
  <si>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</si>
  <si>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</si>
  <si>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</si>
  <si>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</si>
  <si>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</si>
  <si>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</si>
  <si>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</si>
  <si>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</si>
  <si>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</si>
  <si>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</si>
  <si>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</si>
  <si>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</si>
  <si>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</si>
  <si>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</si>
  <si>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</si>
  <si>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</si>
  <si>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</si>
  <si>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</si>
  <si>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</si>
  <si>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</si>
  <si>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</si>
  <si>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</si>
  <si>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</si>
  <si>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</si>
  <si>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</si>
  <si>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</si>
  <si>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</si>
  <si>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</si>
  <si>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</si>
  <si>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</si>
  <si>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</si>
  <si>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</si>
  <si>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</si>
  <si>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</si>
  <si>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</si>
  <si>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</si>
  <si>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</si>
  <si>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</si>
  <si>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</si>
  <si>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</si>
  <si>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</si>
  <si>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</si>
  <si>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</si>
  <si>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</si>
  <si>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</si>
  <si>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</si>
  <si>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</si>
  <si>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</si>
  <si>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</si>
  <si>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</si>
  <si>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</si>
  <si>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</si>
  <si>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</si>
  <si>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</si>
  <si>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</si>
  <si>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</si>
  <si>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</si>
  <si>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</si>
  <si>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</si>
  <si>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</si>
  <si>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</si>
  <si>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</si>
  <si>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</si>
  <si>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</si>
  <si>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</si>
  <si>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</si>
  <si>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</si>
  <si>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</si>
  <si>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</si>
  <si>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</si>
  <si>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</si>
  <si>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</si>
  <si>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</si>
  <si>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</si>
  <si>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</si>
  <si>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</si>
  <si>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</si>
  <si>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</si>
  <si>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</si>
  <si>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</si>
  <si>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</si>
  <si>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</si>
  <si>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</si>
  <si>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</si>
  <si>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</si>
  <si>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</si>
  <si>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</si>
  <si>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</si>
  <si>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</si>
  <si>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</si>
  <si>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</si>
  <si>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</si>
  <si>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</si>
  <si>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</si>
  <si>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</si>
  <si>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</si>
  <si>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</si>
  <si>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</si>
  <si>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</si>
  <si>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</si>
  <si>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</si>
  <si>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</si>
  <si>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</si>
  <si>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</si>
  <si>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</si>
  <si>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</si>
  <si>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</si>
  <si>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</si>
  <si>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</si>
  <si>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</si>
  <si>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</si>
  <si>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</si>
  <si>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</si>
  <si>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</si>
  <si>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</si>
  <si>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</si>
  <si>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</si>
  <si>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</si>
  <si>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</si>
  <si>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</si>
  <si>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</si>
  <si>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</si>
  <si>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</si>
  <si>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</si>
  <si>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</si>
  <si>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</si>
  <si>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</si>
  <si>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</si>
  <si>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</si>
  <si>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</si>
  <si>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</si>
  <si>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</si>
  <si>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</si>
  <si>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</si>
  <si>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</si>
  <si>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</si>
  <si>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</si>
  <si>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</si>
  <si>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</si>
  <si>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</si>
  <si>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</si>
  <si>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</si>
  <si>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</si>
  <si>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</si>
  <si>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</si>
  <si>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</si>
  <si>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</si>
  <si>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</si>
  <si>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</si>
  <si>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</si>
  <si>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</si>
  <si>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</si>
  <si>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</si>
  <si>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</si>
  <si>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</si>
  <si>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</si>
  <si>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</si>
  <si>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</si>
  <si>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</si>
  <si>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</si>
  <si>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</si>
  <si>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</si>
  <si>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</si>
  <si>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</si>
  <si>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</si>
  <si>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</si>
  <si>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</si>
  <si>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</si>
  <si>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</si>
  <si>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</si>
  <si>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</si>
  <si>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</si>
  <si>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</si>
  <si>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</si>
  <si>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</si>
  <si>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</si>
  <si>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</si>
  <si>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</si>
  <si>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</si>
  <si>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</si>
  <si>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</si>
  <si>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</si>
  <si>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</si>
  <si>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</si>
  <si>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</si>
  <si>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</si>
  <si>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</si>
  <si>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</si>
  <si>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</si>
  <si>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</si>
  <si>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</si>
  <si>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</si>
  <si>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</si>
  <si>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</si>
  <si>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</si>
  <si>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</si>
  <si>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</si>
  <si>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</si>
  <si>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</si>
  <si>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</si>
  <si>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</si>
  <si>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</si>
  <si>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</si>
  <si>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</si>
  <si>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</si>
  <si>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</si>
  <si>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</si>
  <si>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</si>
  <si>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</si>
  <si>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</si>
  <si>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</si>
  <si>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</si>
  <si>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</si>
  <si>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</si>
  <si>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</si>
  <si>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</si>
  <si>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</si>
  <si>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</si>
  <si>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</si>
  <si>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</si>
  <si>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</si>
  <si>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</si>
  <si>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</si>
  <si>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</si>
  <si>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</si>
  <si>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</si>
  <si>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</si>
  <si>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</si>
  <si>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</si>
  <si>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</si>
  <si>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</si>
  <si>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</si>
  <si>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</si>
  <si>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</si>
  <si>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</si>
  <si>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</si>
  <si>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</si>
  <si>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</si>
  <si>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</si>
  <si>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</si>
  <si>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</si>
  <si>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</si>
  <si>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</si>
  <si>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</si>
  <si>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</si>
  <si>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</si>
  <si>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</si>
  <si>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</si>
  <si>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</si>
  <si>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</si>
  <si>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</si>
  <si>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</si>
  <si>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</si>
  <si>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</si>
  <si>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</si>
  <si>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</si>
  <si>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</si>
  <si>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</si>
  <si>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</si>
  <si>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</si>
  <si>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</si>
  <si>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</si>
  <si>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</si>
  <si>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</si>
  <si>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</si>
  <si>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</si>
  <si>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</si>
  <si>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</si>
  <si>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</si>
  <si>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</si>
  <si>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</si>
  <si>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</si>
  <si>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</si>
  <si>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</si>
  <si>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</si>
  <si>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</si>
  <si>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</si>
  <si>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</si>
  <si>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</si>
  <si>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</si>
  <si>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</si>
  <si>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</si>
  <si>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</si>
  <si>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</si>
  <si>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</si>
  <si>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</si>
  <si>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</si>
  <si>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</si>
  <si>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</si>
  <si>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</si>
  <si>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</si>
  <si>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</si>
  <si>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</si>
  <si>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</si>
  <si>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</si>
  <si>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</si>
  <si>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</si>
  <si>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</si>
  <si>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</si>
  <si>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</si>
  <si>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</si>
  <si>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</si>
  <si>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</si>
  <si>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</si>
  <si>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</si>
  <si>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</si>
  <si>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</si>
  <si>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</si>
  <si>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</si>
  <si>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</si>
  <si>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</si>
  <si>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</si>
  <si>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</si>
  <si>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</si>
  <si>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</si>
  <si>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</si>
  <si>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</si>
  <si>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</si>
  <si>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</si>
  <si>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</si>
  <si>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</si>
  <si>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</si>
  <si>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</si>
  <si>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</si>
  <si>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</si>
  <si>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</si>
  <si>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</si>
  <si>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</si>
  <si>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</si>
  <si>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</si>
  <si>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</si>
  <si>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</si>
  <si>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</si>
  <si>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</si>
  <si>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</si>
  <si>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</si>
  <si>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</si>
  <si>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</si>
  <si>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</si>
  <si>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</si>
  <si>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</si>
  <si>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</si>
  <si>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</si>
  <si>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</si>
  <si>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</si>
  <si>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</si>
  <si>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</si>
  <si>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</si>
  <si>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</si>
  <si>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</si>
  <si>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</si>
  <si>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</si>
  <si>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</si>
  <si>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</si>
  <si>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</si>
  <si>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</si>
  <si>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</si>
  <si>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</si>
  <si>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</si>
  <si>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</si>
  <si>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</si>
  <si>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</si>
  <si>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</si>
  <si>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</si>
  <si>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</si>
  <si>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</si>
  <si>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</si>
  <si>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</si>
  <si>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</si>
  <si>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</si>
  <si>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</si>
  <si>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</si>
  <si>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</si>
  <si>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</si>
  <si>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</si>
  <si>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</si>
  <si>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</si>
  <si>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</si>
  <si>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</si>
  <si>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</si>
  <si>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</si>
  <si>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</si>
  <si>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</si>
  <si>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</si>
  <si>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</si>
  <si>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</si>
  <si>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</si>
  <si>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</si>
  <si>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</si>
  <si>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</si>
  <si>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</si>
  <si>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</si>
  <si>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</si>
  <si>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</si>
  <si>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</si>
  <si>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</si>
  <si>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</si>
  <si>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</si>
  <si>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</si>
  <si>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</si>
  <si>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</si>
  <si>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</si>
  <si>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</si>
  <si>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</si>
  <si>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</si>
  <si>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</si>
  <si>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</si>
  <si>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</si>
  <si>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</si>
  <si>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</si>
  <si>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</si>
  <si>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</si>
  <si>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</si>
  <si>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</si>
  <si>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</si>
  <si>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</si>
  <si>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</si>
  <si>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</si>
  <si>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</si>
  <si>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</si>
  <si>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</si>
  <si>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</si>
  <si>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</si>
  <si>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</si>
  <si>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</si>
  <si>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</si>
  <si>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</si>
  <si>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</si>
  <si>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</si>
  <si>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</si>
  <si>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</si>
  <si>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</si>
  <si>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</si>
  <si>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</si>
  <si>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</si>
  <si>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</si>
  <si>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</si>
  <si>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</si>
  <si>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</si>
  <si>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</si>
  <si>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</si>
  <si>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</si>
  <si>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</si>
  <si>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</si>
  <si>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</si>
  <si>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</si>
  <si>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</si>
  <si>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</si>
  <si>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</si>
  <si>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</si>
  <si>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</si>
  <si>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</si>
  <si>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</si>
  <si>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</si>
  <si>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</si>
  <si>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</si>
  <si>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</si>
  <si>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</si>
  <si>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</si>
  <si>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</si>
  <si>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</si>
  <si>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</si>
  <si>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</si>
  <si>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</si>
  <si>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</si>
  <si>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</si>
  <si>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</si>
  <si>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</si>
  <si>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</si>
  <si>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</si>
  <si>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</si>
  <si>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</si>
  <si>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</si>
  <si>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</si>
  <si>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</si>
  <si>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</si>
  <si>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</si>
  <si>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</si>
  <si>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</si>
  <si>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</si>
  <si>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</si>
  <si>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</si>
  <si>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</si>
  <si>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</si>
  <si>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</si>
  <si>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</si>
  <si>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</si>
  <si>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</si>
  <si>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</si>
  <si>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</si>
  <si>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</si>
  <si>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</si>
  <si>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</si>
  <si>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</si>
  <si>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</si>
  <si>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</si>
  <si>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</si>
  <si>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</si>
  <si>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</si>
  <si>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</si>
  <si>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</si>
  <si>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</si>
  <si>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</si>
  <si>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</si>
  <si>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</si>
  <si>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</si>
  <si>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</si>
  <si>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</si>
  <si>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</si>
  <si>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</si>
  <si>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</si>
  <si>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</si>
  <si>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</si>
  <si>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</si>
  <si>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</si>
  <si>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</si>
  <si>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</si>
  <si>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</si>
  <si>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</si>
  <si>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</si>
  <si>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</si>
  <si>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</si>
  <si>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</si>
  <si>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</si>
  <si>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</si>
  <si>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</si>
  <si>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</si>
  <si>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</si>
  <si>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</si>
  <si>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</si>
  <si>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</si>
  <si>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</si>
  <si>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</si>
  <si>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</si>
  <si>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</si>
  <si>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</si>
  <si>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</si>
  <si>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</si>
  <si>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</si>
  <si>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</si>
  <si>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</si>
  <si>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</si>
  <si>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</si>
  <si>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</si>
  <si>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</si>
  <si>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</si>
  <si>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</si>
  <si>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</si>
  <si>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</si>
  <si>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</si>
  <si>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</si>
  <si>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</si>
  <si>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</si>
  <si>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</si>
  <si>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</si>
  <si>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</si>
  <si>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</si>
  <si>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</si>
  <si>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</si>
  <si>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</si>
  <si>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</si>
  <si>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</si>
  <si>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</si>
  <si>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</si>
  <si>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</si>
  <si>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</si>
  <si>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</si>
  <si>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</si>
  <si>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</si>
  <si>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</si>
  <si>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</si>
  <si>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</si>
  <si>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</si>
  <si>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</si>
  <si>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</si>
  <si>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</si>
  <si>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</si>
  <si>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</si>
  <si>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</si>
  <si>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</si>
  <si>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</si>
  <si>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</si>
  <si>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</si>
  <si>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</si>
  <si>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</si>
  <si>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</si>
  <si>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</si>
  <si>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</si>
  <si>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</si>
  <si>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</si>
  <si>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</si>
  <si>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</si>
  <si>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</si>
  <si>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</si>
  <si>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</si>
  <si>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</si>
  <si>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</si>
  <si>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</si>
  <si>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</si>
  <si>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</si>
  <si>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</si>
  <si>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</si>
  <si>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</si>
  <si>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</si>
  <si>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</si>
  <si>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</si>
  <si>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</si>
  <si>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</si>
  <si>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</si>
  <si>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</si>
  <si>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</si>
  <si>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</si>
  <si>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</si>
  <si>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</si>
  <si>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</si>
  <si>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</si>
  <si>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</si>
  <si>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</si>
  <si>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</si>
  <si>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</si>
  <si>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</si>
  <si>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</si>
  <si>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</si>
  <si>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</si>
  <si>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</si>
  <si>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</si>
  <si>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</si>
  <si>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</si>
  <si>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</si>
  <si>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</si>
  <si>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</si>
  <si>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</si>
  <si>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</si>
  <si>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</si>
  <si>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</si>
  <si>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</si>
  <si>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</si>
  <si>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</si>
  <si>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</si>
  <si>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</si>
  <si>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</si>
  <si>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</si>
  <si>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</si>
  <si>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</si>
  <si>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</si>
  <si>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</si>
  <si>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</si>
  <si>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</si>
  <si>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</si>
  <si>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</si>
  <si>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</si>
  <si>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</si>
  <si>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</si>
  <si>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</si>
  <si>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</si>
  <si>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</si>
  <si>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</si>
  <si>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</si>
  <si>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</si>
  <si>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</si>
  <si>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</si>
  <si>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</si>
  <si>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</si>
  <si>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</si>
  <si>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</si>
  <si>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</si>
  <si>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</si>
  <si>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</si>
  <si>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</si>
  <si>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</si>
  <si>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</si>
  <si>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</si>
  <si>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</si>
  <si>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</si>
  <si>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</si>
  <si>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</si>
  <si>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</si>
  <si>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</si>
  <si>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</si>
  <si>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</si>
  <si>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</si>
  <si>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</si>
  <si>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</si>
  <si>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</si>
  <si>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</si>
  <si>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</si>
  <si>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</si>
  <si>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</si>
  <si>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</si>
  <si>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</si>
  <si>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</si>
  <si>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</si>
  <si>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</si>
  <si>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</si>
  <si>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</si>
  <si>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</si>
  <si>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</si>
  <si>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</si>
  <si>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</si>
  <si>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</si>
  <si>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</si>
  <si>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</si>
  <si>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</si>
  <si>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</si>
  <si>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</si>
  <si>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</si>
  <si>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</si>
  <si>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</si>
  <si>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</si>
  <si>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</si>
  <si>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</si>
  <si>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</si>
  <si>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</si>
  <si>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</si>
  <si>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</si>
  <si>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</si>
  <si>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</si>
  <si>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</si>
  <si>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</si>
  <si>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</si>
  <si>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</si>
  <si>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</si>
  <si>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</si>
  <si>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</si>
  <si>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</si>
  <si>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</si>
  <si>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</si>
  <si>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</si>
  <si>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</si>
  <si>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</si>
  <si>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</si>
  <si>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</si>
  <si>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</si>
  <si>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</si>
  <si>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</si>
  <si>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</si>
  <si>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</si>
  <si>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</si>
  <si>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</si>
  <si>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</si>
  <si>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</si>
  <si>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</si>
  <si>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</si>
  <si>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</si>
  <si>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</si>
  <si>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</si>
  <si>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</si>
  <si>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</si>
  <si>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</si>
  <si>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</si>
  <si>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</si>
  <si>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</si>
  <si>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</si>
  <si>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</si>
  <si>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</si>
  <si>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</si>
  <si>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</si>
  <si>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</si>
  <si>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</si>
  <si>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</si>
  <si>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</si>
  <si>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</si>
  <si>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</si>
  <si>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</si>
  <si>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</si>
  <si>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</si>
  <si>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</si>
  <si>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</si>
  <si>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</si>
  <si>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</si>
  <si>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</si>
  <si>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</si>
  <si>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</si>
  <si>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</si>
  <si>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</si>
  <si>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</si>
  <si>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</si>
  <si>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</si>
  <si>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</si>
  <si>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</si>
  <si>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</si>
  <si>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</si>
  <si>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</si>
  <si>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</si>
  <si>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</si>
  <si>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</si>
  <si>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</si>
  <si>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</si>
  <si>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</si>
  <si>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</si>
  <si>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</si>
  <si>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</si>
  <si>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</si>
  <si>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</si>
  <si>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</si>
  <si>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</si>
  <si>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</si>
  <si>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</si>
  <si>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</si>
  <si>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</si>
  <si>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</si>
  <si>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</si>
  <si>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</si>
  <si>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</si>
  <si>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</si>
  <si>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</si>
  <si>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</si>
  <si>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</si>
  <si>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</si>
  <si>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</si>
  <si>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</si>
  <si>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</si>
  <si>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</si>
  <si>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</si>
  <si>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</si>
  <si>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</si>
  <si>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</si>
  <si>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</si>
  <si>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</si>
  <si>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</si>
  <si>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</si>
  <si>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</si>
  <si>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</si>
  <si>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</si>
  <si>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</si>
  <si>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</si>
  <si>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</si>
  <si>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</si>
  <si>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</si>
  <si>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</si>
  <si>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</si>
  <si>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</si>
  <si>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</si>
  <si>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</si>
  <si>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</si>
  <si>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</si>
  <si>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</si>
  <si>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</si>
  <si>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</si>
  <si>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</si>
  <si>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</si>
  <si>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</si>
  <si>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</si>
  <si>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</si>
  <si>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</si>
  <si>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</si>
  <si>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</si>
  <si>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</si>
  <si>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</si>
  <si>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</si>
  <si>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</si>
  <si>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</si>
  <si>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</si>
  <si>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</si>
  <si>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</si>
  <si>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</si>
  <si>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</si>
  <si>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</si>
  <si>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</si>
  <si>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</si>
  <si>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</si>
  <si>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</si>
  <si>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</si>
  <si>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</si>
  <si>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</si>
  <si>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</si>
  <si>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</si>
  <si>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</si>
  <si>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</si>
  <si>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</si>
  <si>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</si>
  <si>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</si>
  <si>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</si>
  <si>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</si>
  <si>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</si>
  <si>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</si>
  <si>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</si>
  <si>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</si>
  <si>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</si>
  <si>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</si>
  <si>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</si>
  <si>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</si>
  <si>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</si>
  <si>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</si>
  <si>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</si>
  <si>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</si>
  <si>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</si>
  <si>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</si>
  <si>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</si>
  <si>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</si>
  <si>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</si>
  <si>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</si>
  <si>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</si>
  <si>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</si>
  <si>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</si>
  <si>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</si>
  <si>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</si>
  <si>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</si>
  <si>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</si>
  <si>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</si>
  <si>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</si>
  <si>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</si>
  <si>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</si>
  <si>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</si>
  <si>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</si>
  <si>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</si>
  <si>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</si>
  <si>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</si>
  <si>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</si>
  <si>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</si>
  <si>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</si>
  <si>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</si>
  <si>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</si>
  <si>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</si>
  <si>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</si>
  <si>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</si>
  <si>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</si>
  <si>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</si>
  <si>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</si>
  <si>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</si>
  <si>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</si>
  <si>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</si>
  <si>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</si>
  <si>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</si>
  <si>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</si>
  <si>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</si>
  <si>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</si>
  <si>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</si>
  <si>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</si>
  <si>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</si>
  <si>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</si>
  <si>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</si>
  <si>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</si>
  <si>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</si>
  <si>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</si>
  <si>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</si>
  <si>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</si>
  <si>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</si>
  <si>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</si>
  <si>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</si>
  <si>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</si>
  <si>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</si>
  <si>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</si>
  <si>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</si>
  <si>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</si>
  <si>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</si>
  <si>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</si>
  <si>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</si>
  <si>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</si>
  <si>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</si>
  <si>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</si>
  <si>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</si>
  <si>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</si>
  <si>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</si>
  <si>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</si>
  <si>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</si>
  <si>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</si>
  <si>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</si>
  <si>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</si>
  <si>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</si>
  <si>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</si>
  <si>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</si>
  <si>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</si>
  <si>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</si>
  <si>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</si>
  <si>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</si>
  <si>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</si>
  <si>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</si>
  <si>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</si>
  <si>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</si>
  <si>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</si>
  <si>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</si>
  <si>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</si>
  <si>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</si>
  <si>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</si>
  <si>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</si>
  <si>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</si>
  <si>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</si>
  <si>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</si>
  <si>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</si>
  <si>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</si>
  <si>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</si>
  <si>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</si>
  <si>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</si>
  <si>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</si>
  <si>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</si>
  <si>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</si>
  <si>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</si>
  <si>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</si>
  <si>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</si>
  <si>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</si>
  <si>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</si>
  <si>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</si>
  <si>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</si>
  <si>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</si>
  <si>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</si>
  <si>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</si>
  <si>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</si>
  <si>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</si>
  <si>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</si>
  <si>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</si>
  <si>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</si>
  <si>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</si>
  <si>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</si>
  <si>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</si>
  <si>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</si>
  <si>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</si>
  <si>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</si>
  <si>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</si>
  <si>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</si>
  <si>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</si>
  <si>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</si>
  <si>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</si>
  <si>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</si>
  <si>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</si>
  <si>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</si>
  <si>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</si>
  <si>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</si>
  <si>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</si>
  <si>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</si>
  <si>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</si>
  <si>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</si>
  <si>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</si>
  <si>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</si>
  <si>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</si>
  <si>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</si>
  <si>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</si>
  <si>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</si>
  <si>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</si>
  <si>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</si>
  <si>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</si>
  <si>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</si>
  <si>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</si>
  <si>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</si>
  <si>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</si>
  <si>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</si>
  <si>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</si>
  <si>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</si>
  <si>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</si>
  <si>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</si>
  <si>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</si>
  <si>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</si>
  <si>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</si>
  <si>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</si>
  <si>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</si>
  <si>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</si>
  <si>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</si>
  <si>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</si>
  <si>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</si>
  <si>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</si>
  <si>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</si>
  <si>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</si>
  <si>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</si>
  <si>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</si>
  <si>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</si>
  <si>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</si>
  <si>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</si>
  <si>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</si>
  <si>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</si>
  <si>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</si>
  <si>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</si>
  <si>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</si>
  <si>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</si>
  <si>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</si>
  <si>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</si>
  <si>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</si>
  <si>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</si>
  <si>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</si>
  <si>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</si>
  <si>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</si>
  <si>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</si>
  <si>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</si>
  <si>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</si>
  <si>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</si>
  <si>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</si>
  <si>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</si>
  <si>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</si>
  <si>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</si>
  <si>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</si>
  <si>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</si>
  <si>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</si>
  <si>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</si>
  <si>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</si>
  <si>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</si>
  <si>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</si>
  <si>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</si>
  <si>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</si>
  <si>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</si>
  <si>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</si>
  <si>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</si>
  <si>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</si>
  <si>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</si>
  <si>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</si>
  <si>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</si>
  <si>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</si>
  <si>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</si>
  <si>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</si>
  <si>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</si>
  <si>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</si>
  <si>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</si>
  <si>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</si>
  <si>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</si>
  <si>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</si>
  <si>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</si>
  <si>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</si>
  <si>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</si>
  <si>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</si>
  <si>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</si>
  <si>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</si>
  <si>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</si>
  <si>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</si>
  <si>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</si>
  <si>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</si>
  <si>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</si>
  <si>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</si>
  <si>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</si>
  <si>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</si>
  <si>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</si>
  <si>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</si>
  <si>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</si>
  <si>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</si>
  <si>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</si>
  <si>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</si>
  <si>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</si>
  <si>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</si>
  <si>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</si>
  <si>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</si>
  <si>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</si>
  <si>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</si>
  <si>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</si>
  <si>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</si>
  <si>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</si>
  <si>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</si>
  <si>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</si>
  <si>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</si>
  <si>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</si>
  <si>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</si>
  <si>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</si>
  <si>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</si>
  <si>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</si>
  <si>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</si>
  <si>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</si>
  <si>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</si>
  <si>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</si>
  <si>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</si>
  <si>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</si>
  <si>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</si>
  <si>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</si>
  <si>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</si>
  <si>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</si>
  <si>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</si>
  <si>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</si>
  <si>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</si>
  <si>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</si>
  <si>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</si>
  <si>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</si>
  <si>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</si>
  <si>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</si>
  <si>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</si>
  <si>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</si>
  <si>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</si>
  <si>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</si>
  <si>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</si>
  <si>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</si>
  <si>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</si>
  <si>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</si>
  <si>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</si>
  <si>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</si>
  <si>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</si>
  <si>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</si>
  <si>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</si>
  <si>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</si>
  <si>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</si>
  <si>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</si>
  <si>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</si>
  <si>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</si>
  <si>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</si>
  <si>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</si>
  <si>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</si>
  <si>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</si>
  <si>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</si>
  <si>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</si>
  <si>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</si>
  <si>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</si>
  <si>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</si>
  <si>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</si>
  <si>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</si>
  <si>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</si>
  <si>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</si>
  <si>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</si>
  <si>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</si>
  <si>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</si>
  <si>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</si>
  <si>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</si>
  <si>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</si>
  <si>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</si>
  <si>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</si>
  <si>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</si>
  <si>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</si>
  <si>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</si>
  <si>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</si>
  <si>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</si>
  <si>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</si>
  <si>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</si>
  <si>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</si>
  <si>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</si>
  <si>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</si>
  <si>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</si>
  <si>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</si>
  <si>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</si>
  <si>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</si>
  <si>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</si>
  <si>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</si>
  <si>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</si>
  <si>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</si>
  <si>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</si>
  <si>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</si>
  <si>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</si>
  <si>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</si>
  <si>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</si>
  <si>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</si>
  <si>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</si>
  <si>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</si>
  <si>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</si>
  <si>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</si>
  <si>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</si>
  <si>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</si>
  <si>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</si>
  <si>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</si>
  <si>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</si>
  <si>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</si>
  <si>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</si>
  <si>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</si>
  <si>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</si>
  <si>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</si>
  <si>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</si>
  <si>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</si>
  <si>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</si>
  <si>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</si>
  <si>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</si>
  <si>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</si>
  <si>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</si>
  <si>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</si>
  <si>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</si>
  <si>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</si>
  <si>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</si>
  <si>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</si>
  <si>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</si>
  <si>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</si>
  <si>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</si>
  <si>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</si>
  <si>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</si>
  <si>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</si>
  <si>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</si>
  <si>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</si>
  <si>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</si>
  <si>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</si>
  <si>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</si>
  <si>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</si>
  <si>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</si>
  <si>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</si>
  <si>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</si>
  <si>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</si>
  <si>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</si>
  <si>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</si>
  <si>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</si>
  <si>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</si>
  <si>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</si>
  <si>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</si>
  <si>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</si>
  <si>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</si>
  <si>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</si>
  <si>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</si>
  <si>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</si>
  <si>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</si>
  <si>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</si>
  <si>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</si>
  <si>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</si>
  <si>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</si>
  <si>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</si>
  <si>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</si>
  <si>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</si>
  <si>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</si>
  <si>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</si>
  <si>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</si>
  <si>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</si>
  <si>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</si>
  <si>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</si>
  <si>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</si>
  <si>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</si>
  <si>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</si>
  <si>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</si>
  <si>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</si>
  <si>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</si>
  <si>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</si>
  <si>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</si>
  <si>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</si>
  <si>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</si>
  <si>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</si>
  <si>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</si>
  <si>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</si>
  <si>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</si>
  <si>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</si>
  <si>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</si>
  <si>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</si>
  <si>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</si>
  <si>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</si>
  <si>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</si>
  <si>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</si>
  <si>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</si>
  <si>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</si>
  <si>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</si>
  <si>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</si>
  <si>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</si>
  <si>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</si>
  <si>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</si>
  <si>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</si>
  <si>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</si>
  <si>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</si>
  <si>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</si>
  <si>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</si>
  <si>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</si>
  <si>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</si>
  <si>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</si>
  <si>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</si>
  <si>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</si>
  <si>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</si>
  <si>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</si>
  <si>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</si>
  <si>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</si>
  <si>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</si>
  <si>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</si>
  <si>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</si>
  <si>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</si>
  <si>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</si>
  <si>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</si>
  <si>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</si>
  <si>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</si>
  <si>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</si>
  <si>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</si>
  <si>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</si>
  <si>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</si>
  <si>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</si>
  <si>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</si>
  <si>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</si>
  <si>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</si>
  <si>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</si>
  <si>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</si>
  <si>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</si>
  <si>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</si>
  <si>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</si>
  <si>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</si>
  <si>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</si>
  <si>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</si>
  <si>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</si>
  <si>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</si>
  <si>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</si>
  <si>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</si>
  <si>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</si>
  <si>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</si>
  <si>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</si>
  <si>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</si>
  <si>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</si>
  <si>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</si>
  <si>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</si>
  <si>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</si>
  <si>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</si>
  <si>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</si>
  <si>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</si>
  <si>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</si>
  <si>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</si>
  <si>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</si>
  <si>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</si>
  <si>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</si>
  <si>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</si>
  <si>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</si>
  <si>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</si>
  <si>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</si>
  <si>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</si>
  <si>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</si>
  <si>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</si>
  <si>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</si>
  <si>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</si>
  <si>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</si>
  <si>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</si>
  <si>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</si>
  <si>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</si>
  <si>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</si>
  <si>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</si>
  <si>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</si>
  <si>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</si>
  <si>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</si>
  <si>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</si>
  <si>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</si>
  <si>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</si>
  <si>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</si>
  <si>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</si>
  <si>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</si>
  <si>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</si>
  <si>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</si>
  <si>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</si>
  <si>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</si>
  <si>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</si>
  <si>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</si>
  <si>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</si>
  <si>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</si>
  <si>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</si>
  <si>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</si>
  <si>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</si>
  <si>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</si>
  <si>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</si>
  <si>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</si>
  <si>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</si>
  <si>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</si>
  <si>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</si>
  <si>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</si>
  <si>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</si>
  <si>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</si>
  <si>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</si>
  <si>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</si>
  <si>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</si>
  <si>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</si>
  <si>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</si>
  <si>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</si>
  <si>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</si>
  <si>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</si>
  <si>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</si>
  <si>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</si>
  <si>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</si>
  <si>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</si>
  <si>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</si>
  <si>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</si>
  <si>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</si>
  <si>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</si>
  <si>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</si>
  <si>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</si>
  <si>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</si>
  <si>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</si>
  <si>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</si>
  <si>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</si>
  <si>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</si>
  <si>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</si>
  <si>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</si>
  <si>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</si>
  <si>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</si>
  <si>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</si>
  <si>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</si>
  <si>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</si>
  <si>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</si>
  <si>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</si>
  <si>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</si>
  <si>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</si>
  <si>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</si>
  <si>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</si>
  <si>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</si>
  <si>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</si>
  <si>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</si>
  <si>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</si>
  <si>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</si>
  <si>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</si>
  <si>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</si>
  <si>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</si>
  <si>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</si>
  <si>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</si>
  <si>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</si>
  <si>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</si>
  <si>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</si>
  <si>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</si>
  <si>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</si>
  <si>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</si>
  <si>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</si>
  <si>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</si>
  <si>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</si>
  <si>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</si>
  <si>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</si>
  <si>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</si>
  <si>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</si>
  <si>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</si>
  <si>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</si>
  <si>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</si>
  <si>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</si>
  <si>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</si>
  <si>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</si>
  <si>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</si>
  <si>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</si>
  <si>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</si>
  <si>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</si>
  <si>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</si>
  <si>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</si>
  <si>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</si>
  <si>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</si>
  <si>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</si>
  <si>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</si>
  <si>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</si>
  <si>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</si>
  <si>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</si>
  <si>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</si>
  <si>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</si>
  <si>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</si>
  <si>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</si>
  <si>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</si>
  <si>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</si>
  <si>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</si>
  <si>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</si>
  <si>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</si>
  <si>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</si>
  <si>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</si>
  <si>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</si>
  <si>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</si>
  <si>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</si>
  <si>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</si>
  <si>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</si>
  <si>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</si>
  <si>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</si>
  <si>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</si>
  <si>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</si>
  <si>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</si>
  <si>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</si>
  <si>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</si>
  <si>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</si>
  <si>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</si>
  <si>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</si>
  <si>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</si>
  <si>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</si>
  <si>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</si>
  <si>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</si>
  <si>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</si>
  <si>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</si>
  <si>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</si>
  <si>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</si>
  <si>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</si>
  <si>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</si>
  <si>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</si>
  <si>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</si>
  <si>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</si>
  <si>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</si>
  <si>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</si>
  <si>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</si>
  <si>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</si>
  <si>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</si>
  <si>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</si>
  <si>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</si>
  <si>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</si>
  <si>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</si>
  <si>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</si>
  <si>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</si>
  <si>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</si>
  <si>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</si>
  <si>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</si>
  <si>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</si>
  <si>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</si>
  <si>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</si>
  <si>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</si>
  <si>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</si>
  <si>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</si>
  <si>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</si>
  <si>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</si>
  <si>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</si>
  <si>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</si>
  <si>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</si>
  <si>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</si>
  <si>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</si>
  <si>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</si>
  <si>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</si>
  <si>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</si>
  <si>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</si>
  <si>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</si>
  <si>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</si>
  <si>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</si>
  <si>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</si>
  <si>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</si>
  <si>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</si>
  <si>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</si>
  <si>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</si>
  <si>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</si>
  <si>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</si>
  <si>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</si>
  <si>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</si>
  <si>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</si>
  <si>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</si>
  <si>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</si>
  <si>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</si>
  <si>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</si>
  <si>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</si>
  <si>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</si>
  <si>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</si>
  <si>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</si>
  <si>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</si>
  <si>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</si>
  <si>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</si>
  <si>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</si>
  <si>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</si>
  <si>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</si>
  <si>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</si>
  <si>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</si>
  <si>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</si>
  <si>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</si>
  <si>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</si>
  <si>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</si>
  <si>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</si>
  <si>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</si>
  <si>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</si>
  <si>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</si>
  <si>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</si>
  <si>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</si>
  <si>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</si>
  <si>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</si>
  <si>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</si>
  <si>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</si>
  <si>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</si>
  <si>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</si>
  <si>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</si>
  <si>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</si>
  <si>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</si>
  <si>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</si>
  <si>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</si>
  <si>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</si>
  <si>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</si>
  <si>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</si>
  <si>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</si>
  <si>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</si>
  <si>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</si>
  <si>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</si>
  <si>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</si>
  <si>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</si>
  <si>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</si>
  <si>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</si>
  <si>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</si>
  <si>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</si>
  <si>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</si>
  <si>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</si>
  <si>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</si>
  <si>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</si>
  <si>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</si>
  <si>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</si>
  <si>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</si>
  <si>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</si>
  <si>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</si>
  <si>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</si>
  <si>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</si>
  <si>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</si>
  <si>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</si>
  <si>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</si>
  <si>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</si>
  <si>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</si>
  <si>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</si>
  <si>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</si>
  <si>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</si>
  <si>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</si>
  <si>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</si>
  <si>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</si>
  <si>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</si>
  <si>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</si>
  <si>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</si>
  <si>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</si>
  <si>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</si>
  <si>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</si>
  <si>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</si>
  <si>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</si>
  <si>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</si>
  <si>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</si>
  <si>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</si>
  <si>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</si>
  <si>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</si>
  <si>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</si>
  <si>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</si>
  <si>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</si>
  <si>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</si>
  <si>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</si>
  <si>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</si>
  <si>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</si>
  <si>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</si>
  <si>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</si>
  <si>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</si>
  <si>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</si>
  <si>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</si>
  <si>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</si>
  <si>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</si>
  <si>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</si>
  <si>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</si>
  <si>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</si>
  <si>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</si>
  <si>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</si>
  <si>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</si>
  <si>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</si>
  <si>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</si>
  <si>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</si>
  <si>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</si>
  <si>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</si>
  <si>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</si>
  <si>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</si>
  <si>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</si>
  <si>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</si>
  <si>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</si>
  <si>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</si>
  <si>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</si>
  <si>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</si>
  <si>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</si>
  <si>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</si>
  <si>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</si>
  <si>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</si>
  <si>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</si>
  <si>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</si>
  <si>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</si>
  <si>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</si>
  <si>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</si>
  <si>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</si>
  <si>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</si>
  <si>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</si>
  <si>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</si>
  <si>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</si>
  <si>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</si>
  <si>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</si>
  <si>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</si>
  <si>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</si>
  <si>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</si>
  <si>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</si>
  <si>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</si>
  <si>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</si>
  <si>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</si>
  <si>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</si>
  <si>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</si>
  <si>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</si>
  <si>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</si>
  <si>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</si>
  <si>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</si>
  <si>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</si>
  <si>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</si>
  <si>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</si>
  <si>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</si>
  <si>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</si>
  <si>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</si>
  <si>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</si>
  <si>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</si>
  <si>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</si>
  <si>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</si>
  <si>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</si>
  <si>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</si>
  <si>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</si>
  <si>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</si>
  <si>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</si>
  <si>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</si>
  <si>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</si>
  <si>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</si>
  <si>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</si>
  <si>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</si>
  <si>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</si>
  <si>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</si>
  <si>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</si>
  <si>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</si>
  <si>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</si>
  <si>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</si>
  <si>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</si>
  <si>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</si>
  <si>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</si>
  <si>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</si>
  <si>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</si>
  <si>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</si>
  <si>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</si>
  <si>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</si>
  <si>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</si>
  <si>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</si>
  <si>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</si>
  <si>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</si>
  <si>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</si>
  <si>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</si>
  <si>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</si>
  <si>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</si>
  <si>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</si>
  <si>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</si>
  <si>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</si>
  <si>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</si>
  <si>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</si>
  <si>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</si>
  <si>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</si>
  <si>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</si>
  <si>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</si>
  <si>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</si>
  <si>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</si>
  <si>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</si>
  <si>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</si>
  <si>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</si>
  <si>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</si>
  <si>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</si>
  <si>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</si>
  <si>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</si>
  <si>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</si>
  <si>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</si>
  <si>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</si>
  <si>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</si>
  <si>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</si>
  <si>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</si>
  <si>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</si>
  <si>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</si>
  <si>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</si>
  <si>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</si>
  <si>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</si>
  <si>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</si>
  <si>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</si>
  <si>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</si>
  <si>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</si>
  <si>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</si>
  <si>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</si>
  <si>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</si>
  <si>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</si>
  <si>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</si>
  <si>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</si>
  <si>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</si>
  <si>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</si>
  <si>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</si>
  <si>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</si>
  <si>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</si>
  <si>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</si>
  <si>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</si>
  <si>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</si>
  <si>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</si>
  <si>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</si>
  <si>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</si>
  <si>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</si>
  <si>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</si>
  <si>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</si>
  <si>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</si>
  <si>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</si>
  <si>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</si>
  <si>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</si>
  <si>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</si>
  <si>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</si>
  <si>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</si>
  <si>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</si>
  <si>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</si>
  <si>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</si>
  <si>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</si>
  <si>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</si>
  <si>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</si>
  <si>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</si>
  <si>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</si>
  <si>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</si>
  <si>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</si>
  <si>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</si>
  <si>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</si>
  <si>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</si>
  <si>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</si>
  <si>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</si>
  <si>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</si>
  <si>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</si>
  <si>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</si>
  <si>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</si>
  <si>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</si>
  <si>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</si>
  <si>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</si>
  <si>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</si>
  <si>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</si>
  <si>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</si>
  <si>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</si>
  <si>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</si>
  <si>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</si>
  <si>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</si>
  <si>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</si>
  <si>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</si>
  <si>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</si>
  <si>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</si>
  <si>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</si>
  <si>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</si>
  <si>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</si>
  <si>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</si>
  <si>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</si>
  <si>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</si>
  <si>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</si>
  <si>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</si>
  <si>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</si>
  <si>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</si>
  <si>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</si>
  <si>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</si>
  <si>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</si>
  <si>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</si>
  <si>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</si>
  <si>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</si>
  <si>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</si>
  <si>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</si>
  <si>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</si>
  <si>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</si>
  <si>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</si>
  <si>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</si>
  <si>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</si>
  <si>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</si>
  <si>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</si>
  <si>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</si>
  <si>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</si>
  <si>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</si>
  <si>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</si>
  <si>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</si>
  <si>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</si>
  <si>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</si>
  <si>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</si>
  <si>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</si>
  <si>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</si>
  <si>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</si>
  <si>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</si>
  <si>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</si>
  <si>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</si>
  <si>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</si>
  <si>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</si>
  <si>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</si>
  <si>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</si>
  <si>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</si>
  <si>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</si>
  <si>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</si>
  <si>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</si>
  <si>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</si>
  <si>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</si>
  <si>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</si>
  <si>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</si>
  <si>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</si>
  <si>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</si>
  <si>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</si>
  <si>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</si>
  <si>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</si>
  <si>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</si>
  <si>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</si>
  <si>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</si>
  <si>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</si>
  <si>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</si>
  <si>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</si>
  <si>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</si>
  <si>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</si>
  <si>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</si>
  <si>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</si>
  <si>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</si>
  <si>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</si>
  <si>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</si>
  <si>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</si>
  <si>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</si>
  <si>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</si>
  <si>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</si>
  <si>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</si>
  <si>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</si>
  <si>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</si>
  <si>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</si>
  <si>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</si>
  <si>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</si>
  <si>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</si>
  <si>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</si>
  <si>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</si>
  <si>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</si>
  <si>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</si>
  <si>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</si>
  <si>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</si>
  <si>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</si>
  <si>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</si>
  <si>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</si>
  <si>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</si>
  <si>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</si>
  <si>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</si>
  <si>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</si>
  <si>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</si>
  <si>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</si>
  <si>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</si>
  <si>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</si>
  <si>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</si>
  <si>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</si>
  <si>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</si>
  <si>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</si>
  <si>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</si>
  <si>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</si>
  <si>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</si>
  <si>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</si>
  <si>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</si>
  <si>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</si>
  <si>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</si>
  <si>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</si>
  <si>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</si>
  <si>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</si>
  <si>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</si>
  <si>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</si>
  <si>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</si>
  <si>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</si>
  <si>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</si>
  <si>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</si>
  <si>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</si>
  <si>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</si>
  <si>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</si>
  <si>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</si>
  <si>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</si>
  <si>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</si>
  <si>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</si>
  <si>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</si>
  <si>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</si>
  <si>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</si>
  <si>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</si>
  <si>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</si>
  <si>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</si>
  <si>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</si>
  <si>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</si>
  <si>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</si>
  <si>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</si>
  <si>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</si>
  <si>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</si>
  <si>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</si>
  <si>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</si>
  <si>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</si>
  <si>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</si>
  <si>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</si>
  <si>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</si>
  <si>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</si>
  <si>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</si>
  <si>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</si>
  <si>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</si>
  <si>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</si>
  <si>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</si>
  <si>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</si>
  <si>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</si>
  <si>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</si>
  <si>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</si>
  <si>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</si>
  <si>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</si>
  <si>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</si>
  <si>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</si>
  <si>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</si>
  <si>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</si>
  <si>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</si>
  <si>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</si>
  <si>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</si>
  <si>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</si>
  <si>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</si>
  <si>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</si>
  <si>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</si>
  <si>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</si>
  <si>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</si>
  <si>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</si>
  <si>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</si>
  <si>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</si>
  <si>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</si>
  <si>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</si>
  <si>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</si>
  <si>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</si>
  <si>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</si>
  <si>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</si>
  <si>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</si>
  <si>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</si>
  <si>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</si>
  <si>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</si>
  <si>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</si>
  <si>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</si>
  <si>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</si>
  <si>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</si>
  <si>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</si>
  <si>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</si>
  <si>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</si>
  <si>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</si>
  <si>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</si>
  <si>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</si>
  <si>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</si>
  <si>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</si>
  <si>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</si>
  <si>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</si>
  <si>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</si>
  <si>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</si>
  <si>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</si>
  <si>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</si>
  <si>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</si>
  <si>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</si>
  <si>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</si>
  <si>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</si>
  <si>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</si>
  <si>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</si>
  <si>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</si>
  <si>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</si>
  <si>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</si>
  <si>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</si>
  <si>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</si>
  <si>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</si>
  <si>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</si>
  <si>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</si>
  <si>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</si>
  <si>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</si>
  <si>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</si>
  <si>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</si>
  <si>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</si>
  <si>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</si>
  <si>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</si>
  <si>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</si>
  <si>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</si>
  <si>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</si>
  <si>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</si>
  <si>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</si>
  <si>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</si>
  <si>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</si>
  <si>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</si>
  <si>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</si>
  <si>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</si>
  <si>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</si>
  <si>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</si>
  <si>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</si>
  <si>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</si>
  <si>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</si>
  <si>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</si>
  <si>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</si>
  <si>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</si>
  <si>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</si>
  <si>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</si>
  <si>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</si>
  <si>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</si>
  <si>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</si>
  <si>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</si>
  <si>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</si>
  <si>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</si>
  <si>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</si>
  <si>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</si>
  <si>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</si>
  <si>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</si>
  <si>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</si>
  <si>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</si>
  <si>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</si>
  <si>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</si>
  <si>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</si>
  <si>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</si>
  <si>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</si>
  <si>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</si>
  <si>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</si>
  <si>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</si>
  <si>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</si>
  <si>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</si>
  <si>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</si>
  <si>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</si>
  <si>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</si>
  <si>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</si>
  <si>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</si>
  <si>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</si>
  <si>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</si>
  <si>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</si>
  <si>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</si>
  <si>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</si>
  <si>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</si>
  <si>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</si>
  <si>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</si>
  <si>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</si>
  <si>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</si>
  <si>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</si>
  <si>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</si>
  <si>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</si>
  <si>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</si>
  <si>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</si>
  <si>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</si>
  <si>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</si>
  <si>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</si>
  <si>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</si>
  <si>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</si>
  <si>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</si>
  <si>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</si>
  <si>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</si>
  <si>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</si>
  <si>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</si>
  <si>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</si>
  <si>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</si>
  <si>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</si>
  <si>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</si>
  <si>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GAVETA DE DEPOSITO LLENA</t>
  </si>
  <si>
    <t>ATM S/M Olé Av. España</t>
  </si>
  <si>
    <t>Abastecido</t>
  </si>
  <si>
    <t>Solucionado</t>
  </si>
  <si>
    <t>Closed</t>
  </si>
  <si>
    <t>3335877773</t>
  </si>
  <si>
    <t>Hold</t>
  </si>
  <si>
    <t>3335879804</t>
  </si>
  <si>
    <t>3335879795</t>
  </si>
  <si>
    <t>3335879874</t>
  </si>
  <si>
    <t>3335879870</t>
  </si>
  <si>
    <t>Awaiting Vendor</t>
  </si>
  <si>
    <t>3335879804 </t>
  </si>
  <si>
    <t>2 Gavetas Vacias y 1 Fallando</t>
  </si>
  <si>
    <t>3335880115</t>
  </si>
  <si>
    <t>ATM Estación Texaco Las Lavas</t>
  </si>
  <si>
    <t>DRBR166</t>
  </si>
  <si>
    <t>3335880154</t>
  </si>
  <si>
    <t>3335880161</t>
  </si>
  <si>
    <t>3335880160</t>
  </si>
  <si>
    <t>3335880159</t>
  </si>
  <si>
    <t>3335880172</t>
  </si>
  <si>
    <t xml:space="preserve">Blanco Garcia, Yovanny </t>
  </si>
  <si>
    <t xml:space="preserve">Gil Carrera, Santiago </t>
  </si>
  <si>
    <t>3335880199</t>
  </si>
  <si>
    <t>3335880217</t>
  </si>
  <si>
    <t>3335880240</t>
  </si>
  <si>
    <t>3335880618</t>
  </si>
  <si>
    <t>3335881409</t>
  </si>
  <si>
    <t>3335881404</t>
  </si>
  <si>
    <t>3335881268</t>
  </si>
  <si>
    <t>3335881176</t>
  </si>
  <si>
    <t>3335880900</t>
  </si>
  <si>
    <t>3335880894</t>
  </si>
  <si>
    <t>Fix in Progress</t>
  </si>
  <si>
    <t>Reyes Martinez, Samuel Elymax</t>
  </si>
  <si>
    <t>3335881578</t>
  </si>
  <si>
    <t>3335881591</t>
  </si>
  <si>
    <t>3335881595</t>
  </si>
  <si>
    <t>3335881596</t>
  </si>
  <si>
    <t>3335881775</t>
  </si>
  <si>
    <t>3335881783</t>
  </si>
  <si>
    <t>3335881788</t>
  </si>
  <si>
    <t>3335881822</t>
  </si>
  <si>
    <t>3335881827</t>
  </si>
  <si>
    <t>3335881830</t>
  </si>
  <si>
    <t>3335881838</t>
  </si>
  <si>
    <t>3335881845</t>
  </si>
  <si>
    <t>3335881847</t>
  </si>
  <si>
    <t>3335881848</t>
  </si>
  <si>
    <t>3335881849</t>
  </si>
  <si>
    <t>3335881852</t>
  </si>
  <si>
    <t>3335881856</t>
  </si>
  <si>
    <t>3335881861</t>
  </si>
  <si>
    <t>3335881862</t>
  </si>
  <si>
    <t>3335881865</t>
  </si>
  <si>
    <t>3335881866</t>
  </si>
  <si>
    <t>3335881867</t>
  </si>
  <si>
    <t>3335881869</t>
  </si>
  <si>
    <t>3335881877</t>
  </si>
  <si>
    <t>3335881878</t>
  </si>
  <si>
    <t>3335881880</t>
  </si>
  <si>
    <t>3335881881</t>
  </si>
  <si>
    <t>3335881882</t>
  </si>
  <si>
    <t>3335881883</t>
  </si>
  <si>
    <t>3335881884</t>
  </si>
  <si>
    <t>3335881886</t>
  </si>
  <si>
    <t>GAVETA DE DEPOSITO  LLENA</t>
  </si>
  <si>
    <t>3335881886 </t>
  </si>
  <si>
    <t>2 Gavetas Fallando y 1 Vacia</t>
  </si>
  <si>
    <t>3335881891</t>
  </si>
  <si>
    <t>3335881890</t>
  </si>
  <si>
    <t>3335881889</t>
  </si>
  <si>
    <t>3335881888</t>
  </si>
  <si>
    <t>3335881887</t>
  </si>
  <si>
    <t>3335881893</t>
  </si>
  <si>
    <t>3335881892</t>
  </si>
  <si>
    <t>En Servicio</t>
  </si>
  <si>
    <t>11 Mayo de 2021</t>
  </si>
  <si>
    <t>3335882279</t>
  </si>
  <si>
    <t>3335882202</t>
  </si>
  <si>
    <t>3335882102</t>
  </si>
  <si>
    <t>3335882077</t>
  </si>
  <si>
    <t>3335882049</t>
  </si>
  <si>
    <t>3335882030</t>
  </si>
  <si>
    <t>3335882015</t>
  </si>
  <si>
    <t xml:space="preserve">Gonzalez Ceballos, Dionisio </t>
  </si>
  <si>
    <t>REINICIO-LECTOR</t>
  </si>
  <si>
    <t>3335882139 </t>
  </si>
  <si>
    <t>Moreta, Christian Aury</t>
  </si>
  <si>
    <t>REINICIO-EXITOSO</t>
  </si>
  <si>
    <t>3335882484</t>
  </si>
  <si>
    <t>3335882482</t>
  </si>
  <si>
    <t>3335882475</t>
  </si>
  <si>
    <t>3335882472</t>
  </si>
  <si>
    <t>3335882470</t>
  </si>
  <si>
    <t>3335882433</t>
  </si>
  <si>
    <t>3335882429</t>
  </si>
  <si>
    <t>CARGA</t>
  </si>
  <si>
    <t>Peguero Solano, Victor Manuel</t>
  </si>
  <si>
    <t>CARGA-EXITOSA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</si>
</sst>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50" fillId="0" borderId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 applyProtection="1">
      <alignment horizontal="right" vertical="center" wrapText="1"/>
    </xf>
    <xf numFmtId="0" fontId="32" fillId="0" borderId="50" xfId="0" applyFont="1" applyFill="1" applyBorder="1" applyAlignment="1" applyProtection="1">
      <alignment vertical="center" wrapText="1"/>
    </xf>
    <xf numFmtId="0" fontId="16" fillId="6" borderId="50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1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1" xfId="0" applyNumberFormat="1" applyFont="1" applyFill="1" applyBorder="1" applyAlignment="1">
      <alignment horizontal="center" vertical="center"/>
    </xf>
    <xf numFmtId="0" fontId="33" fillId="5" borderId="51" xfId="0" applyFont="1" applyFill="1" applyBorder="1" applyAlignment="1">
      <alignment horizontal="center" vertical="center"/>
    </xf>
    <xf numFmtId="0" fontId="0" fillId="0" borderId="0" xfId="0"/>
    <xf numFmtId="0" fontId="11" fillId="5" borderId="51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2" xfId="0" applyFont="1" applyFill="1" applyBorder="1" applyAlignment="1">
      <alignment horizontal="center" vertical="center" wrapText="1"/>
    </xf>
    <xf numFmtId="0" fontId="11" fillId="5" borderId="62" xfId="0" applyNumberFormat="1" applyFont="1" applyFill="1" applyBorder="1" applyAlignment="1">
      <alignment horizontal="center" vertical="center"/>
    </xf>
    <xf numFmtId="0" fontId="39" fillId="41" borderId="62" xfId="509" applyBorder="1">
      <alignment horizontal="center" vertical="center" wrapText="1"/>
    </xf>
    <xf numFmtId="0" fontId="0" fillId="0" borderId="0" xfId="0"/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3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3" fillId="46" borderId="54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64" xfId="0" applyBorder="1"/>
    <xf numFmtId="0" fontId="0" fillId="0" borderId="45" xfId="0" applyBorder="1"/>
    <xf numFmtId="0" fontId="16" fillId="6" borderId="6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5" xfId="0" applyFont="1" applyFill="1" applyBorder="1" applyAlignment="1">
      <alignment horizontal="center" vertical="center" wrapText="1"/>
    </xf>
    <xf numFmtId="0" fontId="4" fillId="4" borderId="64" xfId="0" applyNumberFormat="1" applyFont="1" applyFill="1" applyBorder="1" applyAlignment="1">
      <alignment horizontal="center" vertical="center" wrapText="1"/>
    </xf>
    <xf numFmtId="0" fontId="4" fillId="4" borderId="64" xfId="0" applyFont="1" applyFill="1" applyBorder="1" applyAlignment="1">
      <alignment horizontal="center" vertical="center" wrapText="1"/>
    </xf>
    <xf numFmtId="0" fontId="6" fillId="4" borderId="64" xfId="0" applyFont="1" applyFill="1" applyBorder="1" applyAlignment="1">
      <alignment horizontal="center" vertical="center" wrapText="1"/>
    </xf>
    <xf numFmtId="0" fontId="3" fillId="4" borderId="68" xfId="0" applyFont="1" applyFill="1" applyBorder="1" applyAlignment="1">
      <alignment horizontal="center" vertical="center" wrapText="1"/>
    </xf>
    <xf numFmtId="0" fontId="11" fillId="5" borderId="64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9" xfId="0" applyNumberFormat="1" applyFont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0" fontId="30" fillId="4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/>
    </xf>
    <xf numFmtId="0" fontId="33" fillId="5" borderId="69" xfId="0" applyFont="1" applyFill="1" applyBorder="1" applyAlignment="1">
      <alignment horizontal="center" vertical="center"/>
    </xf>
    <xf numFmtId="22" fontId="6" fillId="5" borderId="69" xfId="0" applyNumberFormat="1" applyFont="1" applyFill="1" applyBorder="1" applyAlignment="1">
      <alignment horizontal="center" vertical="center"/>
    </xf>
    <xf numFmtId="0" fontId="7" fillId="5" borderId="69" xfId="0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3" fillId="42" borderId="60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43" fontId="3" fillId="3" borderId="6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4" xfId="1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66" xfId="0" applyFont="1" applyFill="1" applyBorder="1" applyAlignment="1">
      <alignment horizontal="center" vertical="center"/>
    </xf>
    <xf numFmtId="0" fontId="3" fillId="3" borderId="52" xfId="0" applyFont="1" applyFill="1" applyBorder="1" applyAlignment="1">
      <alignment horizontal="center" vertical="center"/>
    </xf>
    <xf numFmtId="0" fontId="4" fillId="3" borderId="6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5" xfId="0" applyFont="1" applyFill="1" applyBorder="1" applyAlignment="1">
      <alignment horizontal="center" vertical="center" wrapText="1"/>
    </xf>
    <xf numFmtId="0" fontId="40" fillId="43" borderId="4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3" fillId="5" borderId="24" xfId="0" applyFont="1" applyFill="1" applyBorder="1" applyAlignment="1">
      <alignment horizontal="center" vertical="center"/>
    </xf>
    <xf numFmtId="0" fontId="11" fillId="40" borderId="64" xfId="0" applyFont="1" applyFill="1" applyBorder="1" applyAlignment="1">
      <alignment horizontal="center" vertical="center" wrapText="1"/>
    </xf>
    <xf numFmtId="0" fontId="53" fillId="5" borderId="69" xfId="0" applyFont="1" applyFill="1" applyBorder="1" applyAlignment="1">
      <alignment horizontal="center" vertical="center"/>
    </xf>
    <xf numFmtId="22" fontId="53" fillId="5" borderId="69" xfId="0" applyNumberFormat="1" applyFont="1" applyFill="1" applyBorder="1" applyAlignment="1">
      <alignment horizontal="center" vertical="center"/>
    </xf>
    <xf numFmtId="22" fontId="53" fillId="5" borderId="24" xfId="0" applyNumberFormat="1" applyFont="1" applyFill="1" applyBorder="1" applyAlignment="1">
      <alignment horizontal="center" vertic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4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46"/>
      <tableStyleElement type="headerRow" dxfId="145"/>
      <tableStyleElement type="totalRow" dxfId="144"/>
      <tableStyleElement type="firstColumn" dxfId="143"/>
      <tableStyleElement type="lastColumn" dxfId="142"/>
      <tableStyleElement type="firstRowStripe" dxfId="141"/>
      <tableStyleElement type="firstColumnStripe" dxfId="140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10" Type="http://schemas.openxmlformats.org/officeDocument/2006/relationships/chartsheet" Target="chart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82"/>
  <sheetViews>
    <sheetView tabSelected="1" zoomScale="70" zoomScaleNormal="70" workbookViewId="0">
      <pane ySplit="4" topLeftCell="A5" activePane="bottomLeft" state="frozen"/>
      <selection pane="bottomLeft" activeCell="Q25" sqref="Q25"/>
    </sheetView>
  </sheetViews>
  <sheetFormatPr baseColWidth="10" defaultColWidth="25.42578125" defaultRowHeight="15" x14ac:dyDescent="0.25"/>
  <cols>
    <col min="1" max="1" width="25.28515625" style="87" bestFit="1" customWidth="1"/>
    <col min="2" max="2" width="19.5703125" style="111" bestFit="1" customWidth="1"/>
    <col min="3" max="3" width="20.42578125" style="44" bestFit="1" customWidth="1"/>
    <col min="4" max="4" width="33.7109375" style="87" customWidth="1"/>
    <col min="5" max="5" width="11.28515625" style="82" bestFit="1" customWidth="1"/>
    <col min="6" max="6" width="13.42578125" style="45" customWidth="1"/>
    <col min="7" max="7" width="56" style="45" customWidth="1"/>
    <col min="8" max="11" width="6.42578125" style="45" customWidth="1"/>
    <col min="12" max="12" width="51.85546875" style="45" customWidth="1"/>
    <col min="13" max="13" width="19.85546875" style="87" customWidth="1"/>
    <col min="14" max="14" width="20.140625" style="87" customWidth="1"/>
    <col min="15" max="15" width="42.42578125" style="87" customWidth="1"/>
    <col min="16" max="16" width="27.28515625" style="89" customWidth="1"/>
    <col min="17" max="17" width="51.85546875" style="75" bestFit="1" customWidth="1"/>
    <col min="18" max="16384" width="25.42578125" style="43"/>
  </cols>
  <sheetData>
    <row r="1" spans="1:17" ht="18" x14ac:dyDescent="0.25">
      <c r="A1" s="154" t="s">
        <v>2153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6"/>
    </row>
    <row r="2" spans="1:17" ht="18" x14ac:dyDescent="0.25">
      <c r="A2" s="151" t="s">
        <v>2150</v>
      </c>
      <c r="B2" s="152"/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152"/>
      <c r="Q2" s="153"/>
    </row>
    <row r="3" spans="1:17" ht="18.75" thickBot="1" x14ac:dyDescent="0.3">
      <c r="A3" s="157" t="s">
        <v>2650</v>
      </c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  <c r="M3" s="158"/>
      <c r="N3" s="158"/>
      <c r="O3" s="158"/>
      <c r="P3" s="158"/>
      <c r="Q3" s="159"/>
    </row>
    <row r="4" spans="1:17" s="25" customFormat="1" ht="18" x14ac:dyDescent="0.25">
      <c r="A4" s="123" t="s">
        <v>2394</v>
      </c>
      <c r="B4" s="122" t="s">
        <v>2215</v>
      </c>
      <c r="C4" s="123" t="s">
        <v>11</v>
      </c>
      <c r="D4" s="123" t="s">
        <v>12</v>
      </c>
      <c r="E4" s="124" t="s">
        <v>18</v>
      </c>
      <c r="F4" s="123"/>
      <c r="G4" s="123"/>
      <c r="H4" s="123"/>
      <c r="I4" s="123"/>
      <c r="J4" s="123"/>
      <c r="K4" s="123"/>
      <c r="L4" s="123" t="s">
        <v>2404</v>
      </c>
      <c r="M4" s="46" t="s">
        <v>14</v>
      </c>
      <c r="N4" s="46" t="s">
        <v>2419</v>
      </c>
      <c r="O4" s="70" t="s">
        <v>2461</v>
      </c>
      <c r="P4" s="70" t="s">
        <v>2484</v>
      </c>
      <c r="Q4" s="125" t="s">
        <v>2443</v>
      </c>
    </row>
    <row r="5" spans="1:17" s="96" customFormat="1" ht="19.5" customHeight="1" x14ac:dyDescent="0.25">
      <c r="A5" s="137" t="str">
        <f>VLOOKUP(E5,'LISTADO ATM'!$A$2:$C$898,3,0)</f>
        <v>DISTRITO NACIONAL</v>
      </c>
      <c r="B5" s="134" t="s">
        <v>2577</v>
      </c>
      <c r="C5" s="139">
        <v>44322.51190972222</v>
      </c>
      <c r="D5" s="139" t="s">
        <v>2180</v>
      </c>
      <c r="E5" s="200">
        <v>493</v>
      </c>
      <c r="F5" s="144" t="str">
        <f>VLOOKUP(E5,VIP!$A$2:$O13037,2,0)</f>
        <v>DRBR493</v>
      </c>
      <c r="G5" s="137" t="str">
        <f>VLOOKUP(E5,'LISTADO ATM'!$A$2:$B$897,2,0)</f>
        <v xml:space="preserve">ATM Oficina Haina Occidental II </v>
      </c>
      <c r="H5" s="137" t="str">
        <f>VLOOKUP(E5,VIP!$A$2:$O17900,7,FALSE)</f>
        <v>Si</v>
      </c>
      <c r="I5" s="137" t="str">
        <f>VLOOKUP(E5,VIP!$A$2:$O9865,8,FALSE)</f>
        <v>Si</v>
      </c>
      <c r="J5" s="137" t="str">
        <f>VLOOKUP(E5,VIP!$A$2:$O9815,8,FALSE)</f>
        <v>Si</v>
      </c>
      <c r="K5" s="137" t="str">
        <f>VLOOKUP(E5,VIP!$A$2:$O13389,6,0)</f>
        <v>NO</v>
      </c>
      <c r="L5" s="127" t="s">
        <v>2219</v>
      </c>
      <c r="M5" s="138" t="s">
        <v>2455</v>
      </c>
      <c r="N5" s="138" t="s">
        <v>2578</v>
      </c>
      <c r="O5" s="137" t="s">
        <v>2464</v>
      </c>
      <c r="P5" s="140"/>
      <c r="Q5" s="138" t="s">
        <v>2219</v>
      </c>
    </row>
    <row r="6" spans="1:17" s="96" customFormat="1" ht="17.25" customHeight="1" x14ac:dyDescent="0.25">
      <c r="A6" s="137" t="str">
        <f>VLOOKUP(E6,'LISTADO ATM'!$A$2:$C$898,3,0)</f>
        <v>NORTE</v>
      </c>
      <c r="B6" s="134">
        <v>3335878060</v>
      </c>
      <c r="C6" s="139">
        <v>44322.62777777778</v>
      </c>
      <c r="D6" s="139" t="s">
        <v>2181</v>
      </c>
      <c r="E6" s="126">
        <v>647</v>
      </c>
      <c r="F6" s="144" t="str">
        <f>VLOOKUP(E6,VIP!$A$2:$O13038,2,0)</f>
        <v>DRBR254</v>
      </c>
      <c r="G6" s="137" t="str">
        <f>VLOOKUP(E6,'LISTADO ATM'!$A$2:$B$897,2,0)</f>
        <v xml:space="preserve">ATM CORAASAN </v>
      </c>
      <c r="H6" s="137" t="str">
        <f>VLOOKUP(E6,VIP!$A$2:$O17902,7,FALSE)</f>
        <v>Si</v>
      </c>
      <c r="I6" s="137" t="str">
        <f>VLOOKUP(E6,VIP!$A$2:$O9867,8,FALSE)</f>
        <v>Si</v>
      </c>
      <c r="J6" s="137" t="str">
        <f>VLOOKUP(E6,VIP!$A$2:$O9817,8,FALSE)</f>
        <v>Si</v>
      </c>
      <c r="K6" s="137" t="str">
        <f>VLOOKUP(E6,VIP!$A$2:$O13391,6,0)</f>
        <v>NO</v>
      </c>
      <c r="L6" s="127" t="s">
        <v>2245</v>
      </c>
      <c r="M6" s="138" t="s">
        <v>2455</v>
      </c>
      <c r="N6" s="138" t="s">
        <v>2583</v>
      </c>
      <c r="O6" s="137" t="s">
        <v>2491</v>
      </c>
      <c r="P6" s="140"/>
      <c r="Q6" s="138" t="s">
        <v>2245</v>
      </c>
    </row>
    <row r="7" spans="1:17" s="96" customFormat="1" ht="18" x14ac:dyDescent="0.25">
      <c r="A7" s="137" t="str">
        <f>VLOOKUP(E7,'LISTADO ATM'!$A$2:$C$898,3,0)</f>
        <v>ESTE</v>
      </c>
      <c r="B7" s="134" t="s">
        <v>2580</v>
      </c>
      <c r="C7" s="139">
        <v>44323.742291666669</v>
      </c>
      <c r="D7" s="139" t="s">
        <v>2180</v>
      </c>
      <c r="E7" s="126">
        <v>899</v>
      </c>
      <c r="F7" s="144" t="str">
        <f>VLOOKUP(E7,VIP!$A$2:$O13050,2,0)</f>
        <v>DRBR899</v>
      </c>
      <c r="G7" s="137" t="str">
        <f>VLOOKUP(E7,'LISTADO ATM'!$A$2:$B$897,2,0)</f>
        <v xml:space="preserve">ATM Oficina Punta Cana </v>
      </c>
      <c r="H7" s="137" t="str">
        <f>VLOOKUP(E7,VIP!$A$2:$O17918,7,FALSE)</f>
        <v>Si</v>
      </c>
      <c r="I7" s="137" t="str">
        <f>VLOOKUP(E7,VIP!$A$2:$O9883,8,FALSE)</f>
        <v>Si</v>
      </c>
      <c r="J7" s="137" t="str">
        <f>VLOOKUP(E7,VIP!$A$2:$O9833,8,FALSE)</f>
        <v>Si</v>
      </c>
      <c r="K7" s="137" t="str">
        <f>VLOOKUP(E7,VIP!$A$2:$O13407,6,0)</f>
        <v>NO</v>
      </c>
      <c r="L7" s="127" t="s">
        <v>2219</v>
      </c>
      <c r="M7" s="138" t="s">
        <v>2455</v>
      </c>
      <c r="N7" s="138" t="s">
        <v>2462</v>
      </c>
      <c r="O7" s="137" t="s">
        <v>2464</v>
      </c>
      <c r="P7" s="140"/>
      <c r="Q7" s="138" t="s">
        <v>2219</v>
      </c>
    </row>
    <row r="8" spans="1:17" s="96" customFormat="1" ht="18" x14ac:dyDescent="0.25">
      <c r="A8" s="137" t="str">
        <f>VLOOKUP(E8,'LISTADO ATM'!$A$2:$C$898,3,0)</f>
        <v>DISTRITO NACIONAL</v>
      </c>
      <c r="B8" s="134" t="s">
        <v>2579</v>
      </c>
      <c r="C8" s="139">
        <v>44323.749675925923</v>
      </c>
      <c r="D8" s="139" t="s">
        <v>2458</v>
      </c>
      <c r="E8" s="126">
        <v>147</v>
      </c>
      <c r="F8" s="144" t="str">
        <f>VLOOKUP(E8,VIP!$A$2:$O13051,2,0)</f>
        <v>DRBR147</v>
      </c>
      <c r="G8" s="137" t="str">
        <f>VLOOKUP(E8,'LISTADO ATM'!$A$2:$B$897,2,0)</f>
        <v xml:space="preserve">ATM Kiosco Megacentro I </v>
      </c>
      <c r="H8" s="137" t="str">
        <f>VLOOKUP(E8,VIP!$A$2:$O17914,7,FALSE)</f>
        <v>Si</v>
      </c>
      <c r="I8" s="137" t="str">
        <f>VLOOKUP(E8,VIP!$A$2:$O9879,8,FALSE)</f>
        <v>Si</v>
      </c>
      <c r="J8" s="137" t="str">
        <f>VLOOKUP(E8,VIP!$A$2:$O9829,8,FALSE)</f>
        <v>Si</v>
      </c>
      <c r="K8" s="137" t="str">
        <f>VLOOKUP(E8,VIP!$A$2:$O13403,6,0)</f>
        <v>NO</v>
      </c>
      <c r="L8" s="127" t="s">
        <v>2449</v>
      </c>
      <c r="M8" s="138" t="s">
        <v>2455</v>
      </c>
      <c r="N8" s="138" t="s">
        <v>2462</v>
      </c>
      <c r="O8" s="137" t="s">
        <v>2463</v>
      </c>
      <c r="P8" s="140"/>
      <c r="Q8" s="138" t="s">
        <v>2449</v>
      </c>
    </row>
    <row r="9" spans="1:17" s="96" customFormat="1" ht="18" x14ac:dyDescent="0.25">
      <c r="A9" s="137" t="str">
        <f>VLOOKUP(E9,'LISTADO ATM'!$A$2:$C$898,3,0)</f>
        <v>NORTE</v>
      </c>
      <c r="B9" s="134" t="s">
        <v>2582</v>
      </c>
      <c r="C9" s="139">
        <v>44323.986203703702</v>
      </c>
      <c r="D9" s="139" t="s">
        <v>2181</v>
      </c>
      <c r="E9" s="126">
        <v>142</v>
      </c>
      <c r="F9" s="144" t="str">
        <f>VLOOKUP(E9,VIP!$A$2:$O13060,2,0)</f>
        <v>DRBR142</v>
      </c>
      <c r="G9" s="137" t="str">
        <f>VLOOKUP(E9,'LISTADO ATM'!$A$2:$B$897,2,0)</f>
        <v xml:space="preserve">ATM Centro de Caja Galerías Bonao </v>
      </c>
      <c r="H9" s="137" t="str">
        <f>VLOOKUP(E9,VIP!$A$2:$O17922,7,FALSE)</f>
        <v>Si</v>
      </c>
      <c r="I9" s="137" t="str">
        <f>VLOOKUP(E9,VIP!$A$2:$O9887,8,FALSE)</f>
        <v>Si</v>
      </c>
      <c r="J9" s="137" t="str">
        <f>VLOOKUP(E9,VIP!$A$2:$O9837,8,FALSE)</f>
        <v>Si</v>
      </c>
      <c r="K9" s="137" t="str">
        <f>VLOOKUP(E9,VIP!$A$2:$O13411,6,0)</f>
        <v>SI</v>
      </c>
      <c r="L9" s="127" t="s">
        <v>2245</v>
      </c>
      <c r="M9" s="138" t="s">
        <v>2455</v>
      </c>
      <c r="N9" s="138" t="s">
        <v>2576</v>
      </c>
      <c r="O9" s="137" t="s">
        <v>2491</v>
      </c>
      <c r="P9" s="140"/>
      <c r="Q9" s="138" t="s">
        <v>2245</v>
      </c>
    </row>
    <row r="10" spans="1:17" s="96" customFormat="1" ht="18" x14ac:dyDescent="0.25">
      <c r="A10" s="137" t="str">
        <f>VLOOKUP(E10,'LISTADO ATM'!$A$2:$C$898,3,0)</f>
        <v>DISTRITO NACIONAL</v>
      </c>
      <c r="B10" s="134" t="s">
        <v>2581</v>
      </c>
      <c r="C10" s="139">
        <v>44324.022199074076</v>
      </c>
      <c r="D10" s="139" t="s">
        <v>2180</v>
      </c>
      <c r="E10" s="200">
        <v>487</v>
      </c>
      <c r="F10" s="144" t="str">
        <f>VLOOKUP(E10,VIP!$A$2:$O13102,2,0)</f>
        <v>DRBR487</v>
      </c>
      <c r="G10" s="137" t="str">
        <f>VLOOKUP(E10,'LISTADO ATM'!$A$2:$B$897,2,0)</f>
        <v xml:space="preserve">ATM Olé Hainamosa </v>
      </c>
      <c r="H10" s="137" t="str">
        <f>VLOOKUP(E10,VIP!$A$2:$O17978,7,FALSE)</f>
        <v>Si</v>
      </c>
      <c r="I10" s="137" t="str">
        <f>VLOOKUP(E10,VIP!$A$2:$O9943,8,FALSE)</f>
        <v>Si</v>
      </c>
      <c r="J10" s="137" t="str">
        <f>VLOOKUP(E10,VIP!$A$2:$O9893,8,FALSE)</f>
        <v>Si</v>
      </c>
      <c r="K10" s="137" t="str">
        <f>VLOOKUP(E10,VIP!$A$2:$O13467,6,0)</f>
        <v>SI</v>
      </c>
      <c r="L10" s="127" t="s">
        <v>2219</v>
      </c>
      <c r="M10" s="138" t="s">
        <v>2455</v>
      </c>
      <c r="N10" s="138" t="s">
        <v>2462</v>
      </c>
      <c r="O10" s="137" t="s">
        <v>2464</v>
      </c>
      <c r="P10" s="140"/>
      <c r="Q10" s="138" t="s">
        <v>2219</v>
      </c>
    </row>
    <row r="11" spans="1:17" s="96" customFormat="1" ht="18" x14ac:dyDescent="0.25">
      <c r="A11" s="137" t="str">
        <f>VLOOKUP(E11,'LISTADO ATM'!$A$2:$C$898,3,0)</f>
        <v>SUR</v>
      </c>
      <c r="B11" s="134" t="s">
        <v>2586</v>
      </c>
      <c r="C11" s="139">
        <v>44324.58898148148</v>
      </c>
      <c r="D11" s="139" t="s">
        <v>2180</v>
      </c>
      <c r="E11" s="126">
        <v>45</v>
      </c>
      <c r="F11" s="144" t="str">
        <f>VLOOKUP(E11,VIP!$A$2:$O13083,2,0)</f>
        <v>DRBR045</v>
      </c>
      <c r="G11" s="137" t="str">
        <f>VLOOKUP(E11,'LISTADO ATM'!$A$2:$B$897,2,0)</f>
        <v xml:space="preserve">ATM Oficina Tamayo </v>
      </c>
      <c r="H11" s="137" t="str">
        <f>VLOOKUP(E11,VIP!$A$2:$O17922,7,FALSE)</f>
        <v>Si</v>
      </c>
      <c r="I11" s="137" t="str">
        <f>VLOOKUP(E11,VIP!$A$2:$O9887,8,FALSE)</f>
        <v>Si</v>
      </c>
      <c r="J11" s="137" t="str">
        <f>VLOOKUP(E11,VIP!$A$2:$O9837,8,FALSE)</f>
        <v>Si</v>
      </c>
      <c r="K11" s="137" t="str">
        <f>VLOOKUP(E11,VIP!$A$2:$O13411,6,0)</f>
        <v>SI</v>
      </c>
      <c r="L11" s="127" t="s">
        <v>2219</v>
      </c>
      <c r="M11" s="138" t="s">
        <v>2455</v>
      </c>
      <c r="N11" s="138" t="s">
        <v>2462</v>
      </c>
      <c r="O11" s="137" t="s">
        <v>2464</v>
      </c>
      <c r="P11" s="140"/>
      <c r="Q11" s="138" t="s">
        <v>2219</v>
      </c>
    </row>
    <row r="12" spans="1:17" s="96" customFormat="1" ht="18" x14ac:dyDescent="0.25">
      <c r="A12" s="137" t="str">
        <f>VLOOKUP(E12,'LISTADO ATM'!$A$2:$C$898,3,0)</f>
        <v>DISTRITO NACIONAL</v>
      </c>
      <c r="B12" s="134" t="s">
        <v>2589</v>
      </c>
      <c r="C12" s="139">
        <v>44325.069918981484</v>
      </c>
      <c r="D12" s="139" t="s">
        <v>2458</v>
      </c>
      <c r="E12" s="126">
        <v>302</v>
      </c>
      <c r="F12" s="144" t="str">
        <f>VLOOKUP(E12,VIP!$A$2:$O13057,2,0)</f>
        <v>DRBR302</v>
      </c>
      <c r="G12" s="137" t="str">
        <f>VLOOKUP(E12,'LISTADO ATM'!$A$2:$B$897,2,0)</f>
        <v xml:space="preserve">ATM S/M Aprezio Los Mameyes  </v>
      </c>
      <c r="H12" s="137" t="str">
        <f>VLOOKUP(E12,VIP!$A$2:$O17933,7,FALSE)</f>
        <v>Si</v>
      </c>
      <c r="I12" s="137" t="str">
        <f>VLOOKUP(E12,VIP!$A$2:$O9898,8,FALSE)</f>
        <v>Si</v>
      </c>
      <c r="J12" s="137" t="str">
        <f>VLOOKUP(E12,VIP!$A$2:$O9848,8,FALSE)</f>
        <v>Si</v>
      </c>
      <c r="K12" s="137" t="str">
        <f>VLOOKUP(E12,VIP!$A$2:$O13422,6,0)</f>
        <v>NO</v>
      </c>
      <c r="L12" s="127" t="s">
        <v>2449</v>
      </c>
      <c r="M12" s="201" t="s">
        <v>2649</v>
      </c>
      <c r="N12" s="138" t="s">
        <v>2462</v>
      </c>
      <c r="O12" s="137" t="s">
        <v>2463</v>
      </c>
      <c r="P12" s="140"/>
      <c r="Q12" s="202">
        <v>44327.442361111112</v>
      </c>
    </row>
    <row r="13" spans="1:17" s="96" customFormat="1" ht="18" x14ac:dyDescent="0.25">
      <c r="A13" s="137" t="str">
        <f>VLOOKUP(E13,'LISTADO ATM'!$A$2:$C$898,3,0)</f>
        <v>DISTRITO NACIONAL</v>
      </c>
      <c r="B13" s="134" t="s">
        <v>2592</v>
      </c>
      <c r="C13" s="139">
        <v>44325.167557870373</v>
      </c>
      <c r="D13" s="139" t="s">
        <v>2180</v>
      </c>
      <c r="E13" s="126">
        <v>812</v>
      </c>
      <c r="F13" s="144" t="str">
        <f>VLOOKUP(E13,VIP!$A$2:$O13052,2,0)</f>
        <v>DRBR812</v>
      </c>
      <c r="G13" s="137" t="str">
        <f>VLOOKUP(E13,'LISTADO ATM'!$A$2:$B$897,2,0)</f>
        <v xml:space="preserve">ATM Canasta del Pueblo </v>
      </c>
      <c r="H13" s="137" t="str">
        <f>VLOOKUP(E13,VIP!$A$2:$O17928,7,FALSE)</f>
        <v>Si</v>
      </c>
      <c r="I13" s="137" t="str">
        <f>VLOOKUP(E13,VIP!$A$2:$O9893,8,FALSE)</f>
        <v>Si</v>
      </c>
      <c r="J13" s="137" t="str">
        <f>VLOOKUP(E13,VIP!$A$2:$O9843,8,FALSE)</f>
        <v>Si</v>
      </c>
      <c r="K13" s="137" t="str">
        <f>VLOOKUP(E13,VIP!$A$2:$O13417,6,0)</f>
        <v>NO</v>
      </c>
      <c r="L13" s="127" t="s">
        <v>2219</v>
      </c>
      <c r="M13" s="138" t="s">
        <v>2455</v>
      </c>
      <c r="N13" s="138" t="s">
        <v>2462</v>
      </c>
      <c r="O13" s="137" t="s">
        <v>2464</v>
      </c>
      <c r="P13" s="140"/>
      <c r="Q13" s="138" t="s">
        <v>2219</v>
      </c>
    </row>
    <row r="14" spans="1:17" s="96" customFormat="1" ht="18" x14ac:dyDescent="0.25">
      <c r="A14" s="137" t="str">
        <f>VLOOKUP(E14,'LISTADO ATM'!$A$2:$C$898,3,0)</f>
        <v>DISTRITO NACIONAL</v>
      </c>
      <c r="B14" s="134" t="s">
        <v>2591</v>
      </c>
      <c r="C14" s="139">
        <v>44325.170752314814</v>
      </c>
      <c r="D14" s="139" t="s">
        <v>2180</v>
      </c>
      <c r="E14" s="126">
        <v>516</v>
      </c>
      <c r="F14" s="144" t="str">
        <f>VLOOKUP(E14,VIP!$A$2:$O13051,2,0)</f>
        <v>DRBR516</v>
      </c>
      <c r="G14" s="137" t="str">
        <f>VLOOKUP(E14,'LISTADO ATM'!$A$2:$B$897,2,0)</f>
        <v xml:space="preserve">ATM Oficina Gascue </v>
      </c>
      <c r="H14" s="137" t="str">
        <f>VLOOKUP(E14,VIP!$A$2:$O17927,7,FALSE)</f>
        <v>Si</v>
      </c>
      <c r="I14" s="137" t="str">
        <f>VLOOKUP(E14,VIP!$A$2:$O9892,8,FALSE)</f>
        <v>Si</v>
      </c>
      <c r="J14" s="137" t="str">
        <f>VLOOKUP(E14,VIP!$A$2:$O9842,8,FALSE)</f>
        <v>Si</v>
      </c>
      <c r="K14" s="137" t="str">
        <f>VLOOKUP(E14,VIP!$A$2:$O13416,6,0)</f>
        <v>SI</v>
      </c>
      <c r="L14" s="127" t="s">
        <v>2219</v>
      </c>
      <c r="M14" s="138" t="s">
        <v>2455</v>
      </c>
      <c r="N14" s="138" t="s">
        <v>2462</v>
      </c>
      <c r="O14" s="137" t="s">
        <v>2464</v>
      </c>
      <c r="P14" s="140"/>
      <c r="Q14" s="138" t="s">
        <v>2219</v>
      </c>
    </row>
    <row r="15" spans="1:17" s="96" customFormat="1" ht="18" x14ac:dyDescent="0.25">
      <c r="A15" s="137" t="str">
        <f>VLOOKUP(E15,'LISTADO ATM'!$A$2:$C$898,3,0)</f>
        <v>ESTE</v>
      </c>
      <c r="B15" s="134" t="s">
        <v>2590</v>
      </c>
      <c r="C15" s="139">
        <v>44325.172523148147</v>
      </c>
      <c r="D15" s="139" t="s">
        <v>2180</v>
      </c>
      <c r="E15" s="126">
        <v>68</v>
      </c>
      <c r="F15" s="144" t="str">
        <f>VLOOKUP(E15,VIP!$A$2:$O13050,2,0)</f>
        <v>DRBR068</v>
      </c>
      <c r="G15" s="137" t="str">
        <f>VLOOKUP(E15,'LISTADO ATM'!$A$2:$B$897,2,0)</f>
        <v xml:space="preserve">ATM Hotel Nickelodeon (Punta Cana) </v>
      </c>
      <c r="H15" s="137" t="str">
        <f>VLOOKUP(E15,VIP!$A$2:$O17926,7,FALSE)</f>
        <v>Si</v>
      </c>
      <c r="I15" s="137" t="str">
        <f>VLOOKUP(E15,VIP!$A$2:$O9891,8,FALSE)</f>
        <v>Si</v>
      </c>
      <c r="J15" s="137" t="str">
        <f>VLOOKUP(E15,VIP!$A$2:$O9841,8,FALSE)</f>
        <v>Si</v>
      </c>
      <c r="K15" s="137" t="str">
        <f>VLOOKUP(E15,VIP!$A$2:$O13415,6,0)</f>
        <v>NO</v>
      </c>
      <c r="L15" s="127" t="s">
        <v>2219</v>
      </c>
      <c r="M15" s="138" t="s">
        <v>2455</v>
      </c>
      <c r="N15" s="138" t="s">
        <v>2462</v>
      </c>
      <c r="O15" s="137" t="s">
        <v>2464</v>
      </c>
      <c r="P15" s="140"/>
      <c r="Q15" s="138" t="s">
        <v>2219</v>
      </c>
    </row>
    <row r="16" spans="1:17" s="96" customFormat="1" ht="18" x14ac:dyDescent="0.25">
      <c r="A16" s="137" t="str">
        <f>VLOOKUP(E16,'LISTADO ATM'!$A$2:$C$898,3,0)</f>
        <v>SUR</v>
      </c>
      <c r="B16" s="134" t="s">
        <v>2593</v>
      </c>
      <c r="C16" s="139">
        <v>44325.360081018516</v>
      </c>
      <c r="D16" s="139" t="s">
        <v>2181</v>
      </c>
      <c r="E16" s="126">
        <v>7</v>
      </c>
      <c r="F16" s="144" t="str">
        <f>VLOOKUP(E16,VIP!$A$2:$O13087,2,0)</f>
        <v>DRBR007</v>
      </c>
      <c r="G16" s="137" t="str">
        <f>VLOOKUP(E16,'LISTADO ATM'!$A$2:$B$897,2,0)</f>
        <v>ATM Isla San Juan (RETIRADO)</v>
      </c>
      <c r="H16" s="137" t="str">
        <f>VLOOKUP(E16,VIP!$A$2:$O17963,7,FALSE)</f>
        <v>Si</v>
      </c>
      <c r="I16" s="137" t="str">
        <f>VLOOKUP(E16,VIP!$A$2:$O9928,8,FALSE)</f>
        <v>Si</v>
      </c>
      <c r="J16" s="137" t="str">
        <f>VLOOKUP(E16,VIP!$A$2:$O9878,8,FALSE)</f>
        <v>Si</v>
      </c>
      <c r="K16" s="137" t="str">
        <f>VLOOKUP(E16,VIP!$A$2:$O13452,6,0)</f>
        <v/>
      </c>
      <c r="L16" s="127" t="s">
        <v>2219</v>
      </c>
      <c r="M16" s="138" t="s">
        <v>2455</v>
      </c>
      <c r="N16" s="138" t="s">
        <v>2462</v>
      </c>
      <c r="O16" s="137" t="s">
        <v>2594</v>
      </c>
      <c r="P16" s="140"/>
      <c r="Q16" s="138" t="s">
        <v>2219</v>
      </c>
    </row>
    <row r="17" spans="1:17" s="96" customFormat="1" ht="18" x14ac:dyDescent="0.25">
      <c r="A17" s="137" t="str">
        <f>VLOOKUP(E17,'LISTADO ATM'!$A$2:$C$898,3,0)</f>
        <v>SUR</v>
      </c>
      <c r="B17" s="134" t="s">
        <v>2596</v>
      </c>
      <c r="C17" s="139">
        <v>44325.54960648148</v>
      </c>
      <c r="D17" s="139" t="s">
        <v>2180</v>
      </c>
      <c r="E17" s="126">
        <v>84</v>
      </c>
      <c r="F17" s="144" t="str">
        <f>VLOOKUP(E17,VIP!$A$2:$O13083,2,0)</f>
        <v>DRBR084</v>
      </c>
      <c r="G17" s="137" t="str">
        <f>VLOOKUP(E17,'LISTADO ATM'!$A$2:$B$897,2,0)</f>
        <v xml:space="preserve">ATM Oficina Multicentro Sirena San Cristóbal </v>
      </c>
      <c r="H17" s="137" t="str">
        <f>VLOOKUP(E17,VIP!$A$2:$O17959,7,FALSE)</f>
        <v>Si</v>
      </c>
      <c r="I17" s="137" t="str">
        <f>VLOOKUP(E17,VIP!$A$2:$O9924,8,FALSE)</f>
        <v>Si</v>
      </c>
      <c r="J17" s="137" t="str">
        <f>VLOOKUP(E17,VIP!$A$2:$O9874,8,FALSE)</f>
        <v>Si</v>
      </c>
      <c r="K17" s="137" t="str">
        <f>VLOOKUP(E17,VIP!$A$2:$O13448,6,0)</f>
        <v>SI</v>
      </c>
      <c r="L17" s="127" t="s">
        <v>2478</v>
      </c>
      <c r="M17" s="201" t="s">
        <v>2649</v>
      </c>
      <c r="N17" s="138" t="s">
        <v>2462</v>
      </c>
      <c r="O17" s="137" t="s">
        <v>2464</v>
      </c>
      <c r="P17" s="140"/>
      <c r="Q17" s="202">
        <v>44327.447222222225</v>
      </c>
    </row>
    <row r="18" spans="1:17" s="96" customFormat="1" ht="18" x14ac:dyDescent="0.25">
      <c r="A18" s="137" t="str">
        <f>VLOOKUP(E18,'LISTADO ATM'!$A$2:$C$898,3,0)</f>
        <v>ESTE</v>
      </c>
      <c r="B18" s="134" t="s">
        <v>2597</v>
      </c>
      <c r="C18" s="139">
        <v>44325.684583333335</v>
      </c>
      <c r="D18" s="139" t="s">
        <v>2482</v>
      </c>
      <c r="E18" s="126">
        <v>268</v>
      </c>
      <c r="F18" s="144" t="str">
        <f>VLOOKUP(E18,VIP!$A$2:$O13078,2,0)</f>
        <v>DRBR268</v>
      </c>
      <c r="G18" s="137" t="str">
        <f>VLOOKUP(E18,'LISTADO ATM'!$A$2:$B$897,2,0)</f>
        <v xml:space="preserve">ATM Autobanco La Altagracia (Higuey) </v>
      </c>
      <c r="H18" s="137" t="str">
        <f>VLOOKUP(E18,VIP!$A$2:$O17954,7,FALSE)</f>
        <v>Si</v>
      </c>
      <c r="I18" s="137" t="str">
        <f>VLOOKUP(E18,VIP!$A$2:$O9919,8,FALSE)</f>
        <v>Si</v>
      </c>
      <c r="J18" s="137" t="str">
        <f>VLOOKUP(E18,VIP!$A$2:$O9869,8,FALSE)</f>
        <v>Si</v>
      </c>
      <c r="K18" s="137" t="str">
        <f>VLOOKUP(E18,VIP!$A$2:$O13443,6,0)</f>
        <v>NO</v>
      </c>
      <c r="L18" s="127" t="s">
        <v>2449</v>
      </c>
      <c r="M18" s="138" t="s">
        <v>2455</v>
      </c>
      <c r="N18" s="138" t="s">
        <v>2462</v>
      </c>
      <c r="O18" s="137" t="s">
        <v>2483</v>
      </c>
      <c r="P18" s="140"/>
      <c r="Q18" s="138" t="s">
        <v>2449</v>
      </c>
    </row>
    <row r="19" spans="1:17" s="96" customFormat="1" ht="18" x14ac:dyDescent="0.25">
      <c r="A19" s="137" t="str">
        <f>VLOOKUP(E19,'LISTADO ATM'!$A$2:$C$898,3,0)</f>
        <v>DISTRITO NACIONAL</v>
      </c>
      <c r="B19" s="134" t="s">
        <v>2598</v>
      </c>
      <c r="C19" s="139">
        <v>44326.239525462966</v>
      </c>
      <c r="D19" s="139" t="s">
        <v>2458</v>
      </c>
      <c r="E19" s="126">
        <v>718</v>
      </c>
      <c r="F19" s="144" t="str">
        <f>VLOOKUP(E19,VIP!$A$2:$O13074,2,0)</f>
        <v>DRBR24Y</v>
      </c>
      <c r="G19" s="137" t="str">
        <f>VLOOKUP(E19,'LISTADO ATM'!$A$2:$B$897,2,0)</f>
        <v xml:space="preserve">ATM Feria Ganadera </v>
      </c>
      <c r="H19" s="137" t="str">
        <f>VLOOKUP(E19,VIP!$A$2:$O17950,7,FALSE)</f>
        <v>Si</v>
      </c>
      <c r="I19" s="137" t="str">
        <f>VLOOKUP(E19,VIP!$A$2:$O9915,8,FALSE)</f>
        <v>Si</v>
      </c>
      <c r="J19" s="137" t="str">
        <f>VLOOKUP(E19,VIP!$A$2:$O9865,8,FALSE)</f>
        <v>Si</v>
      </c>
      <c r="K19" s="137" t="str">
        <f>VLOOKUP(E19,VIP!$A$2:$O13439,6,0)</f>
        <v>NO</v>
      </c>
      <c r="L19" s="127" t="s">
        <v>2449</v>
      </c>
      <c r="M19" s="138" t="s">
        <v>2455</v>
      </c>
      <c r="N19" s="138" t="s">
        <v>2462</v>
      </c>
      <c r="O19" s="137" t="s">
        <v>2463</v>
      </c>
      <c r="P19" s="140"/>
      <c r="Q19" s="138" t="s">
        <v>2449</v>
      </c>
    </row>
    <row r="20" spans="1:17" s="96" customFormat="1" ht="18" x14ac:dyDescent="0.25">
      <c r="A20" s="137" t="str">
        <f>VLOOKUP(E20,'LISTADO ATM'!$A$2:$C$898,3,0)</f>
        <v>SUR</v>
      </c>
      <c r="B20" s="134" t="s">
        <v>2599</v>
      </c>
      <c r="C20" s="139">
        <v>44326.384756944448</v>
      </c>
      <c r="D20" s="139" t="s">
        <v>2180</v>
      </c>
      <c r="E20" s="126">
        <v>871</v>
      </c>
      <c r="F20" s="144" t="str">
        <f>VLOOKUP(E20,VIP!$A$2:$O13044,2,0)</f>
        <v>DRBR871</v>
      </c>
      <c r="G20" s="137" t="str">
        <f>VLOOKUP(E20,'LISTADO ATM'!$A$2:$B$897,2,0)</f>
        <v>ATM Plaza Cultural San Juan</v>
      </c>
      <c r="H20" s="137" t="str">
        <f>VLOOKUP(E20,VIP!$A$2:$O17907,7,FALSE)</f>
        <v>N/A</v>
      </c>
      <c r="I20" s="137" t="str">
        <f>VLOOKUP(E20,VIP!$A$2:$O9872,8,FALSE)</f>
        <v>N/A</v>
      </c>
      <c r="J20" s="137" t="str">
        <f>VLOOKUP(E20,VIP!$A$2:$O9822,8,FALSE)</f>
        <v>N/A</v>
      </c>
      <c r="K20" s="137" t="str">
        <f>VLOOKUP(E20,VIP!$A$2:$O13396,6,0)</f>
        <v>N/A</v>
      </c>
      <c r="L20" s="127" t="s">
        <v>2219</v>
      </c>
      <c r="M20" s="138" t="s">
        <v>2455</v>
      </c>
      <c r="N20" s="138" t="s">
        <v>2462</v>
      </c>
      <c r="O20" s="137" t="s">
        <v>2464</v>
      </c>
      <c r="P20" s="140"/>
      <c r="Q20" s="138" t="s">
        <v>2219</v>
      </c>
    </row>
    <row r="21" spans="1:17" s="96" customFormat="1" ht="18" x14ac:dyDescent="0.25">
      <c r="A21" s="137" t="str">
        <f>VLOOKUP(E21,'LISTADO ATM'!$A$2:$C$898,3,0)</f>
        <v>DISTRITO NACIONAL</v>
      </c>
      <c r="B21" s="134" t="s">
        <v>2605</v>
      </c>
      <c r="C21" s="139">
        <v>44326.443969907406</v>
      </c>
      <c r="D21" s="139" t="s">
        <v>2180</v>
      </c>
      <c r="E21" s="126">
        <v>961</v>
      </c>
      <c r="F21" s="144" t="str">
        <f>VLOOKUP(E21,VIP!$A$2:$O13059,2,0)</f>
        <v>DRBR03H</v>
      </c>
      <c r="G21" s="137" t="str">
        <f>VLOOKUP(E21,'LISTADO ATM'!$A$2:$B$897,2,0)</f>
        <v xml:space="preserve">ATM Listín Diario </v>
      </c>
      <c r="H21" s="137" t="str">
        <f>VLOOKUP(E21,VIP!$A$2:$O17922,7,FALSE)</f>
        <v>Si</v>
      </c>
      <c r="I21" s="137" t="str">
        <f>VLOOKUP(E21,VIP!$A$2:$O9887,8,FALSE)</f>
        <v>Si</v>
      </c>
      <c r="J21" s="137" t="str">
        <f>VLOOKUP(E21,VIP!$A$2:$O9837,8,FALSE)</f>
        <v>Si</v>
      </c>
      <c r="K21" s="137" t="str">
        <f>VLOOKUP(E21,VIP!$A$2:$O13411,6,0)</f>
        <v>NO</v>
      </c>
      <c r="L21" s="127" t="s">
        <v>2219</v>
      </c>
      <c r="M21" s="138" t="s">
        <v>2455</v>
      </c>
      <c r="N21" s="138" t="s">
        <v>2578</v>
      </c>
      <c r="O21" s="137" t="s">
        <v>2464</v>
      </c>
      <c r="P21" s="140"/>
      <c r="Q21" s="138" t="s">
        <v>2219</v>
      </c>
    </row>
    <row r="22" spans="1:17" s="96" customFormat="1" ht="18" x14ac:dyDescent="0.25">
      <c r="A22" s="137" t="str">
        <f>VLOOKUP(E22,'LISTADO ATM'!$A$2:$C$898,3,0)</f>
        <v>DISTRITO NACIONAL</v>
      </c>
      <c r="B22" s="134" t="s">
        <v>2604</v>
      </c>
      <c r="C22" s="139">
        <v>44326.444814814815</v>
      </c>
      <c r="D22" s="139" t="s">
        <v>2180</v>
      </c>
      <c r="E22" s="126">
        <v>180</v>
      </c>
      <c r="F22" s="144" t="str">
        <f>VLOOKUP(E22,VIP!$A$2:$O13058,2,0)</f>
        <v>DRBR180</v>
      </c>
      <c r="G22" s="137" t="str">
        <f>VLOOKUP(E22,'LISTADO ATM'!$A$2:$B$897,2,0)</f>
        <v xml:space="preserve">ATM Megacentro II </v>
      </c>
      <c r="H22" s="137" t="str">
        <f>VLOOKUP(E22,VIP!$A$2:$O17921,7,FALSE)</f>
        <v>Si</v>
      </c>
      <c r="I22" s="137" t="str">
        <f>VLOOKUP(E22,VIP!$A$2:$O9886,8,FALSE)</f>
        <v>Si</v>
      </c>
      <c r="J22" s="137" t="str">
        <f>VLOOKUP(E22,VIP!$A$2:$O9836,8,FALSE)</f>
        <v>Si</v>
      </c>
      <c r="K22" s="137" t="str">
        <f>VLOOKUP(E22,VIP!$A$2:$O13410,6,0)</f>
        <v>SI</v>
      </c>
      <c r="L22" s="127" t="s">
        <v>2219</v>
      </c>
      <c r="M22" s="138" t="s">
        <v>2455</v>
      </c>
      <c r="N22" s="138" t="s">
        <v>2578</v>
      </c>
      <c r="O22" s="137" t="s">
        <v>2464</v>
      </c>
      <c r="P22" s="140"/>
      <c r="Q22" s="138" t="s">
        <v>2219</v>
      </c>
    </row>
    <row r="23" spans="1:17" s="96" customFormat="1" ht="18" x14ac:dyDescent="0.25">
      <c r="A23" s="137" t="str">
        <f>VLOOKUP(E23,'LISTADO ATM'!$A$2:$C$898,3,0)</f>
        <v>SUR</v>
      </c>
      <c r="B23" s="134" t="s">
        <v>2603</v>
      </c>
      <c r="C23" s="139">
        <v>44326.511192129627</v>
      </c>
      <c r="D23" s="139" t="s">
        <v>2458</v>
      </c>
      <c r="E23" s="126">
        <v>301</v>
      </c>
      <c r="F23" s="144" t="str">
        <f>VLOOKUP(E23,VIP!$A$2:$O13049,2,0)</f>
        <v>DRBR301</v>
      </c>
      <c r="G23" s="137" t="str">
        <f>VLOOKUP(E23,'LISTADO ATM'!$A$2:$B$897,2,0)</f>
        <v xml:space="preserve">ATM UNP Alfa y Omega (Barahona) </v>
      </c>
      <c r="H23" s="137" t="str">
        <f>VLOOKUP(E23,VIP!$A$2:$O17912,7,FALSE)</f>
        <v>Si</v>
      </c>
      <c r="I23" s="137" t="str">
        <f>VLOOKUP(E23,VIP!$A$2:$O9877,8,FALSE)</f>
        <v>Si</v>
      </c>
      <c r="J23" s="137" t="str">
        <f>VLOOKUP(E23,VIP!$A$2:$O9827,8,FALSE)</f>
        <v>Si</v>
      </c>
      <c r="K23" s="137" t="str">
        <f>VLOOKUP(E23,VIP!$A$2:$O13401,6,0)</f>
        <v>NO</v>
      </c>
      <c r="L23" s="127" t="s">
        <v>2572</v>
      </c>
      <c r="M23" s="201" t="s">
        <v>2649</v>
      </c>
      <c r="N23" s="138" t="s">
        <v>2462</v>
      </c>
      <c r="O23" s="137" t="s">
        <v>2463</v>
      </c>
      <c r="P23" s="140"/>
      <c r="Q23" s="202">
        <v>44327.379861111112</v>
      </c>
    </row>
    <row r="24" spans="1:17" s="96" customFormat="1" ht="18" x14ac:dyDescent="0.25">
      <c r="A24" s="137" t="str">
        <f>VLOOKUP(E24,'LISTADO ATM'!$A$2:$C$898,3,0)</f>
        <v>NORTE</v>
      </c>
      <c r="B24" s="134" t="s">
        <v>2602</v>
      </c>
      <c r="C24" s="139">
        <v>44326.553020833337</v>
      </c>
      <c r="D24" s="139" t="s">
        <v>2181</v>
      </c>
      <c r="E24" s="126">
        <v>691</v>
      </c>
      <c r="F24" s="144" t="str">
        <f>VLOOKUP(E24,VIP!$A$2:$O13045,2,0)</f>
        <v>DRBR691</v>
      </c>
      <c r="G24" s="137" t="str">
        <f>VLOOKUP(E24,'LISTADO ATM'!$A$2:$B$897,2,0)</f>
        <v>ATM Eco Petroleo Manzanillo</v>
      </c>
      <c r="H24" s="137" t="str">
        <f>VLOOKUP(E24,VIP!$A$2:$O17908,7,FALSE)</f>
        <v>Si</v>
      </c>
      <c r="I24" s="137" t="str">
        <f>VLOOKUP(E24,VIP!$A$2:$O9873,8,FALSE)</f>
        <v>Si</v>
      </c>
      <c r="J24" s="137" t="str">
        <f>VLOOKUP(E24,VIP!$A$2:$O9823,8,FALSE)</f>
        <v>Si</v>
      </c>
      <c r="K24" s="137" t="str">
        <f>VLOOKUP(E24,VIP!$A$2:$O13397,6,0)</f>
        <v>NO</v>
      </c>
      <c r="L24" s="127" t="s">
        <v>2478</v>
      </c>
      <c r="M24" s="138" t="s">
        <v>2455</v>
      </c>
      <c r="N24" s="138" t="s">
        <v>2606</v>
      </c>
      <c r="O24" s="137" t="s">
        <v>2607</v>
      </c>
      <c r="P24" s="140"/>
      <c r="Q24" s="138" t="s">
        <v>2478</v>
      </c>
    </row>
    <row r="25" spans="1:17" s="96" customFormat="1" ht="18" x14ac:dyDescent="0.25">
      <c r="A25" s="137" t="str">
        <f>VLOOKUP(E25,'LISTADO ATM'!$A$2:$C$898,3,0)</f>
        <v>DISTRITO NACIONAL</v>
      </c>
      <c r="B25" s="134" t="s">
        <v>2601</v>
      </c>
      <c r="C25" s="139">
        <v>44326.610127314816</v>
      </c>
      <c r="D25" s="139" t="s">
        <v>2180</v>
      </c>
      <c r="E25" s="126">
        <v>951</v>
      </c>
      <c r="F25" s="144" t="str">
        <f>VLOOKUP(E25,VIP!$A$2:$O13041,2,0)</f>
        <v>DRBR203</v>
      </c>
      <c r="G25" s="137" t="str">
        <f>VLOOKUP(E25,'LISTADO ATM'!$A$2:$B$897,2,0)</f>
        <v xml:space="preserve">ATM Oficina Plaza Haché JFK </v>
      </c>
      <c r="H25" s="137" t="str">
        <f>VLOOKUP(E25,VIP!$A$2:$O17904,7,FALSE)</f>
        <v>Si</v>
      </c>
      <c r="I25" s="137" t="str">
        <f>VLOOKUP(E25,VIP!$A$2:$O9869,8,FALSE)</f>
        <v>Si</v>
      </c>
      <c r="J25" s="137" t="str">
        <f>VLOOKUP(E25,VIP!$A$2:$O9819,8,FALSE)</f>
        <v>Si</v>
      </c>
      <c r="K25" s="137" t="str">
        <f>VLOOKUP(E25,VIP!$A$2:$O13393,6,0)</f>
        <v>NO</v>
      </c>
      <c r="L25" s="127" t="s">
        <v>2219</v>
      </c>
      <c r="M25" s="138" t="s">
        <v>2455</v>
      </c>
      <c r="N25" s="138" t="s">
        <v>2462</v>
      </c>
      <c r="O25" s="137" t="s">
        <v>2464</v>
      </c>
      <c r="P25" s="140"/>
      <c r="Q25" s="138" t="s">
        <v>2219</v>
      </c>
    </row>
    <row r="26" spans="1:17" s="96" customFormat="1" ht="18" x14ac:dyDescent="0.25">
      <c r="A26" s="137" t="str">
        <f>VLOOKUP(E26,'LISTADO ATM'!$A$2:$C$898,3,0)</f>
        <v>ESTE</v>
      </c>
      <c r="B26" s="134" t="s">
        <v>2600</v>
      </c>
      <c r="C26" s="139">
        <v>44326.613206018519</v>
      </c>
      <c r="D26" s="139" t="s">
        <v>2180</v>
      </c>
      <c r="E26" s="126">
        <v>680</v>
      </c>
      <c r="F26" s="144" t="str">
        <f>VLOOKUP(E26,VIP!$A$2:$O13039,2,0)</f>
        <v>DRBR680</v>
      </c>
      <c r="G26" s="137" t="str">
        <f>VLOOKUP(E26,'LISTADO ATM'!$A$2:$B$897,2,0)</f>
        <v>ATM Hotel Royalton</v>
      </c>
      <c r="H26" s="137" t="str">
        <f>VLOOKUP(E26,VIP!$A$2:$O17902,7,FALSE)</f>
        <v>NO</v>
      </c>
      <c r="I26" s="137" t="str">
        <f>VLOOKUP(E26,VIP!$A$2:$O9867,8,FALSE)</f>
        <v>NO</v>
      </c>
      <c r="J26" s="137" t="str">
        <f>VLOOKUP(E26,VIP!$A$2:$O9817,8,FALSE)</f>
        <v>NO</v>
      </c>
      <c r="K26" s="137" t="str">
        <f>VLOOKUP(E26,VIP!$A$2:$O13391,6,0)</f>
        <v>NO</v>
      </c>
      <c r="L26" s="127" t="s">
        <v>2245</v>
      </c>
      <c r="M26" s="138" t="s">
        <v>2455</v>
      </c>
      <c r="N26" s="138" t="s">
        <v>2462</v>
      </c>
      <c r="O26" s="137" t="s">
        <v>2464</v>
      </c>
      <c r="P26" s="140"/>
      <c r="Q26" s="138" t="s">
        <v>2245</v>
      </c>
    </row>
    <row r="27" spans="1:17" ht="18" x14ac:dyDescent="0.25">
      <c r="A27" s="137" t="str">
        <f>VLOOKUP(E27,'LISTADO ATM'!$A$2:$C$898,3,0)</f>
        <v>DISTRITO NACIONAL</v>
      </c>
      <c r="B27" s="134" t="s">
        <v>2608</v>
      </c>
      <c r="C27" s="139">
        <v>44326.65520833333</v>
      </c>
      <c r="D27" s="139" t="s">
        <v>2180</v>
      </c>
      <c r="E27" s="126">
        <v>237</v>
      </c>
      <c r="F27" s="145" t="str">
        <f>VLOOKUP(E27,VIP!$A$2:$O13040,2,0)</f>
        <v>DRBR237</v>
      </c>
      <c r="G27" s="137" t="str">
        <f>VLOOKUP(E27,'LISTADO ATM'!$A$2:$B$897,2,0)</f>
        <v xml:space="preserve">ATM UNP Plaza Vásquez </v>
      </c>
      <c r="H27" s="137" t="str">
        <f>VLOOKUP(E27,VIP!$A$2:$O17903,7,FALSE)</f>
        <v>Si</v>
      </c>
      <c r="I27" s="137" t="str">
        <f>VLOOKUP(E27,VIP!$A$2:$O9868,8,FALSE)</f>
        <v>Si</v>
      </c>
      <c r="J27" s="137" t="str">
        <f>VLOOKUP(E27,VIP!$A$2:$O9818,8,FALSE)</f>
        <v>Si</v>
      </c>
      <c r="K27" s="137" t="str">
        <f>VLOOKUP(E27,VIP!$A$2:$O13392,6,0)</f>
        <v>SI</v>
      </c>
      <c r="L27" s="127" t="s">
        <v>2219</v>
      </c>
      <c r="M27" s="138" t="s">
        <v>2455</v>
      </c>
      <c r="N27" s="138" t="s">
        <v>2462</v>
      </c>
      <c r="O27" s="137" t="s">
        <v>2464</v>
      </c>
      <c r="P27" s="140"/>
      <c r="Q27" s="138" t="s">
        <v>2219</v>
      </c>
    </row>
    <row r="28" spans="1:17" ht="18" x14ac:dyDescent="0.25">
      <c r="A28" s="137" t="str">
        <f>VLOOKUP(E28,'LISTADO ATM'!$A$2:$C$898,3,0)</f>
        <v>DISTRITO NACIONAL</v>
      </c>
      <c r="B28" s="134" t="s">
        <v>2609</v>
      </c>
      <c r="C28" s="139">
        <v>44326.658356481479</v>
      </c>
      <c r="D28" s="139" t="s">
        <v>2180</v>
      </c>
      <c r="E28" s="126">
        <v>522</v>
      </c>
      <c r="F28" s="145" t="str">
        <f>VLOOKUP(E28,VIP!$A$2:$O13041,2,0)</f>
        <v>DRBR522</v>
      </c>
      <c r="G28" s="137" t="str">
        <f>VLOOKUP(E28,'LISTADO ATM'!$A$2:$B$897,2,0)</f>
        <v xml:space="preserve">ATM Oficina Galería 360 </v>
      </c>
      <c r="H28" s="137" t="str">
        <f>VLOOKUP(E28,VIP!$A$2:$O17904,7,FALSE)</f>
        <v>Si</v>
      </c>
      <c r="I28" s="137" t="str">
        <f>VLOOKUP(E28,VIP!$A$2:$O9869,8,FALSE)</f>
        <v>Si</v>
      </c>
      <c r="J28" s="137" t="str">
        <f>VLOOKUP(E28,VIP!$A$2:$O9819,8,FALSE)</f>
        <v>Si</v>
      </c>
      <c r="K28" s="137" t="str">
        <f>VLOOKUP(E28,VIP!$A$2:$O13393,6,0)</f>
        <v>SI</v>
      </c>
      <c r="L28" s="127" t="s">
        <v>2219</v>
      </c>
      <c r="M28" s="138" t="s">
        <v>2455</v>
      </c>
      <c r="N28" s="138" t="s">
        <v>2462</v>
      </c>
      <c r="O28" s="137" t="s">
        <v>2464</v>
      </c>
      <c r="P28" s="140"/>
      <c r="Q28" s="138" t="s">
        <v>2219</v>
      </c>
    </row>
    <row r="29" spans="1:17" ht="18" x14ac:dyDescent="0.25">
      <c r="A29" s="137" t="str">
        <f>VLOOKUP(E29,'LISTADO ATM'!$A$2:$C$898,3,0)</f>
        <v>SUR</v>
      </c>
      <c r="B29" s="134" t="s">
        <v>2610</v>
      </c>
      <c r="C29" s="139">
        <v>44326.658900462964</v>
      </c>
      <c r="D29" s="139" t="s">
        <v>2180</v>
      </c>
      <c r="E29" s="126">
        <v>134</v>
      </c>
      <c r="F29" s="145" t="str">
        <f>VLOOKUP(E29,VIP!$A$2:$O13042,2,0)</f>
        <v>DRBR134</v>
      </c>
      <c r="G29" s="137" t="str">
        <f>VLOOKUP(E29,'LISTADO ATM'!$A$2:$B$897,2,0)</f>
        <v xml:space="preserve">ATM Oficina San José de Ocoa </v>
      </c>
      <c r="H29" s="137" t="str">
        <f>VLOOKUP(E29,VIP!$A$2:$O17905,7,FALSE)</f>
        <v>Si</v>
      </c>
      <c r="I29" s="137" t="str">
        <f>VLOOKUP(E29,VIP!$A$2:$O9870,8,FALSE)</f>
        <v>Si</v>
      </c>
      <c r="J29" s="137" t="str">
        <f>VLOOKUP(E29,VIP!$A$2:$O9820,8,FALSE)</f>
        <v>Si</v>
      </c>
      <c r="K29" s="137" t="str">
        <f>VLOOKUP(E29,VIP!$A$2:$O13394,6,0)</f>
        <v>SI</v>
      </c>
      <c r="L29" s="127" t="s">
        <v>2219</v>
      </c>
      <c r="M29" s="201" t="s">
        <v>2649</v>
      </c>
      <c r="N29" s="138" t="s">
        <v>2462</v>
      </c>
      <c r="O29" s="137" t="s">
        <v>2464</v>
      </c>
      <c r="P29" s="140"/>
      <c r="Q29" s="202">
        <v>44327.417361111111</v>
      </c>
    </row>
    <row r="30" spans="1:17" ht="18" x14ac:dyDescent="0.25">
      <c r="A30" s="137" t="str">
        <f>VLOOKUP(E30,'LISTADO ATM'!$A$2:$C$898,3,0)</f>
        <v>DISTRITO NACIONAL</v>
      </c>
      <c r="B30" s="134" t="s">
        <v>2611</v>
      </c>
      <c r="C30" s="139">
        <v>44326.659270833334</v>
      </c>
      <c r="D30" s="139" t="s">
        <v>2180</v>
      </c>
      <c r="E30" s="126">
        <v>517</v>
      </c>
      <c r="F30" s="145" t="str">
        <f>VLOOKUP(E30,VIP!$A$2:$O13043,2,0)</f>
        <v>DRBR517</v>
      </c>
      <c r="G30" s="137" t="str">
        <f>VLOOKUP(E30,'LISTADO ATM'!$A$2:$B$897,2,0)</f>
        <v xml:space="preserve">ATM Autobanco Oficina Sans Soucí </v>
      </c>
      <c r="H30" s="137" t="str">
        <f>VLOOKUP(E30,VIP!$A$2:$O17906,7,FALSE)</f>
        <v>Si</v>
      </c>
      <c r="I30" s="137" t="str">
        <f>VLOOKUP(E30,VIP!$A$2:$O9871,8,FALSE)</f>
        <v>Si</v>
      </c>
      <c r="J30" s="137" t="str">
        <f>VLOOKUP(E30,VIP!$A$2:$O9821,8,FALSE)</f>
        <v>Si</v>
      </c>
      <c r="K30" s="137" t="str">
        <f>VLOOKUP(E30,VIP!$A$2:$O13395,6,0)</f>
        <v>SI</v>
      </c>
      <c r="L30" s="127" t="s">
        <v>2219</v>
      </c>
      <c r="M30" s="138" t="s">
        <v>2455</v>
      </c>
      <c r="N30" s="138" t="s">
        <v>2462</v>
      </c>
      <c r="O30" s="137" t="s">
        <v>2464</v>
      </c>
      <c r="P30" s="140"/>
      <c r="Q30" s="138" t="s">
        <v>2219</v>
      </c>
    </row>
    <row r="31" spans="1:17" ht="18" x14ac:dyDescent="0.25">
      <c r="A31" s="137" t="str">
        <f>VLOOKUP(E31,'LISTADO ATM'!$A$2:$C$898,3,0)</f>
        <v>DISTRITO NACIONAL</v>
      </c>
      <c r="B31" s="134" t="s">
        <v>2612</v>
      </c>
      <c r="C31" s="139">
        <v>44326.722581018519</v>
      </c>
      <c r="D31" s="139" t="s">
        <v>2458</v>
      </c>
      <c r="E31" s="126">
        <v>32</v>
      </c>
      <c r="F31" s="145" t="str">
        <f>VLOOKUP(E31,VIP!$A$2:$O13044,2,0)</f>
        <v>DRBR032</v>
      </c>
      <c r="G31" s="137" t="str">
        <f>VLOOKUP(E31,'LISTADO ATM'!$A$2:$B$897,2,0)</f>
        <v xml:space="preserve">ATM Oficina San Martín II </v>
      </c>
      <c r="H31" s="137" t="str">
        <f>VLOOKUP(E31,VIP!$A$2:$O17907,7,FALSE)</f>
        <v>Si</v>
      </c>
      <c r="I31" s="137" t="str">
        <f>VLOOKUP(E31,VIP!$A$2:$O9872,8,FALSE)</f>
        <v>Si</v>
      </c>
      <c r="J31" s="137" t="str">
        <f>VLOOKUP(E31,VIP!$A$2:$O9822,8,FALSE)</f>
        <v>Si</v>
      </c>
      <c r="K31" s="137" t="str">
        <f>VLOOKUP(E31,VIP!$A$2:$O13396,6,0)</f>
        <v>NO</v>
      </c>
      <c r="L31" s="127" t="s">
        <v>2418</v>
      </c>
      <c r="M31" s="138" t="s">
        <v>2455</v>
      </c>
      <c r="N31" s="138" t="s">
        <v>2462</v>
      </c>
      <c r="O31" s="137" t="s">
        <v>2463</v>
      </c>
      <c r="P31" s="140"/>
      <c r="Q31" s="138" t="s">
        <v>2418</v>
      </c>
    </row>
    <row r="32" spans="1:17" ht="18" x14ac:dyDescent="0.25">
      <c r="A32" s="137" t="str">
        <f>VLOOKUP(E32,'LISTADO ATM'!$A$2:$C$898,3,0)</f>
        <v>DISTRITO NACIONAL</v>
      </c>
      <c r="B32" s="134" t="s">
        <v>2613</v>
      </c>
      <c r="C32" s="139">
        <v>44326.726041666669</v>
      </c>
      <c r="D32" s="139" t="s">
        <v>2458</v>
      </c>
      <c r="E32" s="126">
        <v>235</v>
      </c>
      <c r="F32" s="145" t="str">
        <f>VLOOKUP(E32,VIP!$A$2:$O13045,2,0)</f>
        <v>DRBR235</v>
      </c>
      <c r="G32" s="137" t="str">
        <f>VLOOKUP(E32,'LISTADO ATM'!$A$2:$B$897,2,0)</f>
        <v xml:space="preserve">ATM Oficina Multicentro La Sirena San Isidro </v>
      </c>
      <c r="H32" s="137" t="str">
        <f>VLOOKUP(E32,VIP!$A$2:$O17908,7,FALSE)</f>
        <v>Si</v>
      </c>
      <c r="I32" s="137" t="str">
        <f>VLOOKUP(E32,VIP!$A$2:$O9873,8,FALSE)</f>
        <v>Si</v>
      </c>
      <c r="J32" s="137" t="str">
        <f>VLOOKUP(E32,VIP!$A$2:$O9823,8,FALSE)</f>
        <v>Si</v>
      </c>
      <c r="K32" s="137" t="str">
        <f>VLOOKUP(E32,VIP!$A$2:$O13397,6,0)</f>
        <v>SI</v>
      </c>
      <c r="L32" s="127" t="s">
        <v>2418</v>
      </c>
      <c r="M32" s="138" t="s">
        <v>2455</v>
      </c>
      <c r="N32" s="138" t="s">
        <v>2462</v>
      </c>
      <c r="O32" s="137" t="s">
        <v>2463</v>
      </c>
      <c r="P32" s="140"/>
      <c r="Q32" s="138" t="s">
        <v>2418</v>
      </c>
    </row>
    <row r="33" spans="1:17" ht="18" x14ac:dyDescent="0.25">
      <c r="A33" s="137" t="str">
        <f>VLOOKUP(E33,'LISTADO ATM'!$A$2:$C$898,3,0)</f>
        <v>ESTE</v>
      </c>
      <c r="B33" s="134" t="s">
        <v>2614</v>
      </c>
      <c r="C33" s="139">
        <v>44326.727986111109</v>
      </c>
      <c r="D33" s="139" t="s">
        <v>2458</v>
      </c>
      <c r="E33" s="126">
        <v>294</v>
      </c>
      <c r="F33" s="145" t="str">
        <f>VLOOKUP(E33,VIP!$A$2:$O13046,2,0)</f>
        <v>DRBR294</v>
      </c>
      <c r="G33" s="137" t="str">
        <f>VLOOKUP(E33,'LISTADO ATM'!$A$2:$B$897,2,0)</f>
        <v xml:space="preserve">ATM Plaza Zaglul San Pedro II </v>
      </c>
      <c r="H33" s="137" t="str">
        <f>VLOOKUP(E33,VIP!$A$2:$O17909,7,FALSE)</f>
        <v>Si</v>
      </c>
      <c r="I33" s="137" t="str">
        <f>VLOOKUP(E33,VIP!$A$2:$O9874,8,FALSE)</f>
        <v>Si</v>
      </c>
      <c r="J33" s="137" t="str">
        <f>VLOOKUP(E33,VIP!$A$2:$O9824,8,FALSE)</f>
        <v>Si</v>
      </c>
      <c r="K33" s="137" t="str">
        <f>VLOOKUP(E33,VIP!$A$2:$O13398,6,0)</f>
        <v>NO</v>
      </c>
      <c r="L33" s="127" t="s">
        <v>2418</v>
      </c>
      <c r="M33" s="201" t="s">
        <v>2649</v>
      </c>
      <c r="N33" s="138" t="s">
        <v>2462</v>
      </c>
      <c r="O33" s="137" t="s">
        <v>2463</v>
      </c>
      <c r="P33" s="140"/>
      <c r="Q33" s="202">
        <v>44327.44027777778</v>
      </c>
    </row>
    <row r="34" spans="1:17" ht="18" x14ac:dyDescent="0.25">
      <c r="A34" s="137" t="str">
        <f>VLOOKUP(E34,'LISTADO ATM'!$A$2:$C$898,3,0)</f>
        <v>DISTRITO NACIONAL</v>
      </c>
      <c r="B34" s="134" t="s">
        <v>2615</v>
      </c>
      <c r="C34" s="139">
        <v>44326.766585648147</v>
      </c>
      <c r="D34" s="139" t="s">
        <v>2482</v>
      </c>
      <c r="E34" s="126">
        <v>567</v>
      </c>
      <c r="F34" s="145" t="str">
        <f>VLOOKUP(E34,VIP!$A$2:$O13047,2,0)</f>
        <v>DRBR015</v>
      </c>
      <c r="G34" s="137" t="str">
        <f>VLOOKUP(E34,'LISTADO ATM'!$A$2:$B$897,2,0)</f>
        <v xml:space="preserve">ATM Oficina Máximo Gómez </v>
      </c>
      <c r="H34" s="137" t="str">
        <f>VLOOKUP(E34,VIP!$A$2:$O17910,7,FALSE)</f>
        <v>Si</v>
      </c>
      <c r="I34" s="137" t="str">
        <f>VLOOKUP(E34,VIP!$A$2:$O9875,8,FALSE)</f>
        <v>Si</v>
      </c>
      <c r="J34" s="137" t="str">
        <f>VLOOKUP(E34,VIP!$A$2:$O9825,8,FALSE)</f>
        <v>Si</v>
      </c>
      <c r="K34" s="137" t="str">
        <f>VLOOKUP(E34,VIP!$A$2:$O13399,6,0)</f>
        <v>NO</v>
      </c>
      <c r="L34" s="127" t="s">
        <v>2449</v>
      </c>
      <c r="M34" s="138" t="s">
        <v>2455</v>
      </c>
      <c r="N34" s="138" t="s">
        <v>2462</v>
      </c>
      <c r="O34" s="137" t="s">
        <v>2483</v>
      </c>
      <c r="P34" s="140"/>
      <c r="Q34" s="138" t="s">
        <v>2449</v>
      </c>
    </row>
    <row r="35" spans="1:17" ht="18" x14ac:dyDescent="0.25">
      <c r="A35" s="137" t="str">
        <f>VLOOKUP(E35,'LISTADO ATM'!$A$2:$C$898,3,0)</f>
        <v>DISTRITO NACIONAL</v>
      </c>
      <c r="B35" s="134" t="s">
        <v>2616</v>
      </c>
      <c r="C35" s="139">
        <v>44326.782592592594</v>
      </c>
      <c r="D35" s="139" t="s">
        <v>2458</v>
      </c>
      <c r="E35" s="126">
        <v>949</v>
      </c>
      <c r="F35" s="145" t="str">
        <f>VLOOKUP(E35,VIP!$A$2:$O13048,2,0)</f>
        <v>DRBR23D</v>
      </c>
      <c r="G35" s="137" t="str">
        <f>VLOOKUP(E35,'LISTADO ATM'!$A$2:$B$897,2,0)</f>
        <v xml:space="preserve">ATM S/M Bravo San Isidro Coral Mall </v>
      </c>
      <c r="H35" s="137" t="str">
        <f>VLOOKUP(E35,VIP!$A$2:$O17911,7,FALSE)</f>
        <v>Si</v>
      </c>
      <c r="I35" s="137" t="str">
        <f>VLOOKUP(E35,VIP!$A$2:$O9876,8,FALSE)</f>
        <v>No</v>
      </c>
      <c r="J35" s="137" t="str">
        <f>VLOOKUP(E35,VIP!$A$2:$O9826,8,FALSE)</f>
        <v>No</v>
      </c>
      <c r="K35" s="137" t="str">
        <f>VLOOKUP(E35,VIP!$A$2:$O13400,6,0)</f>
        <v>NO</v>
      </c>
      <c r="L35" s="127" t="s">
        <v>2449</v>
      </c>
      <c r="M35" s="138" t="s">
        <v>2455</v>
      </c>
      <c r="N35" s="138" t="s">
        <v>2462</v>
      </c>
      <c r="O35" s="137" t="s">
        <v>2463</v>
      </c>
      <c r="P35" s="140"/>
      <c r="Q35" s="138" t="s">
        <v>2449</v>
      </c>
    </row>
    <row r="36" spans="1:17" ht="18" x14ac:dyDescent="0.25">
      <c r="A36" s="137" t="str">
        <f>VLOOKUP(E36,'LISTADO ATM'!$A$2:$C$898,3,0)</f>
        <v>SUR</v>
      </c>
      <c r="B36" s="134" t="s">
        <v>2617</v>
      </c>
      <c r="C36" s="139">
        <v>44326.790717592594</v>
      </c>
      <c r="D36" s="139" t="s">
        <v>2458</v>
      </c>
      <c r="E36" s="126">
        <v>995</v>
      </c>
      <c r="F36" s="145" t="str">
        <f>VLOOKUP(E36,VIP!$A$2:$O13049,2,0)</f>
        <v>DRBR545</v>
      </c>
      <c r="G36" s="137" t="str">
        <f>VLOOKUP(E36,'LISTADO ATM'!$A$2:$B$897,2,0)</f>
        <v xml:space="preserve">ATM Oficina San Cristobal III (Lobby) </v>
      </c>
      <c r="H36" s="137" t="str">
        <f>VLOOKUP(E36,VIP!$A$2:$O17912,7,FALSE)</f>
        <v>Si</v>
      </c>
      <c r="I36" s="137" t="str">
        <f>VLOOKUP(E36,VIP!$A$2:$O9877,8,FALSE)</f>
        <v>No</v>
      </c>
      <c r="J36" s="137" t="str">
        <f>VLOOKUP(E36,VIP!$A$2:$O9827,8,FALSE)</f>
        <v>No</v>
      </c>
      <c r="K36" s="137" t="str">
        <f>VLOOKUP(E36,VIP!$A$2:$O13401,6,0)</f>
        <v>NO</v>
      </c>
      <c r="L36" s="127" t="s">
        <v>2418</v>
      </c>
      <c r="M36" s="138" t="s">
        <v>2455</v>
      </c>
      <c r="N36" s="138" t="s">
        <v>2462</v>
      </c>
      <c r="O36" s="137" t="s">
        <v>2463</v>
      </c>
      <c r="P36" s="140"/>
      <c r="Q36" s="138" t="s">
        <v>2418</v>
      </c>
    </row>
    <row r="37" spans="1:17" ht="18" x14ac:dyDescent="0.25">
      <c r="A37" s="137" t="str">
        <f>VLOOKUP(E37,'LISTADO ATM'!$A$2:$C$898,3,0)</f>
        <v>DISTRITO NACIONAL</v>
      </c>
      <c r="B37" s="134" t="s">
        <v>2618</v>
      </c>
      <c r="C37" s="139">
        <v>44326.809236111112</v>
      </c>
      <c r="D37" s="139" t="s">
        <v>2458</v>
      </c>
      <c r="E37" s="126">
        <v>415</v>
      </c>
      <c r="F37" s="145" t="str">
        <f>VLOOKUP(E37,VIP!$A$2:$O13050,2,0)</f>
        <v>DRBR415</v>
      </c>
      <c r="G37" s="137" t="str">
        <f>VLOOKUP(E37,'LISTADO ATM'!$A$2:$B$897,2,0)</f>
        <v xml:space="preserve">ATM Autobanco San Martín I </v>
      </c>
      <c r="H37" s="137" t="str">
        <f>VLOOKUP(E37,VIP!$A$2:$O17913,7,FALSE)</f>
        <v>Si</v>
      </c>
      <c r="I37" s="137" t="str">
        <f>VLOOKUP(E37,VIP!$A$2:$O9878,8,FALSE)</f>
        <v>Si</v>
      </c>
      <c r="J37" s="137" t="str">
        <f>VLOOKUP(E37,VIP!$A$2:$O9828,8,FALSE)</f>
        <v>Si</v>
      </c>
      <c r="K37" s="137" t="str">
        <f>VLOOKUP(E37,VIP!$A$2:$O13402,6,0)</f>
        <v>NO</v>
      </c>
      <c r="L37" s="127" t="s">
        <v>2449</v>
      </c>
      <c r="M37" s="138" t="s">
        <v>2455</v>
      </c>
      <c r="N37" s="138" t="s">
        <v>2462</v>
      </c>
      <c r="O37" s="137" t="s">
        <v>2463</v>
      </c>
      <c r="P37" s="140"/>
      <c r="Q37" s="138" t="s">
        <v>2449</v>
      </c>
    </row>
    <row r="38" spans="1:17" ht="18" x14ac:dyDescent="0.25">
      <c r="A38" s="137" t="str">
        <f>VLOOKUP(E38,'LISTADO ATM'!$A$2:$C$898,3,0)</f>
        <v>ESTE</v>
      </c>
      <c r="B38" s="134" t="s">
        <v>2619</v>
      </c>
      <c r="C38" s="139">
        <v>44326.818379629629</v>
      </c>
      <c r="D38" s="139" t="s">
        <v>2180</v>
      </c>
      <c r="E38" s="126">
        <v>912</v>
      </c>
      <c r="F38" s="145" t="str">
        <f>VLOOKUP(E38,VIP!$A$2:$O13051,2,0)</f>
        <v>DRBR973</v>
      </c>
      <c r="G38" s="137" t="str">
        <f>VLOOKUP(E38,'LISTADO ATM'!$A$2:$B$897,2,0)</f>
        <v xml:space="preserve">ATM Oficina San Pedro II </v>
      </c>
      <c r="H38" s="137" t="str">
        <f>VLOOKUP(E38,VIP!$A$2:$O17914,7,FALSE)</f>
        <v>Si</v>
      </c>
      <c r="I38" s="137" t="str">
        <f>VLOOKUP(E38,VIP!$A$2:$O9879,8,FALSE)</f>
        <v>Si</v>
      </c>
      <c r="J38" s="137" t="str">
        <f>VLOOKUP(E38,VIP!$A$2:$O9829,8,FALSE)</f>
        <v>Si</v>
      </c>
      <c r="K38" s="137" t="str">
        <f>VLOOKUP(E38,VIP!$A$2:$O13403,6,0)</f>
        <v>SI</v>
      </c>
      <c r="L38" s="127" t="s">
        <v>2219</v>
      </c>
      <c r="M38" s="201" t="s">
        <v>2649</v>
      </c>
      <c r="N38" s="138" t="s">
        <v>2462</v>
      </c>
      <c r="O38" s="137" t="s">
        <v>2464</v>
      </c>
      <c r="P38" s="140"/>
      <c r="Q38" s="202">
        <v>44327.436805555553</v>
      </c>
    </row>
    <row r="39" spans="1:17" ht="18" x14ac:dyDescent="0.25">
      <c r="A39" s="137" t="str">
        <f>VLOOKUP(E39,'LISTADO ATM'!$A$2:$C$898,3,0)</f>
        <v>NORTE</v>
      </c>
      <c r="B39" s="134" t="s">
        <v>2620</v>
      </c>
      <c r="C39" s="139">
        <v>44326.819861111115</v>
      </c>
      <c r="D39" s="139" t="s">
        <v>2181</v>
      </c>
      <c r="E39" s="126">
        <v>595</v>
      </c>
      <c r="F39" s="145" t="str">
        <f>VLOOKUP(E39,VIP!$A$2:$O13052,2,0)</f>
        <v>DRBR595</v>
      </c>
      <c r="G39" s="137" t="str">
        <f>VLOOKUP(E39,'LISTADO ATM'!$A$2:$B$897,2,0)</f>
        <v xml:space="preserve">ATM S/M Central I (Santiago) </v>
      </c>
      <c r="H39" s="137" t="str">
        <f>VLOOKUP(E39,VIP!$A$2:$O17915,7,FALSE)</f>
        <v>Si</v>
      </c>
      <c r="I39" s="137" t="str">
        <f>VLOOKUP(E39,VIP!$A$2:$O9880,8,FALSE)</f>
        <v>Si</v>
      </c>
      <c r="J39" s="137" t="str">
        <f>VLOOKUP(E39,VIP!$A$2:$O9830,8,FALSE)</f>
        <v>Si</v>
      </c>
      <c r="K39" s="137" t="str">
        <f>VLOOKUP(E39,VIP!$A$2:$O13404,6,0)</f>
        <v>NO</v>
      </c>
      <c r="L39" s="127" t="s">
        <v>2219</v>
      </c>
      <c r="M39" s="201" t="s">
        <v>2649</v>
      </c>
      <c r="N39" s="138" t="s">
        <v>2462</v>
      </c>
      <c r="O39" s="137" t="s">
        <v>2595</v>
      </c>
      <c r="P39" s="140"/>
      <c r="Q39" s="202">
        <v>44327.438194444447</v>
      </c>
    </row>
    <row r="40" spans="1:17" ht="18" x14ac:dyDescent="0.25">
      <c r="A40" s="137" t="str">
        <f>VLOOKUP(E40,'LISTADO ATM'!$A$2:$C$898,3,0)</f>
        <v>ESTE</v>
      </c>
      <c r="B40" s="134" t="s">
        <v>2621</v>
      </c>
      <c r="C40" s="139">
        <v>44326.821875000001</v>
      </c>
      <c r="D40" s="139" t="s">
        <v>2180</v>
      </c>
      <c r="E40" s="126">
        <v>959</v>
      </c>
      <c r="F40" s="145" t="str">
        <f>VLOOKUP(E40,VIP!$A$2:$O13053,2,0)</f>
        <v>DRBR959</v>
      </c>
      <c r="G40" s="137" t="str">
        <f>VLOOKUP(E40,'LISTADO ATM'!$A$2:$B$897,2,0)</f>
        <v>ATM Estación Next Bavaro</v>
      </c>
      <c r="H40" s="137" t="str">
        <f>VLOOKUP(E40,VIP!$A$2:$O17916,7,FALSE)</f>
        <v>Si</v>
      </c>
      <c r="I40" s="137" t="str">
        <f>VLOOKUP(E40,VIP!$A$2:$O9881,8,FALSE)</f>
        <v>Si</v>
      </c>
      <c r="J40" s="137" t="str">
        <f>VLOOKUP(E40,VIP!$A$2:$O9831,8,FALSE)</f>
        <v>Si</v>
      </c>
      <c r="K40" s="137" t="str">
        <f>VLOOKUP(E40,VIP!$A$2:$O13405,6,0)</f>
        <v>NO</v>
      </c>
      <c r="L40" s="127" t="s">
        <v>2219</v>
      </c>
      <c r="M40" s="138" t="s">
        <v>2455</v>
      </c>
      <c r="N40" s="138" t="s">
        <v>2462</v>
      </c>
      <c r="O40" s="137" t="s">
        <v>2464</v>
      </c>
      <c r="P40" s="140"/>
      <c r="Q40" s="138" t="s">
        <v>2219</v>
      </c>
    </row>
    <row r="41" spans="1:17" ht="18" x14ac:dyDescent="0.25">
      <c r="A41" s="137" t="str">
        <f>VLOOKUP(E41,'LISTADO ATM'!$A$2:$C$898,3,0)</f>
        <v>DISTRITO NACIONAL</v>
      </c>
      <c r="B41" s="134" t="s">
        <v>2622</v>
      </c>
      <c r="C41" s="139">
        <v>44326.823171296295</v>
      </c>
      <c r="D41" s="139" t="s">
        <v>2180</v>
      </c>
      <c r="E41" s="126">
        <v>160</v>
      </c>
      <c r="F41" s="145" t="str">
        <f>VLOOKUP(E41,VIP!$A$2:$O13054,2,0)</f>
        <v>DRBR160</v>
      </c>
      <c r="G41" s="137" t="str">
        <f>VLOOKUP(E41,'LISTADO ATM'!$A$2:$B$897,2,0)</f>
        <v xml:space="preserve">ATM Oficina Herrera </v>
      </c>
      <c r="H41" s="137" t="str">
        <f>VLOOKUP(E41,VIP!$A$2:$O17917,7,FALSE)</f>
        <v>Si</v>
      </c>
      <c r="I41" s="137" t="str">
        <f>VLOOKUP(E41,VIP!$A$2:$O9882,8,FALSE)</f>
        <v>Si</v>
      </c>
      <c r="J41" s="137" t="str">
        <f>VLOOKUP(E41,VIP!$A$2:$O9832,8,FALSE)</f>
        <v>Si</v>
      </c>
      <c r="K41" s="137" t="str">
        <f>VLOOKUP(E41,VIP!$A$2:$O13406,6,0)</f>
        <v>NO</v>
      </c>
      <c r="L41" s="127" t="s">
        <v>2219</v>
      </c>
      <c r="M41" s="138" t="s">
        <v>2455</v>
      </c>
      <c r="N41" s="138" t="s">
        <v>2462</v>
      </c>
      <c r="O41" s="137" t="s">
        <v>2464</v>
      </c>
      <c r="P41" s="140"/>
      <c r="Q41" s="138" t="s">
        <v>2219</v>
      </c>
    </row>
    <row r="42" spans="1:17" ht="18" x14ac:dyDescent="0.25">
      <c r="A42" s="137" t="str">
        <f>VLOOKUP(E42,'LISTADO ATM'!$A$2:$C$898,3,0)</f>
        <v>DISTRITO NACIONAL</v>
      </c>
      <c r="B42" s="134" t="s">
        <v>2623</v>
      </c>
      <c r="C42" s="139">
        <v>44326.824120370373</v>
      </c>
      <c r="D42" s="139" t="s">
        <v>2180</v>
      </c>
      <c r="E42" s="126">
        <v>551</v>
      </c>
      <c r="F42" s="145" t="str">
        <f>VLOOKUP(E42,VIP!$A$2:$O13055,2,0)</f>
        <v>DRBR01C</v>
      </c>
      <c r="G42" s="137" t="str">
        <f>VLOOKUP(E42,'LISTADO ATM'!$A$2:$B$897,2,0)</f>
        <v xml:space="preserve">ATM Oficina Padre Castellanos </v>
      </c>
      <c r="H42" s="137" t="str">
        <f>VLOOKUP(E42,VIP!$A$2:$O17918,7,FALSE)</f>
        <v>Si</v>
      </c>
      <c r="I42" s="137" t="str">
        <f>VLOOKUP(E42,VIP!$A$2:$O9883,8,FALSE)</f>
        <v>Si</v>
      </c>
      <c r="J42" s="137" t="str">
        <f>VLOOKUP(E42,VIP!$A$2:$O9833,8,FALSE)</f>
        <v>Si</v>
      </c>
      <c r="K42" s="137" t="str">
        <f>VLOOKUP(E42,VIP!$A$2:$O13407,6,0)</f>
        <v>NO</v>
      </c>
      <c r="L42" s="127" t="s">
        <v>2219</v>
      </c>
      <c r="M42" s="138" t="s">
        <v>2455</v>
      </c>
      <c r="N42" s="138" t="s">
        <v>2462</v>
      </c>
      <c r="O42" s="137" t="s">
        <v>2464</v>
      </c>
      <c r="P42" s="140"/>
      <c r="Q42" s="138" t="s">
        <v>2219</v>
      </c>
    </row>
    <row r="43" spans="1:17" ht="18" x14ac:dyDescent="0.25">
      <c r="A43" s="137" t="str">
        <f>VLOOKUP(E43,'LISTADO ATM'!$A$2:$C$898,3,0)</f>
        <v>NORTE</v>
      </c>
      <c r="B43" s="134" t="s">
        <v>2624</v>
      </c>
      <c r="C43" s="139">
        <v>44326.826053240744</v>
      </c>
      <c r="D43" s="139" t="s">
        <v>2181</v>
      </c>
      <c r="E43" s="126">
        <v>638</v>
      </c>
      <c r="F43" s="145" t="str">
        <f>VLOOKUP(E43,VIP!$A$2:$O13056,2,0)</f>
        <v>DRBR638</v>
      </c>
      <c r="G43" s="137" t="str">
        <f>VLOOKUP(E43,'LISTADO ATM'!$A$2:$B$897,2,0)</f>
        <v xml:space="preserve">ATM S/M Yoma </v>
      </c>
      <c r="H43" s="137" t="str">
        <f>VLOOKUP(E43,VIP!$A$2:$O17919,7,FALSE)</f>
        <v>Si</v>
      </c>
      <c r="I43" s="137" t="str">
        <f>VLOOKUP(E43,VIP!$A$2:$O9884,8,FALSE)</f>
        <v>Si</v>
      </c>
      <c r="J43" s="137" t="str">
        <f>VLOOKUP(E43,VIP!$A$2:$O9834,8,FALSE)</f>
        <v>Si</v>
      </c>
      <c r="K43" s="137" t="str">
        <f>VLOOKUP(E43,VIP!$A$2:$O13408,6,0)</f>
        <v>NO</v>
      </c>
      <c r="L43" s="127" t="s">
        <v>2219</v>
      </c>
      <c r="M43" s="138" t="s">
        <v>2455</v>
      </c>
      <c r="N43" s="138" t="s">
        <v>2462</v>
      </c>
      <c r="O43" s="137" t="s">
        <v>2595</v>
      </c>
      <c r="P43" s="140"/>
      <c r="Q43" s="138" t="s">
        <v>2219</v>
      </c>
    </row>
    <row r="44" spans="1:17" ht="18" x14ac:dyDescent="0.25">
      <c r="A44" s="137" t="str">
        <f>VLOOKUP(E44,'LISTADO ATM'!$A$2:$C$898,3,0)</f>
        <v>NORTE</v>
      </c>
      <c r="B44" s="134" t="s">
        <v>2625</v>
      </c>
      <c r="C44" s="139">
        <v>44326.830833333333</v>
      </c>
      <c r="D44" s="139" t="s">
        <v>2180</v>
      </c>
      <c r="E44" s="126">
        <v>372</v>
      </c>
      <c r="F44" s="145" t="str">
        <f>VLOOKUP(E44,VIP!$A$2:$O13057,2,0)</f>
        <v>DRBR372</v>
      </c>
      <c r="G44" s="137" t="str">
        <f>VLOOKUP(E44,'LISTADO ATM'!$A$2:$B$897,2,0)</f>
        <v>ATM Oficina Sánchez II</v>
      </c>
      <c r="H44" s="137" t="str">
        <f>VLOOKUP(E44,VIP!$A$2:$O17920,7,FALSE)</f>
        <v>N/A</v>
      </c>
      <c r="I44" s="137" t="str">
        <f>VLOOKUP(E44,VIP!$A$2:$O9885,8,FALSE)</f>
        <v>N/A</v>
      </c>
      <c r="J44" s="137" t="str">
        <f>VLOOKUP(E44,VIP!$A$2:$O9835,8,FALSE)</f>
        <v>N/A</v>
      </c>
      <c r="K44" s="137" t="str">
        <f>VLOOKUP(E44,VIP!$A$2:$O13409,6,0)</f>
        <v>N/A</v>
      </c>
      <c r="L44" s="127" t="s">
        <v>2478</v>
      </c>
      <c r="M44" s="138" t="s">
        <v>2455</v>
      </c>
      <c r="N44" s="138" t="s">
        <v>2462</v>
      </c>
      <c r="O44" s="137" t="s">
        <v>2464</v>
      </c>
      <c r="P44" s="140"/>
      <c r="Q44" s="138" t="s">
        <v>2478</v>
      </c>
    </row>
    <row r="45" spans="1:17" ht="18" x14ac:dyDescent="0.25">
      <c r="A45" s="137" t="str">
        <f>VLOOKUP(E45,'LISTADO ATM'!$A$2:$C$898,3,0)</f>
        <v>ESTE</v>
      </c>
      <c r="B45" s="134" t="s">
        <v>2626</v>
      </c>
      <c r="C45" s="139">
        <v>44326.831990740742</v>
      </c>
      <c r="D45" s="139" t="s">
        <v>2180</v>
      </c>
      <c r="E45" s="126">
        <v>121</v>
      </c>
      <c r="F45" s="145" t="str">
        <f>VLOOKUP(E45,VIP!$A$2:$O13058,2,0)</f>
        <v>DRBR121</v>
      </c>
      <c r="G45" s="137" t="str">
        <f>VLOOKUP(E45,'LISTADO ATM'!$A$2:$B$897,2,0)</f>
        <v xml:space="preserve">ATM Oficina Bayaguana </v>
      </c>
      <c r="H45" s="137" t="str">
        <f>VLOOKUP(E45,VIP!$A$2:$O17921,7,FALSE)</f>
        <v>Si</v>
      </c>
      <c r="I45" s="137" t="str">
        <f>VLOOKUP(E45,VIP!$A$2:$O9886,8,FALSE)</f>
        <v>Si</v>
      </c>
      <c r="J45" s="137" t="str">
        <f>VLOOKUP(E45,VIP!$A$2:$O9836,8,FALSE)</f>
        <v>Si</v>
      </c>
      <c r="K45" s="137" t="str">
        <f>VLOOKUP(E45,VIP!$A$2:$O13410,6,0)</f>
        <v>SI</v>
      </c>
      <c r="L45" s="127" t="s">
        <v>2478</v>
      </c>
      <c r="M45" s="201" t="s">
        <v>2649</v>
      </c>
      <c r="N45" s="138" t="s">
        <v>2462</v>
      </c>
      <c r="O45" s="137" t="s">
        <v>2464</v>
      </c>
      <c r="P45" s="140"/>
      <c r="Q45" s="202">
        <v>44327.447222222225</v>
      </c>
    </row>
    <row r="46" spans="1:17" ht="18" x14ac:dyDescent="0.25">
      <c r="A46" s="137" t="str">
        <f>VLOOKUP(E46,'LISTADO ATM'!$A$2:$C$898,3,0)</f>
        <v>ESTE</v>
      </c>
      <c r="B46" s="134" t="s">
        <v>2627</v>
      </c>
      <c r="C46" s="139">
        <v>44326.836805555555</v>
      </c>
      <c r="D46" s="139" t="s">
        <v>2180</v>
      </c>
      <c r="E46" s="126">
        <v>830</v>
      </c>
      <c r="F46" s="145" t="str">
        <f>VLOOKUP(E46,VIP!$A$2:$O13059,2,0)</f>
        <v>DRBR830</v>
      </c>
      <c r="G46" s="137" t="str">
        <f>VLOOKUP(E46,'LISTADO ATM'!$A$2:$B$897,2,0)</f>
        <v xml:space="preserve">ATM UNP Sabana Grande de Boyá </v>
      </c>
      <c r="H46" s="137" t="str">
        <f>VLOOKUP(E46,VIP!$A$2:$O17922,7,FALSE)</f>
        <v>Si</v>
      </c>
      <c r="I46" s="137" t="str">
        <f>VLOOKUP(E46,VIP!$A$2:$O9887,8,FALSE)</f>
        <v>Si</v>
      </c>
      <c r="J46" s="137" t="str">
        <f>VLOOKUP(E46,VIP!$A$2:$O9837,8,FALSE)</f>
        <v>Si</v>
      </c>
      <c r="K46" s="137" t="str">
        <f>VLOOKUP(E46,VIP!$A$2:$O13411,6,0)</f>
        <v>NO</v>
      </c>
      <c r="L46" s="127" t="s">
        <v>2219</v>
      </c>
      <c r="M46" s="138" t="s">
        <v>2455</v>
      </c>
      <c r="N46" s="138" t="s">
        <v>2462</v>
      </c>
      <c r="O46" s="137" t="s">
        <v>2464</v>
      </c>
      <c r="P46" s="140"/>
      <c r="Q46" s="138" t="s">
        <v>2219</v>
      </c>
    </row>
    <row r="47" spans="1:17" ht="18" x14ac:dyDescent="0.25">
      <c r="A47" s="137" t="str">
        <f>VLOOKUP(E47,'LISTADO ATM'!$A$2:$C$898,3,0)</f>
        <v>NORTE</v>
      </c>
      <c r="B47" s="134" t="s">
        <v>2628</v>
      </c>
      <c r="C47" s="139">
        <v>44326.838067129633</v>
      </c>
      <c r="D47" s="139" t="s">
        <v>2180</v>
      </c>
      <c r="E47" s="126">
        <v>937</v>
      </c>
      <c r="F47" s="145" t="str">
        <f>VLOOKUP(E47,VIP!$A$2:$O13060,2,0)</f>
        <v>DRBR937</v>
      </c>
      <c r="G47" s="137" t="str">
        <f>VLOOKUP(E47,'LISTADO ATM'!$A$2:$B$897,2,0)</f>
        <v xml:space="preserve">ATM Autobanco Oficina La Vega II </v>
      </c>
      <c r="H47" s="137" t="str">
        <f>VLOOKUP(E47,VIP!$A$2:$O17923,7,FALSE)</f>
        <v>Si</v>
      </c>
      <c r="I47" s="137" t="str">
        <f>VLOOKUP(E47,VIP!$A$2:$O9888,8,FALSE)</f>
        <v>Si</v>
      </c>
      <c r="J47" s="137" t="str">
        <f>VLOOKUP(E47,VIP!$A$2:$O9838,8,FALSE)</f>
        <v>Si</v>
      </c>
      <c r="K47" s="137" t="str">
        <f>VLOOKUP(E47,VIP!$A$2:$O13412,6,0)</f>
        <v>NO</v>
      </c>
      <c r="L47" s="127" t="s">
        <v>2219</v>
      </c>
      <c r="M47" s="138" t="s">
        <v>2455</v>
      </c>
      <c r="N47" s="138" t="s">
        <v>2462</v>
      </c>
      <c r="O47" s="137" t="s">
        <v>2464</v>
      </c>
      <c r="P47" s="140"/>
      <c r="Q47" s="138" t="s">
        <v>2219</v>
      </c>
    </row>
    <row r="48" spans="1:17" ht="18" x14ac:dyDescent="0.25">
      <c r="A48" s="137" t="str">
        <f>VLOOKUP(E48,'LISTADO ATM'!$A$2:$C$898,3,0)</f>
        <v>NORTE</v>
      </c>
      <c r="B48" s="134" t="s">
        <v>2629</v>
      </c>
      <c r="C48" s="139">
        <v>44326.842777777776</v>
      </c>
      <c r="D48" s="139" t="s">
        <v>2482</v>
      </c>
      <c r="E48" s="126">
        <v>333</v>
      </c>
      <c r="F48" s="145" t="str">
        <f>VLOOKUP(E48,VIP!$A$2:$O13061,2,0)</f>
        <v>DRBR333</v>
      </c>
      <c r="G48" s="137" t="str">
        <f>VLOOKUP(E48,'LISTADO ATM'!$A$2:$B$897,2,0)</f>
        <v>ATM Oficina Turey Maimón</v>
      </c>
      <c r="H48" s="137" t="str">
        <f>VLOOKUP(E48,VIP!$A$2:$O17924,7,FALSE)</f>
        <v>Si</v>
      </c>
      <c r="I48" s="137" t="str">
        <f>VLOOKUP(E48,VIP!$A$2:$O9889,8,FALSE)</f>
        <v>Si</v>
      </c>
      <c r="J48" s="137" t="str">
        <f>VLOOKUP(E48,VIP!$A$2:$O9839,8,FALSE)</f>
        <v>Si</v>
      </c>
      <c r="K48" s="137" t="str">
        <f>VLOOKUP(E48,VIP!$A$2:$O13413,6,0)</f>
        <v>NO</v>
      </c>
      <c r="L48" s="127" t="s">
        <v>2449</v>
      </c>
      <c r="M48" s="138" t="s">
        <v>2455</v>
      </c>
      <c r="N48" s="138" t="s">
        <v>2462</v>
      </c>
      <c r="O48" s="137" t="s">
        <v>2483</v>
      </c>
      <c r="P48" s="140"/>
      <c r="Q48" s="138" t="s">
        <v>2449</v>
      </c>
    </row>
    <row r="49" spans="1:17" ht="18" x14ac:dyDescent="0.25">
      <c r="A49" s="137" t="str">
        <f>VLOOKUP(E49,'LISTADO ATM'!$A$2:$C$898,3,0)</f>
        <v>DISTRITO NACIONAL</v>
      </c>
      <c r="B49" s="134" t="s">
        <v>2630</v>
      </c>
      <c r="C49" s="139">
        <v>44326.852789351855</v>
      </c>
      <c r="D49" s="139" t="s">
        <v>2458</v>
      </c>
      <c r="E49" s="126">
        <v>884</v>
      </c>
      <c r="F49" s="145" t="str">
        <f>VLOOKUP(E49,VIP!$A$2:$O13062,2,0)</f>
        <v>DRBR884</v>
      </c>
      <c r="G49" s="137" t="str">
        <f>VLOOKUP(E49,'LISTADO ATM'!$A$2:$B$897,2,0)</f>
        <v xml:space="preserve">ATM UNP Olé Sabana Perdida </v>
      </c>
      <c r="H49" s="137" t="str">
        <f>VLOOKUP(E49,VIP!$A$2:$O17925,7,FALSE)</f>
        <v>Si</v>
      </c>
      <c r="I49" s="137" t="str">
        <f>VLOOKUP(E49,VIP!$A$2:$O9890,8,FALSE)</f>
        <v>Si</v>
      </c>
      <c r="J49" s="137" t="str">
        <f>VLOOKUP(E49,VIP!$A$2:$O9840,8,FALSE)</f>
        <v>Si</v>
      </c>
      <c r="K49" s="137" t="str">
        <f>VLOOKUP(E49,VIP!$A$2:$O13414,6,0)</f>
        <v>NO</v>
      </c>
      <c r="L49" s="127" t="s">
        <v>2418</v>
      </c>
      <c r="M49" s="138" t="s">
        <v>2455</v>
      </c>
      <c r="N49" s="138" t="s">
        <v>2462</v>
      </c>
      <c r="O49" s="137" t="s">
        <v>2463</v>
      </c>
      <c r="P49" s="140"/>
      <c r="Q49" s="138" t="s">
        <v>2418</v>
      </c>
    </row>
    <row r="50" spans="1:17" ht="18" x14ac:dyDescent="0.25">
      <c r="A50" s="137" t="str">
        <f>VLOOKUP(E50,'LISTADO ATM'!$A$2:$C$898,3,0)</f>
        <v>ESTE</v>
      </c>
      <c r="B50" s="134" t="s">
        <v>2631</v>
      </c>
      <c r="C50" s="139">
        <v>44326.898472222223</v>
      </c>
      <c r="D50" s="139" t="s">
        <v>2180</v>
      </c>
      <c r="E50" s="126">
        <v>386</v>
      </c>
      <c r="F50" s="145" t="str">
        <f>VLOOKUP(E50,VIP!$A$2:$O13063,2,0)</f>
        <v>DRBR386</v>
      </c>
      <c r="G50" s="137" t="str">
        <f>VLOOKUP(E50,'LISTADO ATM'!$A$2:$B$897,2,0)</f>
        <v xml:space="preserve">ATM Plaza Verón II </v>
      </c>
      <c r="H50" s="137" t="str">
        <f>VLOOKUP(E50,VIP!$A$2:$O17926,7,FALSE)</f>
        <v>Si</v>
      </c>
      <c r="I50" s="137" t="str">
        <f>VLOOKUP(E50,VIP!$A$2:$O9891,8,FALSE)</f>
        <v>Si</v>
      </c>
      <c r="J50" s="137" t="str">
        <f>VLOOKUP(E50,VIP!$A$2:$O9841,8,FALSE)</f>
        <v>Si</v>
      </c>
      <c r="K50" s="137" t="str">
        <f>VLOOKUP(E50,VIP!$A$2:$O13415,6,0)</f>
        <v>NO</v>
      </c>
      <c r="L50" s="127" t="s">
        <v>2219</v>
      </c>
      <c r="M50" s="138" t="s">
        <v>2455</v>
      </c>
      <c r="N50" s="138" t="s">
        <v>2462</v>
      </c>
      <c r="O50" s="137" t="s">
        <v>2464</v>
      </c>
      <c r="P50" s="140"/>
      <c r="Q50" s="138" t="s">
        <v>2219</v>
      </c>
    </row>
    <row r="51" spans="1:17" ht="18" x14ac:dyDescent="0.25">
      <c r="A51" s="137" t="str">
        <f>VLOOKUP(E51,'LISTADO ATM'!$A$2:$C$898,3,0)</f>
        <v>SUR</v>
      </c>
      <c r="B51" s="134" t="s">
        <v>2632</v>
      </c>
      <c r="C51" s="139">
        <v>44326.899270833332</v>
      </c>
      <c r="D51" s="139" t="s">
        <v>2180</v>
      </c>
      <c r="E51" s="126">
        <v>885</v>
      </c>
      <c r="F51" s="145" t="str">
        <f>VLOOKUP(E51,VIP!$A$2:$O13064,2,0)</f>
        <v>DRBR885</v>
      </c>
      <c r="G51" s="137" t="str">
        <f>VLOOKUP(E51,'LISTADO ATM'!$A$2:$B$897,2,0)</f>
        <v xml:space="preserve">ATM UNP Rancho Arriba </v>
      </c>
      <c r="H51" s="137" t="str">
        <f>VLOOKUP(E51,VIP!$A$2:$O17927,7,FALSE)</f>
        <v>Si</v>
      </c>
      <c r="I51" s="137" t="str">
        <f>VLOOKUP(E51,VIP!$A$2:$O9892,8,FALSE)</f>
        <v>Si</v>
      </c>
      <c r="J51" s="137" t="str">
        <f>VLOOKUP(E51,VIP!$A$2:$O9842,8,FALSE)</f>
        <v>Si</v>
      </c>
      <c r="K51" s="137" t="str">
        <f>VLOOKUP(E51,VIP!$A$2:$O13416,6,0)</f>
        <v>NO</v>
      </c>
      <c r="L51" s="127" t="s">
        <v>2219</v>
      </c>
      <c r="M51" s="201" t="s">
        <v>2649</v>
      </c>
      <c r="N51" s="138" t="s">
        <v>2462</v>
      </c>
      <c r="O51" s="137" t="s">
        <v>2464</v>
      </c>
      <c r="P51" s="140"/>
      <c r="Q51" s="202">
        <v>44327.438888888886</v>
      </c>
    </row>
    <row r="52" spans="1:17" ht="18" x14ac:dyDescent="0.25">
      <c r="A52" s="137" t="str">
        <f>VLOOKUP(E52,'LISTADO ATM'!$A$2:$C$898,3,0)</f>
        <v>DISTRITO NACIONAL</v>
      </c>
      <c r="B52" s="134" t="s">
        <v>2633</v>
      </c>
      <c r="C52" s="139">
        <v>44326.92392361111</v>
      </c>
      <c r="D52" s="139" t="s">
        <v>2180</v>
      </c>
      <c r="E52" s="126">
        <v>678</v>
      </c>
      <c r="F52" s="145" t="str">
        <f>VLOOKUP(E52,VIP!$A$2:$O13065,2,0)</f>
        <v>DRBR678</v>
      </c>
      <c r="G52" s="137" t="str">
        <f>VLOOKUP(E52,'LISTADO ATM'!$A$2:$B$897,2,0)</f>
        <v>ATM Eco Petroleo San Isidro</v>
      </c>
      <c r="H52" s="137" t="str">
        <f>VLOOKUP(E52,VIP!$A$2:$O17928,7,FALSE)</f>
        <v>Si</v>
      </c>
      <c r="I52" s="137" t="str">
        <f>VLOOKUP(E52,VIP!$A$2:$O9893,8,FALSE)</f>
        <v>Si</v>
      </c>
      <c r="J52" s="137" t="str">
        <f>VLOOKUP(E52,VIP!$A$2:$O9843,8,FALSE)</f>
        <v>Si</v>
      </c>
      <c r="K52" s="137" t="str">
        <f>VLOOKUP(E52,VIP!$A$2:$O13417,6,0)</f>
        <v>NO</v>
      </c>
      <c r="L52" s="127" t="s">
        <v>2478</v>
      </c>
      <c r="M52" s="138" t="s">
        <v>2455</v>
      </c>
      <c r="N52" s="138" t="s">
        <v>2462</v>
      </c>
      <c r="O52" s="137" t="s">
        <v>2464</v>
      </c>
      <c r="P52" s="140"/>
      <c r="Q52" s="138" t="s">
        <v>2478</v>
      </c>
    </row>
    <row r="53" spans="1:17" ht="18" x14ac:dyDescent="0.25">
      <c r="A53" s="137" t="str">
        <f>VLOOKUP(E53,'LISTADO ATM'!$A$2:$C$898,3,0)</f>
        <v>DISTRITO NACIONAL</v>
      </c>
      <c r="B53" s="134" t="s">
        <v>2634</v>
      </c>
      <c r="C53" s="139">
        <v>44326.92491898148</v>
      </c>
      <c r="D53" s="139" t="s">
        <v>2180</v>
      </c>
      <c r="E53" s="126">
        <v>622</v>
      </c>
      <c r="F53" s="145" t="str">
        <f>VLOOKUP(E53,VIP!$A$2:$O13066,2,0)</f>
        <v>DRBR622</v>
      </c>
      <c r="G53" s="137" t="str">
        <f>VLOOKUP(E53,'LISTADO ATM'!$A$2:$B$897,2,0)</f>
        <v xml:space="preserve">ATM Ayuntamiento D.N. </v>
      </c>
      <c r="H53" s="137" t="str">
        <f>VLOOKUP(E53,VIP!$A$2:$O17929,7,FALSE)</f>
        <v>Si</v>
      </c>
      <c r="I53" s="137" t="str">
        <f>VLOOKUP(E53,VIP!$A$2:$O9894,8,FALSE)</f>
        <v>Si</v>
      </c>
      <c r="J53" s="137" t="str">
        <f>VLOOKUP(E53,VIP!$A$2:$O9844,8,FALSE)</f>
        <v>Si</v>
      </c>
      <c r="K53" s="137" t="str">
        <f>VLOOKUP(E53,VIP!$A$2:$O13418,6,0)</f>
        <v>NO</v>
      </c>
      <c r="L53" s="127" t="s">
        <v>2245</v>
      </c>
      <c r="M53" s="201" t="s">
        <v>2649</v>
      </c>
      <c r="N53" s="138" t="s">
        <v>2462</v>
      </c>
      <c r="O53" s="137" t="s">
        <v>2464</v>
      </c>
      <c r="P53" s="140"/>
      <c r="Q53" s="202">
        <v>44327.31527777778</v>
      </c>
    </row>
    <row r="54" spans="1:17" ht="18" x14ac:dyDescent="0.25">
      <c r="A54" s="137" t="str">
        <f>VLOOKUP(E54,'LISTADO ATM'!$A$2:$C$898,3,0)</f>
        <v>DISTRITO NACIONAL</v>
      </c>
      <c r="B54" s="134" t="s">
        <v>2635</v>
      </c>
      <c r="C54" s="139">
        <v>44326.929131944446</v>
      </c>
      <c r="D54" s="139" t="s">
        <v>2458</v>
      </c>
      <c r="E54" s="126">
        <v>577</v>
      </c>
      <c r="F54" s="145" t="str">
        <f>VLOOKUP(E54,VIP!$A$2:$O13067,2,0)</f>
        <v>DRBR173</v>
      </c>
      <c r="G54" s="137" t="str">
        <f>VLOOKUP(E54,'LISTADO ATM'!$A$2:$B$897,2,0)</f>
        <v xml:space="preserve">ATM Olé Ave. Duarte </v>
      </c>
      <c r="H54" s="137" t="str">
        <f>VLOOKUP(E54,VIP!$A$2:$O17930,7,FALSE)</f>
        <v>Si</v>
      </c>
      <c r="I54" s="137" t="str">
        <f>VLOOKUP(E54,VIP!$A$2:$O9895,8,FALSE)</f>
        <v>Si</v>
      </c>
      <c r="J54" s="137" t="str">
        <f>VLOOKUP(E54,VIP!$A$2:$O9845,8,FALSE)</f>
        <v>Si</v>
      </c>
      <c r="K54" s="137" t="str">
        <f>VLOOKUP(E54,VIP!$A$2:$O13419,6,0)</f>
        <v>SI</v>
      </c>
      <c r="L54" s="127" t="s">
        <v>2449</v>
      </c>
      <c r="M54" s="138" t="s">
        <v>2455</v>
      </c>
      <c r="N54" s="138" t="s">
        <v>2462</v>
      </c>
      <c r="O54" s="137" t="s">
        <v>2463</v>
      </c>
      <c r="P54" s="140"/>
      <c r="Q54" s="138" t="s">
        <v>2449</v>
      </c>
    </row>
    <row r="55" spans="1:17" ht="18" x14ac:dyDescent="0.25">
      <c r="A55" s="137" t="str">
        <f>VLOOKUP(E55,'LISTADO ATM'!$A$2:$C$898,3,0)</f>
        <v>DISTRITO NACIONAL</v>
      </c>
      <c r="B55" s="134" t="s">
        <v>2636</v>
      </c>
      <c r="C55" s="139">
        <v>44326.931504629632</v>
      </c>
      <c r="D55" s="139" t="s">
        <v>2482</v>
      </c>
      <c r="E55" s="126">
        <v>231</v>
      </c>
      <c r="F55" s="145" t="str">
        <f>VLOOKUP(E55,VIP!$A$2:$O13068,2,0)</f>
        <v>DRBR231</v>
      </c>
      <c r="G55" s="137" t="str">
        <f>VLOOKUP(E55,'LISTADO ATM'!$A$2:$B$897,2,0)</f>
        <v xml:space="preserve">ATM Oficina Zona Oriental </v>
      </c>
      <c r="H55" s="137" t="str">
        <f>VLOOKUP(E55,VIP!$A$2:$O17931,7,FALSE)</f>
        <v>Si</v>
      </c>
      <c r="I55" s="137" t="str">
        <f>VLOOKUP(E55,VIP!$A$2:$O9896,8,FALSE)</f>
        <v>Si</v>
      </c>
      <c r="J55" s="137" t="str">
        <f>VLOOKUP(E55,VIP!$A$2:$O9846,8,FALSE)</f>
        <v>Si</v>
      </c>
      <c r="K55" s="137" t="str">
        <f>VLOOKUP(E55,VIP!$A$2:$O13420,6,0)</f>
        <v>SI</v>
      </c>
      <c r="L55" s="127" t="s">
        <v>2572</v>
      </c>
      <c r="M55" s="138" t="s">
        <v>2455</v>
      </c>
      <c r="N55" s="138" t="s">
        <v>2462</v>
      </c>
      <c r="O55" s="137" t="s">
        <v>2483</v>
      </c>
      <c r="P55" s="140"/>
      <c r="Q55" s="138" t="s">
        <v>2572</v>
      </c>
    </row>
    <row r="56" spans="1:17" ht="18" x14ac:dyDescent="0.25">
      <c r="A56" s="137" t="str">
        <f>VLOOKUP(E56,'LISTADO ATM'!$A$2:$C$898,3,0)</f>
        <v>DISTRITO NACIONAL</v>
      </c>
      <c r="B56" s="134" t="s">
        <v>2637</v>
      </c>
      <c r="C56" s="139">
        <v>44326.935173611113</v>
      </c>
      <c r="D56" s="139" t="s">
        <v>2458</v>
      </c>
      <c r="E56" s="126">
        <v>793</v>
      </c>
      <c r="F56" s="145" t="str">
        <f>VLOOKUP(E56,VIP!$A$2:$O13069,2,0)</f>
        <v>DRBR793</v>
      </c>
      <c r="G56" s="137" t="str">
        <f>VLOOKUP(E56,'LISTADO ATM'!$A$2:$B$897,2,0)</f>
        <v xml:space="preserve">ATM Centro de Caja Agora Mall </v>
      </c>
      <c r="H56" s="137" t="str">
        <f>VLOOKUP(E56,VIP!$A$2:$O17932,7,FALSE)</f>
        <v>Si</v>
      </c>
      <c r="I56" s="137" t="str">
        <f>VLOOKUP(E56,VIP!$A$2:$O9897,8,FALSE)</f>
        <v>Si</v>
      </c>
      <c r="J56" s="137" t="str">
        <f>VLOOKUP(E56,VIP!$A$2:$O9847,8,FALSE)</f>
        <v>Si</v>
      </c>
      <c r="K56" s="137" t="str">
        <f>VLOOKUP(E56,VIP!$A$2:$O13421,6,0)</f>
        <v>NO</v>
      </c>
      <c r="L56" s="127" t="s">
        <v>2572</v>
      </c>
      <c r="M56" s="138" t="s">
        <v>2455</v>
      </c>
      <c r="N56" s="138" t="s">
        <v>2462</v>
      </c>
      <c r="O56" s="137" t="s">
        <v>2463</v>
      </c>
      <c r="P56" s="140"/>
      <c r="Q56" s="138" t="s">
        <v>2572</v>
      </c>
    </row>
    <row r="57" spans="1:17" ht="18" x14ac:dyDescent="0.25">
      <c r="A57" s="137" t="str">
        <f>VLOOKUP(E57,'LISTADO ATM'!$A$2:$C$898,3,0)</f>
        <v>NORTE</v>
      </c>
      <c r="B57" s="134" t="s">
        <v>2638</v>
      </c>
      <c r="C57" s="139">
        <v>44326.947534722225</v>
      </c>
      <c r="D57" s="139" t="s">
        <v>2482</v>
      </c>
      <c r="E57" s="126">
        <v>304</v>
      </c>
      <c r="F57" s="145" t="str">
        <f>VLOOKUP(E57,VIP!$A$2:$O13070,2,0)</f>
        <v>DRBR304</v>
      </c>
      <c r="G57" s="137" t="str">
        <f>VLOOKUP(E57,'LISTADO ATM'!$A$2:$B$897,2,0)</f>
        <v xml:space="preserve">ATM Multicentro La Sirena Estrella Sadhala </v>
      </c>
      <c r="H57" s="137" t="str">
        <f>VLOOKUP(E57,VIP!$A$2:$O17933,7,FALSE)</f>
        <v>Si</v>
      </c>
      <c r="I57" s="137" t="str">
        <f>VLOOKUP(E57,VIP!$A$2:$O9898,8,FALSE)</f>
        <v>Si</v>
      </c>
      <c r="J57" s="137" t="str">
        <f>VLOOKUP(E57,VIP!$A$2:$O9848,8,FALSE)</f>
        <v>Si</v>
      </c>
      <c r="K57" s="137" t="str">
        <f>VLOOKUP(E57,VIP!$A$2:$O13422,6,0)</f>
        <v>NO</v>
      </c>
      <c r="L57" s="127" t="s">
        <v>2572</v>
      </c>
      <c r="M57" s="138" t="s">
        <v>2455</v>
      </c>
      <c r="N57" s="138" t="s">
        <v>2462</v>
      </c>
      <c r="O57" s="137" t="s">
        <v>2483</v>
      </c>
      <c r="P57" s="140"/>
      <c r="Q57" s="138" t="s">
        <v>2572</v>
      </c>
    </row>
    <row r="58" spans="1:17" s="96" customFormat="1" ht="18" x14ac:dyDescent="0.25">
      <c r="A58" s="137" t="str">
        <f>VLOOKUP(E58,'LISTADO ATM'!$A$2:$C$898,3,0)</f>
        <v>DISTRITO NACIONAL</v>
      </c>
      <c r="B58" s="134" t="s">
        <v>2646</v>
      </c>
      <c r="C58" s="139">
        <v>44327.008425925924</v>
      </c>
      <c r="D58" s="139" t="s">
        <v>2458</v>
      </c>
      <c r="E58" s="126">
        <v>471</v>
      </c>
      <c r="F58" s="146" t="str">
        <f>VLOOKUP(E58,VIP!$A$2:$O13075,2,0)</f>
        <v>DRBR471</v>
      </c>
      <c r="G58" s="137" t="str">
        <f>VLOOKUP(E58,'LISTADO ATM'!$A$2:$B$897,2,0)</f>
        <v>ATM Autoservicio DGT I</v>
      </c>
      <c r="H58" s="137" t="str">
        <f>VLOOKUP(E58,VIP!$A$2:$O17938,7,FALSE)</f>
        <v>Si</v>
      </c>
      <c r="I58" s="137" t="str">
        <f>VLOOKUP(E58,VIP!$A$2:$O9903,8,FALSE)</f>
        <v>Si</v>
      </c>
      <c r="J58" s="137" t="str">
        <f>VLOOKUP(E58,VIP!$A$2:$O9853,8,FALSE)</f>
        <v>Si</v>
      </c>
      <c r="K58" s="137" t="str">
        <f>VLOOKUP(E58,VIP!$A$2:$O13427,6,0)</f>
        <v>NO</v>
      </c>
      <c r="L58" s="127" t="s">
        <v>2572</v>
      </c>
      <c r="M58" s="138" t="s">
        <v>2455</v>
      </c>
      <c r="N58" s="138" t="s">
        <v>2462</v>
      </c>
      <c r="O58" s="137" t="s">
        <v>2463</v>
      </c>
      <c r="P58" s="140"/>
      <c r="Q58" s="138" t="s">
        <v>2572</v>
      </c>
    </row>
    <row r="59" spans="1:17" s="96" customFormat="1" ht="18" x14ac:dyDescent="0.25">
      <c r="A59" s="137" t="str">
        <f>VLOOKUP(E59,'LISTADO ATM'!$A$2:$C$898,3,0)</f>
        <v>DISTRITO NACIONAL</v>
      </c>
      <c r="B59" s="134" t="s">
        <v>2645</v>
      </c>
      <c r="C59" s="139">
        <v>44327.015844907408</v>
      </c>
      <c r="D59" s="139" t="s">
        <v>2458</v>
      </c>
      <c r="E59" s="126">
        <v>931</v>
      </c>
      <c r="F59" s="146" t="str">
        <f>VLOOKUP(E59,VIP!$A$2:$O13074,2,0)</f>
        <v>DRBR24N</v>
      </c>
      <c r="G59" s="137" t="str">
        <f>VLOOKUP(E59,'LISTADO ATM'!$A$2:$B$897,2,0)</f>
        <v xml:space="preserve">ATM Autobanco Luperón I </v>
      </c>
      <c r="H59" s="137" t="str">
        <f>VLOOKUP(E59,VIP!$A$2:$O17937,7,FALSE)</f>
        <v>Si</v>
      </c>
      <c r="I59" s="137" t="str">
        <f>VLOOKUP(E59,VIP!$A$2:$O9902,8,FALSE)</f>
        <v>Si</v>
      </c>
      <c r="J59" s="137" t="str">
        <f>VLOOKUP(E59,VIP!$A$2:$O9852,8,FALSE)</f>
        <v>Si</v>
      </c>
      <c r="K59" s="137" t="str">
        <f>VLOOKUP(E59,VIP!$A$2:$O13426,6,0)</f>
        <v>NO</v>
      </c>
      <c r="L59" s="127" t="s">
        <v>2418</v>
      </c>
      <c r="M59" s="138" t="s">
        <v>2455</v>
      </c>
      <c r="N59" s="138" t="s">
        <v>2462</v>
      </c>
      <c r="O59" s="137" t="s">
        <v>2463</v>
      </c>
      <c r="P59" s="140"/>
      <c r="Q59" s="138" t="s">
        <v>2418</v>
      </c>
    </row>
    <row r="60" spans="1:17" s="96" customFormat="1" ht="18" x14ac:dyDescent="0.25">
      <c r="A60" s="137" t="str">
        <f>VLOOKUP(E60,'LISTADO ATM'!$A$2:$C$898,3,0)</f>
        <v>NORTE</v>
      </c>
      <c r="B60" s="134" t="s">
        <v>2644</v>
      </c>
      <c r="C60" s="139">
        <v>44327.035601851851</v>
      </c>
      <c r="D60" s="139" t="s">
        <v>2181</v>
      </c>
      <c r="E60" s="126">
        <v>538</v>
      </c>
      <c r="F60" s="146" t="str">
        <f>VLOOKUP(E60,VIP!$A$2:$O13073,2,0)</f>
        <v>DRBR538</v>
      </c>
      <c r="G60" s="137" t="str">
        <f>VLOOKUP(E60,'LISTADO ATM'!$A$2:$B$897,2,0)</f>
        <v>ATM  Autoservicio San Fco. Macorís</v>
      </c>
      <c r="H60" s="137" t="str">
        <f>VLOOKUP(E60,VIP!$A$2:$O17936,7,FALSE)</f>
        <v>Si</v>
      </c>
      <c r="I60" s="137" t="str">
        <f>VLOOKUP(E60,VIP!$A$2:$O9901,8,FALSE)</f>
        <v>Si</v>
      </c>
      <c r="J60" s="137" t="str">
        <f>VLOOKUP(E60,VIP!$A$2:$O9851,8,FALSE)</f>
        <v>Si</v>
      </c>
      <c r="K60" s="137" t="str">
        <f>VLOOKUP(E60,VIP!$A$2:$O13425,6,0)</f>
        <v>NO</v>
      </c>
      <c r="L60" s="127" t="s">
        <v>2478</v>
      </c>
      <c r="M60" s="138" t="s">
        <v>2455</v>
      </c>
      <c r="N60" s="138" t="s">
        <v>2462</v>
      </c>
      <c r="O60" s="137" t="s">
        <v>2491</v>
      </c>
      <c r="P60" s="140"/>
      <c r="Q60" s="138" t="s">
        <v>2478</v>
      </c>
    </row>
    <row r="61" spans="1:17" s="96" customFormat="1" ht="18" x14ac:dyDescent="0.25">
      <c r="A61" s="137" t="str">
        <f>VLOOKUP(E61,'LISTADO ATM'!$A$2:$C$898,3,0)</f>
        <v>NORTE</v>
      </c>
      <c r="B61" s="134" t="s">
        <v>2643</v>
      </c>
      <c r="C61" s="139">
        <v>44327.038564814815</v>
      </c>
      <c r="D61" s="139" t="s">
        <v>2482</v>
      </c>
      <c r="E61" s="126">
        <v>736</v>
      </c>
      <c r="F61" s="146" t="str">
        <f>VLOOKUP(E61,VIP!$A$2:$O13072,2,0)</f>
        <v>DRBR071</v>
      </c>
      <c r="G61" s="137" t="str">
        <f>VLOOKUP(E61,'LISTADO ATM'!$A$2:$B$897,2,0)</f>
        <v xml:space="preserve">ATM Oficina Puerto Plata I </v>
      </c>
      <c r="H61" s="137" t="str">
        <f>VLOOKUP(E61,VIP!$A$2:$O17935,7,FALSE)</f>
        <v>Si</v>
      </c>
      <c r="I61" s="137" t="str">
        <f>VLOOKUP(E61,VIP!$A$2:$O9900,8,FALSE)</f>
        <v>Si</v>
      </c>
      <c r="J61" s="137" t="str">
        <f>VLOOKUP(E61,VIP!$A$2:$O9850,8,FALSE)</f>
        <v>Si</v>
      </c>
      <c r="K61" s="137" t="str">
        <f>VLOOKUP(E61,VIP!$A$2:$O13424,6,0)</f>
        <v>SI</v>
      </c>
      <c r="L61" s="127" t="s">
        <v>2449</v>
      </c>
      <c r="M61" s="201" t="s">
        <v>2649</v>
      </c>
      <c r="N61" s="138" t="s">
        <v>2462</v>
      </c>
      <c r="O61" s="137" t="s">
        <v>2483</v>
      </c>
      <c r="P61" s="140"/>
      <c r="Q61" s="202">
        <v>44327.383333333331</v>
      </c>
    </row>
    <row r="62" spans="1:17" s="96" customFormat="1" ht="18" x14ac:dyDescent="0.25">
      <c r="A62" s="137" t="str">
        <f>VLOOKUP(E62,'LISTADO ATM'!$A$2:$C$898,3,0)</f>
        <v>DISTRITO NACIONAL</v>
      </c>
      <c r="B62" s="134" t="s">
        <v>2642</v>
      </c>
      <c r="C62" s="139">
        <v>44327.043703703705</v>
      </c>
      <c r="D62" s="139" t="s">
        <v>2458</v>
      </c>
      <c r="E62" s="126">
        <v>326</v>
      </c>
      <c r="F62" s="146" t="str">
        <f>VLOOKUP(E62,VIP!$A$2:$O13071,2,0)</f>
        <v>DRBR326</v>
      </c>
      <c r="G62" s="137" t="str">
        <f>VLOOKUP(E62,'LISTADO ATM'!$A$2:$B$897,2,0)</f>
        <v>ATM Autoservicio Jiménez Moya II</v>
      </c>
      <c r="H62" s="137" t="str">
        <f>VLOOKUP(E62,VIP!$A$2:$O17934,7,FALSE)</f>
        <v>Si</v>
      </c>
      <c r="I62" s="137" t="str">
        <f>VLOOKUP(E62,VIP!$A$2:$O9899,8,FALSE)</f>
        <v>Si</v>
      </c>
      <c r="J62" s="137" t="str">
        <f>VLOOKUP(E62,VIP!$A$2:$O9849,8,FALSE)</f>
        <v>Si</v>
      </c>
      <c r="K62" s="137" t="str">
        <f>VLOOKUP(E62,VIP!$A$2:$O13423,6,0)</f>
        <v>NO</v>
      </c>
      <c r="L62" s="127" t="s">
        <v>2572</v>
      </c>
      <c r="M62" s="138" t="s">
        <v>2455</v>
      </c>
      <c r="N62" s="138" t="s">
        <v>2462</v>
      </c>
      <c r="O62" s="137" t="s">
        <v>2463</v>
      </c>
      <c r="P62" s="140"/>
      <c r="Q62" s="138" t="s">
        <v>2572</v>
      </c>
    </row>
    <row r="63" spans="1:17" s="96" customFormat="1" ht="18" x14ac:dyDescent="0.25">
      <c r="A63" s="137" t="str">
        <f>VLOOKUP(E63,'LISTADO ATM'!$A$2:$C$898,3,0)</f>
        <v>SUR</v>
      </c>
      <c r="B63" s="134" t="s">
        <v>2648</v>
      </c>
      <c r="C63" s="139">
        <v>44327.101481481484</v>
      </c>
      <c r="D63" s="139" t="s">
        <v>2180</v>
      </c>
      <c r="E63" s="126">
        <v>360</v>
      </c>
      <c r="F63" s="146" t="str">
        <f>VLOOKUP(E63,VIP!$A$2:$O13073,2,0)</f>
        <v>DRBR360</v>
      </c>
      <c r="G63" s="137" t="str">
        <f>VLOOKUP(E63,'LISTADO ATM'!$A$2:$B$897,2,0)</f>
        <v>ATM Ayuntamiento Guayabal</v>
      </c>
      <c r="H63" s="137" t="str">
        <f>VLOOKUP(E63,VIP!$A$2:$O17936,7,FALSE)</f>
        <v>si</v>
      </c>
      <c r="I63" s="137" t="str">
        <f>VLOOKUP(E63,VIP!$A$2:$O9901,8,FALSE)</f>
        <v>si</v>
      </c>
      <c r="J63" s="137" t="str">
        <f>VLOOKUP(E63,VIP!$A$2:$O9851,8,FALSE)</f>
        <v>si</v>
      </c>
      <c r="K63" s="137" t="str">
        <f>VLOOKUP(E63,VIP!$A$2:$O13425,6,0)</f>
        <v>NO</v>
      </c>
      <c r="L63" s="127" t="s">
        <v>2219</v>
      </c>
      <c r="M63" s="138" t="s">
        <v>2455</v>
      </c>
      <c r="N63" s="138" t="s">
        <v>2462</v>
      </c>
      <c r="O63" s="137" t="s">
        <v>2464</v>
      </c>
      <c r="P63" s="140"/>
      <c r="Q63" s="138" t="s">
        <v>2219</v>
      </c>
    </row>
    <row r="64" spans="1:17" s="96" customFormat="1" ht="18" x14ac:dyDescent="0.25">
      <c r="A64" s="137" t="str">
        <f>VLOOKUP(E64,'LISTADO ATM'!$A$2:$C$898,3,0)</f>
        <v>DISTRITO NACIONAL</v>
      </c>
      <c r="B64" s="134" t="s">
        <v>2647</v>
      </c>
      <c r="C64" s="139">
        <v>44327.165381944447</v>
      </c>
      <c r="D64" s="139" t="s">
        <v>2180</v>
      </c>
      <c r="E64" s="126">
        <v>570</v>
      </c>
      <c r="F64" s="146" t="str">
        <f>VLOOKUP(E64,VIP!$A$2:$O13072,2,0)</f>
        <v>DRBR478</v>
      </c>
      <c r="G64" s="137" t="str">
        <f>VLOOKUP(E64,'LISTADO ATM'!$A$2:$B$897,2,0)</f>
        <v xml:space="preserve">ATM S/M Liverpool Villa Mella </v>
      </c>
      <c r="H64" s="137" t="str">
        <f>VLOOKUP(E64,VIP!$A$2:$O17935,7,FALSE)</f>
        <v>Si</v>
      </c>
      <c r="I64" s="137" t="str">
        <f>VLOOKUP(E64,VIP!$A$2:$O9900,8,FALSE)</f>
        <v>Si</v>
      </c>
      <c r="J64" s="137" t="str">
        <f>VLOOKUP(E64,VIP!$A$2:$O9850,8,FALSE)</f>
        <v>Si</v>
      </c>
      <c r="K64" s="137" t="str">
        <f>VLOOKUP(E64,VIP!$A$2:$O13424,6,0)</f>
        <v>NO</v>
      </c>
      <c r="L64" s="127" t="s">
        <v>2219</v>
      </c>
      <c r="M64" s="201" t="s">
        <v>2649</v>
      </c>
      <c r="N64" s="138" t="s">
        <v>2462</v>
      </c>
      <c r="O64" s="137" t="s">
        <v>2464</v>
      </c>
      <c r="P64" s="140"/>
      <c r="Q64" s="202">
        <v>44327.330555555556</v>
      </c>
    </row>
    <row r="65" spans="1:17" s="96" customFormat="1" ht="18" x14ac:dyDescent="0.25">
      <c r="A65" s="137" t="str">
        <f>VLOOKUP(E65,'LISTADO ATM'!$A$2:$C$898,3,0)</f>
        <v>NORTE</v>
      </c>
      <c r="B65" s="134" t="s">
        <v>2657</v>
      </c>
      <c r="C65" s="139">
        <v>44327.349178240744</v>
      </c>
      <c r="D65" s="139" t="s">
        <v>2181</v>
      </c>
      <c r="E65" s="126">
        <v>757</v>
      </c>
      <c r="F65" s="150" t="str">
        <f>VLOOKUP(E65,VIP!$A$2:$O13081,2,0)</f>
        <v>DRBR757</v>
      </c>
      <c r="G65" s="137" t="str">
        <f>VLOOKUP(E65,'LISTADO ATM'!$A$2:$B$897,2,0)</f>
        <v xml:space="preserve">ATM UNP Plaza Paseo (Santiago) </v>
      </c>
      <c r="H65" s="137" t="str">
        <f>VLOOKUP(E65,VIP!$A$2:$O17944,7,FALSE)</f>
        <v>Si</v>
      </c>
      <c r="I65" s="137" t="str">
        <f>VLOOKUP(E65,VIP!$A$2:$O9909,8,FALSE)</f>
        <v>Si</v>
      </c>
      <c r="J65" s="137" t="str">
        <f>VLOOKUP(E65,VIP!$A$2:$O9859,8,FALSE)</f>
        <v>Si</v>
      </c>
      <c r="K65" s="137" t="str">
        <f>VLOOKUP(E65,VIP!$A$2:$O13433,6,0)</f>
        <v>NO</v>
      </c>
      <c r="L65" s="127" t="s">
        <v>2219</v>
      </c>
      <c r="M65" s="138" t="s">
        <v>2455</v>
      </c>
      <c r="N65" s="138" t="s">
        <v>2462</v>
      </c>
      <c r="O65" s="137" t="s">
        <v>2491</v>
      </c>
      <c r="P65" s="140"/>
      <c r="Q65" s="138" t="s">
        <v>2219</v>
      </c>
    </row>
    <row r="66" spans="1:17" s="96" customFormat="1" ht="18" x14ac:dyDescent="0.25">
      <c r="A66" s="137" t="str">
        <f>VLOOKUP(E66,'LISTADO ATM'!$A$2:$C$898,3,0)</f>
        <v>SUR</v>
      </c>
      <c r="B66" s="134" t="s">
        <v>2656</v>
      </c>
      <c r="C66" s="139">
        <v>44327.352210648147</v>
      </c>
      <c r="D66" s="139" t="s">
        <v>2482</v>
      </c>
      <c r="E66" s="126">
        <v>33</v>
      </c>
      <c r="F66" s="150" t="str">
        <f>VLOOKUP(E66,VIP!$A$2:$O13080,2,0)</f>
        <v>DRBR033</v>
      </c>
      <c r="G66" s="137" t="str">
        <f>VLOOKUP(E66,'LISTADO ATM'!$A$2:$B$897,2,0)</f>
        <v xml:space="preserve">ATM UNP Juan de Herrera </v>
      </c>
      <c r="H66" s="137" t="str">
        <f>VLOOKUP(E66,VIP!$A$2:$O17943,7,FALSE)</f>
        <v>Si</v>
      </c>
      <c r="I66" s="137" t="str">
        <f>VLOOKUP(E66,VIP!$A$2:$O9908,8,FALSE)</f>
        <v>Si</v>
      </c>
      <c r="J66" s="137" t="str">
        <f>VLOOKUP(E66,VIP!$A$2:$O9858,8,FALSE)</f>
        <v>Si</v>
      </c>
      <c r="K66" s="137" t="str">
        <f>VLOOKUP(E66,VIP!$A$2:$O13432,6,0)</f>
        <v>NO</v>
      </c>
      <c r="L66" s="127" t="s">
        <v>2449</v>
      </c>
      <c r="M66" s="138" t="s">
        <v>2455</v>
      </c>
      <c r="N66" s="138" t="s">
        <v>2462</v>
      </c>
      <c r="O66" s="137" t="s">
        <v>2658</v>
      </c>
      <c r="P66" s="140"/>
      <c r="Q66" s="138" t="s">
        <v>2449</v>
      </c>
    </row>
    <row r="67" spans="1:17" s="96" customFormat="1" ht="18" x14ac:dyDescent="0.25">
      <c r="A67" s="137" t="str">
        <f>VLOOKUP(E67,'LISTADO ATM'!$A$2:$C$898,3,0)</f>
        <v>ESTE</v>
      </c>
      <c r="B67" s="134" t="s">
        <v>2655</v>
      </c>
      <c r="C67" s="139">
        <v>44327.356249999997</v>
      </c>
      <c r="D67" s="139" t="s">
        <v>2458</v>
      </c>
      <c r="E67" s="126">
        <v>366</v>
      </c>
      <c r="F67" s="150" t="str">
        <f>VLOOKUP(E67,VIP!$A$2:$O13079,2,0)</f>
        <v>DRBR366</v>
      </c>
      <c r="G67" s="137" t="str">
        <f>VLOOKUP(E67,'LISTADO ATM'!$A$2:$B$897,2,0)</f>
        <v>ATM Oficina Boulevard (Higuey) II</v>
      </c>
      <c r="H67" s="137" t="str">
        <f>VLOOKUP(E67,VIP!$A$2:$O17942,7,FALSE)</f>
        <v>N/A</v>
      </c>
      <c r="I67" s="137" t="str">
        <f>VLOOKUP(E67,VIP!$A$2:$O9907,8,FALSE)</f>
        <v>N/A</v>
      </c>
      <c r="J67" s="137" t="str">
        <f>VLOOKUP(E67,VIP!$A$2:$O9857,8,FALSE)</f>
        <v>N/A</v>
      </c>
      <c r="K67" s="137" t="str">
        <f>VLOOKUP(E67,VIP!$A$2:$O13431,6,0)</f>
        <v>N/A</v>
      </c>
      <c r="L67" s="127" t="s">
        <v>2449</v>
      </c>
      <c r="M67" s="201" t="s">
        <v>2649</v>
      </c>
      <c r="N67" s="138" t="s">
        <v>2462</v>
      </c>
      <c r="O67" s="137" t="s">
        <v>2463</v>
      </c>
      <c r="P67" s="140"/>
      <c r="Q67" s="202">
        <v>44327.425000000003</v>
      </c>
    </row>
    <row r="68" spans="1:17" s="96" customFormat="1" ht="18" x14ac:dyDescent="0.25">
      <c r="A68" s="137" t="str">
        <f>VLOOKUP(E68,'LISTADO ATM'!$A$2:$C$898,3,0)</f>
        <v>DISTRITO NACIONAL</v>
      </c>
      <c r="B68" s="134" t="s">
        <v>2654</v>
      </c>
      <c r="C68" s="139">
        <v>44327.361898148149</v>
      </c>
      <c r="D68" s="139" t="s">
        <v>2180</v>
      </c>
      <c r="E68" s="126">
        <v>43</v>
      </c>
      <c r="F68" s="150" t="str">
        <f>VLOOKUP(E68,VIP!$A$2:$O13078,2,0)</f>
        <v>DRBR043</v>
      </c>
      <c r="G68" s="137" t="str">
        <f>VLOOKUP(E68,'LISTADO ATM'!$A$2:$B$897,2,0)</f>
        <v xml:space="preserve">ATM Zona Franca San Isidro </v>
      </c>
      <c r="H68" s="137" t="str">
        <f>VLOOKUP(E68,VIP!$A$2:$O17941,7,FALSE)</f>
        <v>Si</v>
      </c>
      <c r="I68" s="137" t="str">
        <f>VLOOKUP(E68,VIP!$A$2:$O9906,8,FALSE)</f>
        <v>No</v>
      </c>
      <c r="J68" s="137" t="str">
        <f>VLOOKUP(E68,VIP!$A$2:$O9856,8,FALSE)</f>
        <v>No</v>
      </c>
      <c r="K68" s="137" t="str">
        <f>VLOOKUP(E68,VIP!$A$2:$O13430,6,0)</f>
        <v>NO</v>
      </c>
      <c r="L68" s="127" t="s">
        <v>2421</v>
      </c>
      <c r="M68" s="138" t="s">
        <v>2455</v>
      </c>
      <c r="N68" s="138" t="s">
        <v>2462</v>
      </c>
      <c r="O68" s="137" t="s">
        <v>2464</v>
      </c>
      <c r="P68" s="140"/>
      <c r="Q68" s="138" t="s">
        <v>2421</v>
      </c>
    </row>
    <row r="69" spans="1:17" s="96" customFormat="1" ht="18" x14ac:dyDescent="0.25">
      <c r="A69" s="137" t="str">
        <f>VLOOKUP(E69,'LISTADO ATM'!$A$2:$C$898,3,0)</f>
        <v>NORTE</v>
      </c>
      <c r="B69" s="134" t="s">
        <v>2653</v>
      </c>
      <c r="C69" s="139">
        <v>44327.367442129631</v>
      </c>
      <c r="D69" s="139" t="s">
        <v>2181</v>
      </c>
      <c r="E69" s="126">
        <v>991</v>
      </c>
      <c r="F69" s="150" t="str">
        <f>VLOOKUP(E69,VIP!$A$2:$O13077,2,0)</f>
        <v>DRBR991</v>
      </c>
      <c r="G69" s="137" t="str">
        <f>VLOOKUP(E69,'LISTADO ATM'!$A$2:$B$897,2,0)</f>
        <v xml:space="preserve">ATM UNP Las Matas de Santa Cruz </v>
      </c>
      <c r="H69" s="137" t="str">
        <f>VLOOKUP(E69,VIP!$A$2:$O17940,7,FALSE)</f>
        <v>Si</v>
      </c>
      <c r="I69" s="137" t="str">
        <f>VLOOKUP(E69,VIP!$A$2:$O9905,8,FALSE)</f>
        <v>Si</v>
      </c>
      <c r="J69" s="137" t="str">
        <f>VLOOKUP(E69,VIP!$A$2:$O9855,8,FALSE)</f>
        <v>Si</v>
      </c>
      <c r="K69" s="137" t="str">
        <f>VLOOKUP(E69,VIP!$A$2:$O13429,6,0)</f>
        <v>NO</v>
      </c>
      <c r="L69" s="127" t="s">
        <v>2478</v>
      </c>
      <c r="M69" s="201" t="s">
        <v>2649</v>
      </c>
      <c r="N69" s="138" t="s">
        <v>2462</v>
      </c>
      <c r="O69" s="137" t="s">
        <v>2607</v>
      </c>
      <c r="P69" s="140"/>
      <c r="Q69" s="202">
        <v>44327.413888888892</v>
      </c>
    </row>
    <row r="70" spans="1:17" s="96" customFormat="1" ht="18" x14ac:dyDescent="0.25">
      <c r="A70" s="137" t="str">
        <f>VLOOKUP(E70,'LISTADO ATM'!$A$2:$C$898,3,0)</f>
        <v>DISTRITO NACIONAL</v>
      </c>
      <c r="B70" s="134">
        <v>3335882123</v>
      </c>
      <c r="C70" s="139">
        <v>44327.371527777781</v>
      </c>
      <c r="D70" s="139" t="s">
        <v>2482</v>
      </c>
      <c r="E70" s="126">
        <v>738</v>
      </c>
      <c r="F70" s="150" t="str">
        <f>VLOOKUP(E70,VIP!$A$2:$O13084,2,0)</f>
        <v>DRBR24S</v>
      </c>
      <c r="G70" s="137" t="str">
        <f>VLOOKUP(E70,'LISTADO ATM'!$A$2:$B$897,2,0)</f>
        <v xml:space="preserve">ATM Zona Franca Los Alcarrizos </v>
      </c>
      <c r="H70" s="137" t="str">
        <f>VLOOKUP(E70,VIP!$A$2:$O17947,7,FALSE)</f>
        <v>Si</v>
      </c>
      <c r="I70" s="137" t="str">
        <f>VLOOKUP(E70,VIP!$A$2:$O9912,8,FALSE)</f>
        <v>Si</v>
      </c>
      <c r="J70" s="137" t="str">
        <f>VLOOKUP(E70,VIP!$A$2:$O9862,8,FALSE)</f>
        <v>Si</v>
      </c>
      <c r="K70" s="137" t="str">
        <f>VLOOKUP(E70,VIP!$A$2:$O13436,6,0)</f>
        <v>NO</v>
      </c>
      <c r="L70" s="127" t="s">
        <v>2659</v>
      </c>
      <c r="M70" s="201" t="s">
        <v>2649</v>
      </c>
      <c r="N70" s="138" t="s">
        <v>2576</v>
      </c>
      <c r="O70" s="137" t="s">
        <v>2661</v>
      </c>
      <c r="P70" s="140" t="s">
        <v>2662</v>
      </c>
      <c r="Q70" s="202" t="s">
        <v>2659</v>
      </c>
    </row>
    <row r="71" spans="1:17" s="96" customFormat="1" ht="18" x14ac:dyDescent="0.25">
      <c r="A71" s="137" t="str">
        <f>VLOOKUP(E71,'LISTADO ATM'!$A$2:$C$898,3,0)</f>
        <v>SUR</v>
      </c>
      <c r="B71" s="134">
        <v>3335882133</v>
      </c>
      <c r="C71" s="139">
        <v>44327.372916666667</v>
      </c>
      <c r="D71" s="139" t="s">
        <v>2482</v>
      </c>
      <c r="E71" s="126">
        <v>873</v>
      </c>
      <c r="F71" s="150" t="str">
        <f>VLOOKUP(E71,VIP!$A$2:$O13085,2,0)</f>
        <v>DRBR873</v>
      </c>
      <c r="G71" s="137" t="str">
        <f>VLOOKUP(E71,'LISTADO ATM'!$A$2:$B$897,2,0)</f>
        <v xml:space="preserve">ATM Centro de Caja San Cristóbal II </v>
      </c>
      <c r="H71" s="137" t="str">
        <f>VLOOKUP(E71,VIP!$A$2:$O17948,7,FALSE)</f>
        <v>Si</v>
      </c>
      <c r="I71" s="137" t="str">
        <f>VLOOKUP(E71,VIP!$A$2:$O9913,8,FALSE)</f>
        <v>Si</v>
      </c>
      <c r="J71" s="137" t="str">
        <f>VLOOKUP(E71,VIP!$A$2:$O9863,8,FALSE)</f>
        <v>Si</v>
      </c>
      <c r="K71" s="137" t="str">
        <f>VLOOKUP(E71,VIP!$A$2:$O13437,6,0)</f>
        <v>SI</v>
      </c>
      <c r="L71" s="127" t="s">
        <v>2659</v>
      </c>
      <c r="M71" s="201" t="s">
        <v>2649</v>
      </c>
      <c r="N71" s="138" t="s">
        <v>2576</v>
      </c>
      <c r="O71" s="137" t="s">
        <v>2661</v>
      </c>
      <c r="P71" s="140" t="s">
        <v>2662</v>
      </c>
      <c r="Q71" s="202" t="s">
        <v>2659</v>
      </c>
    </row>
    <row r="72" spans="1:17" s="96" customFormat="1" ht="18" x14ac:dyDescent="0.25">
      <c r="A72" s="137" t="str">
        <f>VLOOKUP(E72,'LISTADO ATM'!$A$2:$C$898,3,0)</f>
        <v>DISTRITO NACIONAL</v>
      </c>
      <c r="B72" s="134" t="s">
        <v>2660</v>
      </c>
      <c r="C72" s="139">
        <v>44327.373611111114</v>
      </c>
      <c r="D72" s="139" t="s">
        <v>2482</v>
      </c>
      <c r="E72" s="126">
        <v>545</v>
      </c>
      <c r="F72" s="150" t="str">
        <f>VLOOKUP(E72,VIP!$A$2:$O13086,2,0)</f>
        <v>DRBR995</v>
      </c>
      <c r="G72" s="137" t="str">
        <f>VLOOKUP(E72,'LISTADO ATM'!$A$2:$B$897,2,0)</f>
        <v xml:space="preserve">ATM Oficina Isabel La Católica II  </v>
      </c>
      <c r="H72" s="137" t="str">
        <f>VLOOKUP(E72,VIP!$A$2:$O17949,7,FALSE)</f>
        <v>Si</v>
      </c>
      <c r="I72" s="137" t="str">
        <f>VLOOKUP(E72,VIP!$A$2:$O9914,8,FALSE)</f>
        <v>Si</v>
      </c>
      <c r="J72" s="137" t="str">
        <f>VLOOKUP(E72,VIP!$A$2:$O9864,8,FALSE)</f>
        <v>Si</v>
      </c>
      <c r="K72" s="137" t="str">
        <f>VLOOKUP(E72,VIP!$A$2:$O13438,6,0)</f>
        <v>NO</v>
      </c>
      <c r="L72" s="127" t="s">
        <v>2659</v>
      </c>
      <c r="M72" s="201" t="s">
        <v>2649</v>
      </c>
      <c r="N72" s="138" t="s">
        <v>2576</v>
      </c>
      <c r="O72" s="137" t="s">
        <v>2661</v>
      </c>
      <c r="P72" s="140" t="s">
        <v>2662</v>
      </c>
      <c r="Q72" s="203" t="s">
        <v>2659</v>
      </c>
    </row>
    <row r="73" spans="1:17" s="96" customFormat="1" ht="18" x14ac:dyDescent="0.25">
      <c r="A73" s="137" t="str">
        <f>VLOOKUP(E73,'LISTADO ATM'!$A$2:$C$898,3,0)</f>
        <v>SUR</v>
      </c>
      <c r="B73" s="134">
        <v>3335882144</v>
      </c>
      <c r="C73" s="139">
        <v>44327.375</v>
      </c>
      <c r="D73" s="139" t="s">
        <v>2482</v>
      </c>
      <c r="E73" s="126">
        <v>968</v>
      </c>
      <c r="F73" s="150" t="str">
        <f>VLOOKUP(E73,VIP!$A$2:$O13087,2,0)</f>
        <v>DRBR24I</v>
      </c>
      <c r="G73" s="137" t="str">
        <f>VLOOKUP(E73,'LISTADO ATM'!$A$2:$B$897,2,0)</f>
        <v xml:space="preserve">ATM UNP Mercado Baní </v>
      </c>
      <c r="H73" s="137" t="str">
        <f>VLOOKUP(E73,VIP!$A$2:$O17950,7,FALSE)</f>
        <v>Si</v>
      </c>
      <c r="I73" s="137" t="str">
        <f>VLOOKUP(E73,VIP!$A$2:$O9915,8,FALSE)</f>
        <v>Si</v>
      </c>
      <c r="J73" s="137" t="str">
        <f>VLOOKUP(E73,VIP!$A$2:$O9865,8,FALSE)</f>
        <v>Si</v>
      </c>
      <c r="K73" s="137" t="str">
        <f>VLOOKUP(E73,VIP!$A$2:$O13439,6,0)</f>
        <v>SI</v>
      </c>
      <c r="L73" s="127" t="s">
        <v>2659</v>
      </c>
      <c r="M73" s="201" t="s">
        <v>2649</v>
      </c>
      <c r="N73" s="138" t="s">
        <v>2576</v>
      </c>
      <c r="O73" s="137" t="s">
        <v>2661</v>
      </c>
      <c r="P73" s="140" t="s">
        <v>2662</v>
      </c>
      <c r="Q73" s="202" t="s">
        <v>2659</v>
      </c>
    </row>
    <row r="74" spans="1:17" s="96" customFormat="1" ht="18" x14ac:dyDescent="0.25">
      <c r="A74" s="137" t="str">
        <f>VLOOKUP(E74,'LISTADO ATM'!$A$2:$C$898,3,0)</f>
        <v>DISTRITO NACIONAL</v>
      </c>
      <c r="B74" s="134" t="s">
        <v>2652</v>
      </c>
      <c r="C74" s="139">
        <v>44327.387256944443</v>
      </c>
      <c r="D74" s="139" t="s">
        <v>2482</v>
      </c>
      <c r="E74" s="126">
        <v>514</v>
      </c>
      <c r="F74" s="150" t="str">
        <f>VLOOKUP(E74,VIP!$A$2:$O13076,2,0)</f>
        <v>DRBR514</v>
      </c>
      <c r="G74" s="137" t="str">
        <f>VLOOKUP(E74,'LISTADO ATM'!$A$2:$B$897,2,0)</f>
        <v>ATM Autoservicio Charles de Gaulle</v>
      </c>
      <c r="H74" s="137" t="str">
        <f>VLOOKUP(E74,VIP!$A$2:$O17939,7,FALSE)</f>
        <v>Si</v>
      </c>
      <c r="I74" s="137" t="str">
        <f>VLOOKUP(E74,VIP!$A$2:$O9904,8,FALSE)</f>
        <v>No</v>
      </c>
      <c r="J74" s="137" t="str">
        <f>VLOOKUP(E74,VIP!$A$2:$O9854,8,FALSE)</f>
        <v>No</v>
      </c>
      <c r="K74" s="137" t="str">
        <f>VLOOKUP(E74,VIP!$A$2:$O13428,6,0)</f>
        <v>NO</v>
      </c>
      <c r="L74" s="127" t="s">
        <v>2418</v>
      </c>
      <c r="M74" s="201" t="s">
        <v>2649</v>
      </c>
      <c r="N74" s="138" t="s">
        <v>2462</v>
      </c>
      <c r="O74" s="137" t="s">
        <v>2658</v>
      </c>
      <c r="P74" s="140"/>
      <c r="Q74" s="203">
        <v>44327.446527777778</v>
      </c>
    </row>
    <row r="75" spans="1:17" s="96" customFormat="1" ht="18" x14ac:dyDescent="0.25">
      <c r="A75" s="137" t="str">
        <f>VLOOKUP(E75,'LISTADO ATM'!$A$2:$C$898,3,0)</f>
        <v>NORTE</v>
      </c>
      <c r="B75" s="134" t="s">
        <v>2651</v>
      </c>
      <c r="C75" s="139">
        <v>44327.404236111113</v>
      </c>
      <c r="D75" s="139" t="s">
        <v>2482</v>
      </c>
      <c r="E75" s="126">
        <v>138</v>
      </c>
      <c r="F75" s="150" t="str">
        <f>VLOOKUP(E75,VIP!$A$2:$O13075,2,0)</f>
        <v>DRBR138</v>
      </c>
      <c r="G75" s="137" t="str">
        <f>VLOOKUP(E75,'LISTADO ATM'!$A$2:$B$897,2,0)</f>
        <v xml:space="preserve">ATM UNP Fantino </v>
      </c>
      <c r="H75" s="137" t="str">
        <f>VLOOKUP(E75,VIP!$A$2:$O17938,7,FALSE)</f>
        <v>Si</v>
      </c>
      <c r="I75" s="137" t="str">
        <f>VLOOKUP(E75,VIP!$A$2:$O9903,8,FALSE)</f>
        <v>Si</v>
      </c>
      <c r="J75" s="137" t="str">
        <f>VLOOKUP(E75,VIP!$A$2:$O9853,8,FALSE)</f>
        <v>Si</v>
      </c>
      <c r="K75" s="137" t="str">
        <f>VLOOKUP(E75,VIP!$A$2:$O13427,6,0)</f>
        <v>NO</v>
      </c>
      <c r="L75" s="127" t="s">
        <v>2449</v>
      </c>
      <c r="M75" s="138" t="s">
        <v>2455</v>
      </c>
      <c r="N75" s="138" t="s">
        <v>2462</v>
      </c>
      <c r="O75" s="137" t="s">
        <v>2658</v>
      </c>
      <c r="P75" s="140"/>
      <c r="Q75" s="199" t="s">
        <v>2449</v>
      </c>
    </row>
    <row r="76" spans="1:17" s="96" customFormat="1" ht="18" x14ac:dyDescent="0.25">
      <c r="A76" s="137" t="str">
        <f>VLOOKUP(E76,'LISTADO ATM'!$A$2:$C$898,3,0)</f>
        <v>NORTE</v>
      </c>
      <c r="B76" s="134" t="s">
        <v>2669</v>
      </c>
      <c r="C76" s="139">
        <v>44327.441076388888</v>
      </c>
      <c r="D76" s="139" t="s">
        <v>2482</v>
      </c>
      <c r="E76" s="126">
        <v>872</v>
      </c>
      <c r="F76" s="150" t="str">
        <f>VLOOKUP(E76,VIP!$A$2:$O13081,2,0)</f>
        <v>DRBR872</v>
      </c>
      <c r="G76" s="137" t="str">
        <f>VLOOKUP(E76,'LISTADO ATM'!$A$2:$B$897,2,0)</f>
        <v xml:space="preserve">ATM Zona Franca Pisano II (Santiago) </v>
      </c>
      <c r="H76" s="137" t="str">
        <f>VLOOKUP(E76,VIP!$A$2:$O17944,7,FALSE)</f>
        <v>Si</v>
      </c>
      <c r="I76" s="137" t="str">
        <f>VLOOKUP(E76,VIP!$A$2:$O9909,8,FALSE)</f>
        <v>Si</v>
      </c>
      <c r="J76" s="137" t="str">
        <f>VLOOKUP(E76,VIP!$A$2:$O9859,8,FALSE)</f>
        <v>Si</v>
      </c>
      <c r="K76" s="137" t="str">
        <f>VLOOKUP(E76,VIP!$A$2:$O13433,6,0)</f>
        <v>NO</v>
      </c>
      <c r="L76" s="127" t="s">
        <v>2670</v>
      </c>
      <c r="M76" s="201" t="s">
        <v>2649</v>
      </c>
      <c r="N76" s="138" t="s">
        <v>2576</v>
      </c>
      <c r="O76" s="137" t="s">
        <v>2671</v>
      </c>
      <c r="P76" s="140" t="s">
        <v>2672</v>
      </c>
      <c r="Q76" s="203" t="s">
        <v>2670</v>
      </c>
    </row>
    <row r="77" spans="1:17" s="96" customFormat="1" ht="18" x14ac:dyDescent="0.25">
      <c r="A77" s="137" t="str">
        <f>VLOOKUP(E77,'LISTADO ATM'!$A$2:$C$898,3,0)</f>
        <v>SUR</v>
      </c>
      <c r="B77" s="134" t="s">
        <v>2668</v>
      </c>
      <c r="C77" s="139">
        <v>44327.442303240743</v>
      </c>
      <c r="D77" s="139" t="s">
        <v>2482</v>
      </c>
      <c r="E77" s="126">
        <v>764</v>
      </c>
      <c r="F77" s="150" t="str">
        <f>VLOOKUP(E77,VIP!$A$2:$O13080,2,0)</f>
        <v>DRBR451</v>
      </c>
      <c r="G77" s="137" t="str">
        <f>VLOOKUP(E77,'LISTADO ATM'!$A$2:$B$897,2,0)</f>
        <v xml:space="preserve">ATM Oficina Elías Piña </v>
      </c>
      <c r="H77" s="137" t="str">
        <f>VLOOKUP(E77,VIP!$A$2:$O17943,7,FALSE)</f>
        <v>Si</v>
      </c>
      <c r="I77" s="137" t="str">
        <f>VLOOKUP(E77,VIP!$A$2:$O9908,8,FALSE)</f>
        <v>Si</v>
      </c>
      <c r="J77" s="137" t="str">
        <f>VLOOKUP(E77,VIP!$A$2:$O9858,8,FALSE)</f>
        <v>Si</v>
      </c>
      <c r="K77" s="137" t="str">
        <f>VLOOKUP(E77,VIP!$A$2:$O13432,6,0)</f>
        <v>NO</v>
      </c>
      <c r="L77" s="127" t="s">
        <v>2670</v>
      </c>
      <c r="M77" s="201" t="s">
        <v>2649</v>
      </c>
      <c r="N77" s="138" t="s">
        <v>2576</v>
      </c>
      <c r="O77" s="137" t="s">
        <v>2671</v>
      </c>
      <c r="P77" s="140" t="s">
        <v>2672</v>
      </c>
      <c r="Q77" s="203" t="s">
        <v>2670</v>
      </c>
    </row>
    <row r="78" spans="1:17" s="96" customFormat="1" ht="18" x14ac:dyDescent="0.25">
      <c r="A78" s="137" t="str">
        <f>VLOOKUP(E78,'LISTADO ATM'!$A$2:$C$898,3,0)</f>
        <v>SUR</v>
      </c>
      <c r="B78" s="134" t="s">
        <v>2667</v>
      </c>
      <c r="C78" s="139">
        <v>44327.452488425923</v>
      </c>
      <c r="D78" s="139" t="s">
        <v>2482</v>
      </c>
      <c r="E78" s="126">
        <v>783</v>
      </c>
      <c r="F78" s="150" t="str">
        <f>VLOOKUP(E78,VIP!$A$2:$O13079,2,0)</f>
        <v>DRBR303</v>
      </c>
      <c r="G78" s="137" t="str">
        <f>VLOOKUP(E78,'LISTADO ATM'!$A$2:$B$897,2,0)</f>
        <v xml:space="preserve">ATM Autobanco Alfa y Omega (Barahona) </v>
      </c>
      <c r="H78" s="137" t="str">
        <f>VLOOKUP(E78,VIP!$A$2:$O17942,7,FALSE)</f>
        <v>Si</v>
      </c>
      <c r="I78" s="137" t="str">
        <f>VLOOKUP(E78,VIP!$A$2:$O9907,8,FALSE)</f>
        <v>Si</v>
      </c>
      <c r="J78" s="137" t="str">
        <f>VLOOKUP(E78,VIP!$A$2:$O9857,8,FALSE)</f>
        <v>Si</v>
      </c>
      <c r="K78" s="137" t="str">
        <f>VLOOKUP(E78,VIP!$A$2:$O13431,6,0)</f>
        <v>NO</v>
      </c>
      <c r="L78" s="127" t="s">
        <v>2670</v>
      </c>
      <c r="M78" s="201" t="s">
        <v>2649</v>
      </c>
      <c r="N78" s="138" t="s">
        <v>2576</v>
      </c>
      <c r="O78" s="137" t="s">
        <v>2661</v>
      </c>
      <c r="P78" s="140" t="s">
        <v>2672</v>
      </c>
      <c r="Q78" s="203" t="s">
        <v>2670</v>
      </c>
    </row>
    <row r="79" spans="1:17" s="96" customFormat="1" ht="18" x14ac:dyDescent="0.25">
      <c r="A79" s="137" t="str">
        <f>VLOOKUP(E79,'LISTADO ATM'!$A$2:$C$898,3,0)</f>
        <v>NORTE</v>
      </c>
      <c r="B79" s="134" t="s">
        <v>2666</v>
      </c>
      <c r="C79" s="139">
        <v>44327.452962962961</v>
      </c>
      <c r="D79" s="139" t="s">
        <v>2482</v>
      </c>
      <c r="E79" s="126">
        <v>731</v>
      </c>
      <c r="F79" s="150" t="str">
        <f>VLOOKUP(E79,VIP!$A$2:$O13078,2,0)</f>
        <v>DRBR311</v>
      </c>
      <c r="G79" s="137" t="str">
        <f>VLOOKUP(E79,'LISTADO ATM'!$A$2:$B$897,2,0)</f>
        <v xml:space="preserve">ATM UNP Villa González </v>
      </c>
      <c r="H79" s="137" t="str">
        <f>VLOOKUP(E79,VIP!$A$2:$O17941,7,FALSE)</f>
        <v>Si</v>
      </c>
      <c r="I79" s="137" t="str">
        <f>VLOOKUP(E79,VIP!$A$2:$O9906,8,FALSE)</f>
        <v>Si</v>
      </c>
      <c r="J79" s="137" t="str">
        <f>VLOOKUP(E79,VIP!$A$2:$O9856,8,FALSE)</f>
        <v>Si</v>
      </c>
      <c r="K79" s="137" t="str">
        <f>VLOOKUP(E79,VIP!$A$2:$O13430,6,0)</f>
        <v>NO</v>
      </c>
      <c r="L79" s="127" t="s">
        <v>2670</v>
      </c>
      <c r="M79" s="201" t="s">
        <v>2649</v>
      </c>
      <c r="N79" s="138" t="s">
        <v>2576</v>
      </c>
      <c r="O79" s="137" t="s">
        <v>2661</v>
      </c>
      <c r="P79" s="140" t="s">
        <v>2672</v>
      </c>
      <c r="Q79" s="203" t="s">
        <v>2670</v>
      </c>
    </row>
    <row r="80" spans="1:17" s="96" customFormat="1" ht="18" x14ac:dyDescent="0.25">
      <c r="A80" s="137" t="str">
        <f>VLOOKUP(E80,'LISTADO ATM'!$A$2:$C$898,3,0)</f>
        <v>DISTRITO NACIONAL</v>
      </c>
      <c r="B80" s="134" t="s">
        <v>2665</v>
      </c>
      <c r="C80" s="139">
        <v>44327.453553240739</v>
      </c>
      <c r="D80" s="139" t="s">
        <v>2482</v>
      </c>
      <c r="E80" s="126">
        <v>227</v>
      </c>
      <c r="F80" s="150" t="str">
        <f>VLOOKUP(E80,VIP!$A$2:$O13077,2,0)</f>
        <v>DRBR227</v>
      </c>
      <c r="G80" s="137" t="str">
        <f>VLOOKUP(E80,'LISTADO ATM'!$A$2:$B$897,2,0)</f>
        <v xml:space="preserve">ATM S/M Bravo Av. Enriquillo </v>
      </c>
      <c r="H80" s="137" t="str">
        <f>VLOOKUP(E80,VIP!$A$2:$O17940,7,FALSE)</f>
        <v>Si</v>
      </c>
      <c r="I80" s="137" t="str">
        <f>VLOOKUP(E80,VIP!$A$2:$O9905,8,FALSE)</f>
        <v>Si</v>
      </c>
      <c r="J80" s="137" t="str">
        <f>VLOOKUP(E80,VIP!$A$2:$O9855,8,FALSE)</f>
        <v>Si</v>
      </c>
      <c r="K80" s="137" t="str">
        <f>VLOOKUP(E80,VIP!$A$2:$O13429,6,0)</f>
        <v>NO</v>
      </c>
      <c r="L80" s="127" t="s">
        <v>2670</v>
      </c>
      <c r="M80" s="201" t="s">
        <v>2649</v>
      </c>
      <c r="N80" s="138" t="s">
        <v>2576</v>
      </c>
      <c r="O80" s="137" t="s">
        <v>2661</v>
      </c>
      <c r="P80" s="140" t="s">
        <v>2672</v>
      </c>
      <c r="Q80" s="203" t="s">
        <v>2670</v>
      </c>
    </row>
    <row r="81" spans="1:17" s="96" customFormat="1" ht="18" x14ac:dyDescent="0.25">
      <c r="A81" s="137" t="str">
        <f>VLOOKUP(E81,'LISTADO ATM'!$A$2:$C$898,3,0)</f>
        <v>DISTRITO NACIONAL</v>
      </c>
      <c r="B81" s="134" t="s">
        <v>2664</v>
      </c>
      <c r="C81" s="139">
        <v>44327.455046296294</v>
      </c>
      <c r="D81" s="139" t="s">
        <v>2482</v>
      </c>
      <c r="E81" s="126">
        <v>43</v>
      </c>
      <c r="F81" s="150" t="str">
        <f>VLOOKUP(E81,VIP!$A$2:$O13076,2,0)</f>
        <v>DRBR043</v>
      </c>
      <c r="G81" s="137" t="str">
        <f>VLOOKUP(E81,'LISTADO ATM'!$A$2:$B$897,2,0)</f>
        <v xml:space="preserve">ATM Zona Franca San Isidro </v>
      </c>
      <c r="H81" s="137" t="str">
        <f>VLOOKUP(E81,VIP!$A$2:$O17939,7,FALSE)</f>
        <v>Si</v>
      </c>
      <c r="I81" s="137" t="str">
        <f>VLOOKUP(E81,VIP!$A$2:$O9904,8,FALSE)</f>
        <v>No</v>
      </c>
      <c r="J81" s="137" t="str">
        <f>VLOOKUP(E81,VIP!$A$2:$O9854,8,FALSE)</f>
        <v>No</v>
      </c>
      <c r="K81" s="137" t="str">
        <f>VLOOKUP(E81,VIP!$A$2:$O13428,6,0)</f>
        <v>NO</v>
      </c>
      <c r="L81" s="127" t="s">
        <v>2670</v>
      </c>
      <c r="M81" s="201" t="s">
        <v>2649</v>
      </c>
      <c r="N81" s="138" t="s">
        <v>2576</v>
      </c>
      <c r="O81" s="137" t="s">
        <v>2661</v>
      </c>
      <c r="P81" s="140" t="s">
        <v>2672</v>
      </c>
      <c r="Q81" s="203" t="s">
        <v>2670</v>
      </c>
    </row>
    <row r="82" spans="1:17" s="96" customFormat="1" ht="18" x14ac:dyDescent="0.25">
      <c r="A82" s="137" t="str">
        <f>VLOOKUP(E82,'LISTADO ATM'!$A$2:$C$898,3,0)</f>
        <v>NORTE</v>
      </c>
      <c r="B82" s="134" t="s">
        <v>2663</v>
      </c>
      <c r="C82" s="139">
        <v>44327.455509259256</v>
      </c>
      <c r="D82" s="139" t="s">
        <v>2482</v>
      </c>
      <c r="E82" s="126">
        <v>157</v>
      </c>
      <c r="F82" s="150" t="str">
        <f>VLOOKUP(E82,VIP!$A$2:$O13075,2,0)</f>
        <v>DRBR157</v>
      </c>
      <c r="G82" s="137" t="str">
        <f>VLOOKUP(E82,'LISTADO ATM'!$A$2:$B$897,2,0)</f>
        <v xml:space="preserve">ATM Oficina Samaná </v>
      </c>
      <c r="H82" s="137" t="str">
        <f>VLOOKUP(E82,VIP!$A$2:$O17938,7,FALSE)</f>
        <v>Si</v>
      </c>
      <c r="I82" s="137" t="str">
        <f>VLOOKUP(E82,VIP!$A$2:$O9903,8,FALSE)</f>
        <v>Si</v>
      </c>
      <c r="J82" s="137" t="str">
        <f>VLOOKUP(E82,VIP!$A$2:$O9853,8,FALSE)</f>
        <v>Si</v>
      </c>
      <c r="K82" s="137" t="str">
        <f>VLOOKUP(E82,VIP!$A$2:$O13427,6,0)</f>
        <v>SI</v>
      </c>
      <c r="L82" s="127" t="s">
        <v>2670</v>
      </c>
      <c r="M82" s="201" t="s">
        <v>2649</v>
      </c>
      <c r="N82" s="138" t="s">
        <v>2576</v>
      </c>
      <c r="O82" s="137" t="s">
        <v>2661</v>
      </c>
      <c r="P82" s="140" t="s">
        <v>2672</v>
      </c>
      <c r="Q82" s="203" t="s">
        <v>2670</v>
      </c>
    </row>
  </sheetData>
  <autoFilter ref="A4:Q57">
    <sortState ref="A5:Q82">
      <sortCondition ref="C4:C57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5">
    <cfRule type="duplicateValues" dxfId="138" priority="132262"/>
  </conditionalFormatting>
  <conditionalFormatting sqref="E5">
    <cfRule type="duplicateValues" dxfId="137" priority="132265"/>
  </conditionalFormatting>
  <conditionalFormatting sqref="E5">
    <cfRule type="duplicateValues" dxfId="136" priority="132266"/>
    <cfRule type="duplicateValues" dxfId="135" priority="132267"/>
  </conditionalFormatting>
  <conditionalFormatting sqref="E5">
    <cfRule type="duplicateValues" dxfId="134" priority="132268"/>
    <cfRule type="duplicateValues" dxfId="133" priority="132269"/>
    <cfRule type="duplicateValues" dxfId="132" priority="132270"/>
    <cfRule type="duplicateValues" dxfId="131" priority="132271"/>
  </conditionalFormatting>
  <conditionalFormatting sqref="E83:E1048576 E1:E4">
    <cfRule type="duplicateValues" dxfId="130" priority="132682"/>
  </conditionalFormatting>
  <conditionalFormatting sqref="E83:E1048576">
    <cfRule type="duplicateValues" dxfId="129" priority="132686"/>
  </conditionalFormatting>
  <conditionalFormatting sqref="E83:E1048576 E1:E4">
    <cfRule type="duplicateValues" dxfId="128" priority="132689"/>
    <cfRule type="duplicateValues" dxfId="127" priority="132690"/>
  </conditionalFormatting>
  <conditionalFormatting sqref="E83:E1048576 E1:E4">
    <cfRule type="duplicateValues" dxfId="126" priority="132697"/>
    <cfRule type="duplicateValues" dxfId="125" priority="132698"/>
    <cfRule type="duplicateValues" dxfId="124" priority="132699"/>
    <cfRule type="duplicateValues" dxfId="123" priority="132700"/>
  </conditionalFormatting>
  <conditionalFormatting sqref="E83:E1048576">
    <cfRule type="duplicateValues" dxfId="122" priority="132713"/>
    <cfRule type="duplicateValues" dxfId="121" priority="132714"/>
  </conditionalFormatting>
  <conditionalFormatting sqref="B83:B1048576 B1:B4">
    <cfRule type="duplicateValues" dxfId="120" priority="132719"/>
  </conditionalFormatting>
  <conditionalFormatting sqref="B83:B1048576">
    <cfRule type="duplicateValues" dxfId="119" priority="132723"/>
  </conditionalFormatting>
  <conditionalFormatting sqref="B83:B1048576 B1:B4">
    <cfRule type="duplicateValues" dxfId="118" priority="132726"/>
    <cfRule type="duplicateValues" dxfId="117" priority="132727"/>
  </conditionalFormatting>
  <conditionalFormatting sqref="B83:B1048576">
    <cfRule type="duplicateValues" dxfId="116" priority="132734"/>
    <cfRule type="duplicateValues" dxfId="115" priority="132735"/>
  </conditionalFormatting>
  <conditionalFormatting sqref="E83:E1048576">
    <cfRule type="duplicateValues" dxfId="114" priority="132742"/>
  </conditionalFormatting>
  <conditionalFormatting sqref="E83:E1048576">
    <cfRule type="duplicateValues" dxfId="113" priority="132746"/>
  </conditionalFormatting>
  <conditionalFormatting sqref="E83:E1048576">
    <cfRule type="duplicateValues" dxfId="112" priority="132750"/>
  </conditionalFormatting>
  <conditionalFormatting sqref="E48:E57">
    <cfRule type="duplicateValues" dxfId="111" priority="45"/>
  </conditionalFormatting>
  <conditionalFormatting sqref="E48:E57">
    <cfRule type="duplicateValues" dxfId="110" priority="43"/>
  </conditionalFormatting>
  <conditionalFormatting sqref="E48:E57">
    <cfRule type="duplicateValues" dxfId="109" priority="41"/>
    <cfRule type="duplicateValues" dxfId="108" priority="42"/>
  </conditionalFormatting>
  <conditionalFormatting sqref="E48:E57">
    <cfRule type="duplicateValues" dxfId="107" priority="37"/>
    <cfRule type="duplicateValues" dxfId="106" priority="38"/>
    <cfRule type="duplicateValues" dxfId="105" priority="39"/>
    <cfRule type="duplicateValues" dxfId="104" priority="40"/>
  </conditionalFormatting>
  <conditionalFormatting sqref="E27:E47">
    <cfRule type="duplicateValues" dxfId="103" priority="132796"/>
  </conditionalFormatting>
  <conditionalFormatting sqref="E27:E47">
    <cfRule type="duplicateValues" dxfId="102" priority="132802"/>
    <cfRule type="duplicateValues" dxfId="101" priority="132803"/>
  </conditionalFormatting>
  <conditionalFormatting sqref="E27:E47">
    <cfRule type="duplicateValues" dxfId="100" priority="132806"/>
    <cfRule type="duplicateValues" dxfId="99" priority="132807"/>
    <cfRule type="duplicateValues" dxfId="98" priority="132808"/>
    <cfRule type="duplicateValues" dxfId="97" priority="132809"/>
  </conditionalFormatting>
  <conditionalFormatting sqref="E58:E62">
    <cfRule type="duplicateValues" dxfId="96" priority="36"/>
  </conditionalFormatting>
  <conditionalFormatting sqref="E58:E62">
    <cfRule type="duplicateValues" dxfId="95" priority="34"/>
  </conditionalFormatting>
  <conditionalFormatting sqref="E58:E62">
    <cfRule type="duplicateValues" dxfId="94" priority="32"/>
    <cfRule type="duplicateValues" dxfId="93" priority="33"/>
  </conditionalFormatting>
  <conditionalFormatting sqref="E58:E62">
    <cfRule type="duplicateValues" dxfId="92" priority="28"/>
    <cfRule type="duplicateValues" dxfId="91" priority="29"/>
    <cfRule type="duplicateValues" dxfId="90" priority="30"/>
    <cfRule type="duplicateValues" dxfId="89" priority="31"/>
  </conditionalFormatting>
  <conditionalFormatting sqref="E6:E26">
    <cfRule type="duplicateValues" dxfId="88" priority="133000"/>
  </conditionalFormatting>
  <conditionalFormatting sqref="E6:E26">
    <cfRule type="duplicateValues" dxfId="87" priority="133002"/>
    <cfRule type="duplicateValues" dxfId="86" priority="133003"/>
  </conditionalFormatting>
  <conditionalFormatting sqref="E6:E26">
    <cfRule type="duplicateValues" dxfId="85" priority="133006"/>
    <cfRule type="duplicateValues" dxfId="84" priority="133007"/>
    <cfRule type="duplicateValues" dxfId="83" priority="133008"/>
    <cfRule type="duplicateValues" dxfId="82" priority="133009"/>
  </conditionalFormatting>
  <conditionalFormatting sqref="B6:B62">
    <cfRule type="duplicateValues" dxfId="81" priority="133014"/>
  </conditionalFormatting>
  <conditionalFormatting sqref="E63:E64">
    <cfRule type="duplicateValues" dxfId="80" priority="26"/>
  </conditionalFormatting>
  <conditionalFormatting sqref="E63:E64">
    <cfRule type="duplicateValues" dxfId="79" priority="25"/>
  </conditionalFormatting>
  <conditionalFormatting sqref="E63:E64">
    <cfRule type="duplicateValues" dxfId="78" priority="23"/>
    <cfRule type="duplicateValues" dxfId="77" priority="24"/>
  </conditionalFormatting>
  <conditionalFormatting sqref="E63:E64">
    <cfRule type="duplicateValues" dxfId="76" priority="19"/>
    <cfRule type="duplicateValues" dxfId="75" priority="20"/>
    <cfRule type="duplicateValues" dxfId="74" priority="21"/>
    <cfRule type="duplicateValues" dxfId="73" priority="22"/>
  </conditionalFormatting>
  <conditionalFormatting sqref="B63:B64">
    <cfRule type="duplicateValues" dxfId="72" priority="18"/>
  </conditionalFormatting>
  <conditionalFormatting sqref="E65:E75">
    <cfRule type="duplicateValues" dxfId="71" priority="133069"/>
  </conditionalFormatting>
  <conditionalFormatting sqref="E65:E75">
    <cfRule type="duplicateValues" dxfId="70" priority="133070"/>
    <cfRule type="duplicateValues" dxfId="69" priority="133071"/>
  </conditionalFormatting>
  <conditionalFormatting sqref="E65:E75">
    <cfRule type="duplicateValues" dxfId="68" priority="133072"/>
    <cfRule type="duplicateValues" dxfId="67" priority="133073"/>
    <cfRule type="duplicateValues" dxfId="66" priority="133074"/>
    <cfRule type="duplicateValues" dxfId="65" priority="133075"/>
  </conditionalFormatting>
  <conditionalFormatting sqref="B65:B75">
    <cfRule type="duplicateValues" dxfId="64" priority="133076"/>
  </conditionalFormatting>
  <conditionalFormatting sqref="E76:E82">
    <cfRule type="duplicateValues" dxfId="7" priority="133105"/>
  </conditionalFormatting>
  <conditionalFormatting sqref="E76:E82">
    <cfRule type="duplicateValues" dxfId="6" priority="133106"/>
    <cfRule type="duplicateValues" dxfId="5" priority="133107"/>
  </conditionalFormatting>
  <conditionalFormatting sqref="E76:E82">
    <cfRule type="duplicateValues" dxfId="4" priority="133108"/>
    <cfRule type="duplicateValues" dxfId="3" priority="133109"/>
    <cfRule type="duplicateValues" dxfId="2" priority="133110"/>
    <cfRule type="duplicateValues" dxfId="1" priority="133111"/>
  </conditionalFormatting>
  <conditionalFormatting sqref="B76:B82">
    <cfRule type="duplicateValues" dxfId="0" priority="133112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3" t="s">
        <v>0</v>
      </c>
      <c r="B1" s="194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5" t="s">
        <v>8</v>
      </c>
      <c r="B9" s="196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7" t="s">
        <v>9</v>
      </c>
      <c r="B14" s="198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zoomScale="85" zoomScaleNormal="85" workbookViewId="0">
      <selection activeCell="F9" sqref="F9"/>
    </sheetView>
  </sheetViews>
  <sheetFormatPr baseColWidth="10" defaultColWidth="23.42578125" defaultRowHeight="15" x14ac:dyDescent="0.25"/>
  <cols>
    <col min="1" max="1" width="27.140625" style="96" bestFit="1" customWidth="1"/>
    <col min="2" max="2" width="20.42578125" style="96" customWidth="1"/>
    <col min="3" max="3" width="54.7109375" style="96" bestFit="1" customWidth="1"/>
    <col min="4" max="4" width="37.85546875" style="96" bestFit="1" customWidth="1"/>
    <col min="5" max="5" width="18.5703125" style="96" bestFit="1" customWidth="1"/>
    <col min="6" max="6" width="24.7109375" style="96" customWidth="1"/>
    <col min="7" max="16384" width="23.42578125" style="96"/>
  </cols>
  <sheetData>
    <row r="1" spans="1:5" ht="26.45" customHeight="1" x14ac:dyDescent="0.25">
      <c r="A1" s="180" t="s">
        <v>2150</v>
      </c>
      <c r="B1" s="181"/>
      <c r="C1" s="181"/>
      <c r="D1" s="181"/>
      <c r="E1" s="182"/>
    </row>
    <row r="2" spans="1:5" ht="25.5" customHeight="1" x14ac:dyDescent="0.25">
      <c r="A2" s="183" t="s">
        <v>2460</v>
      </c>
      <c r="B2" s="184"/>
      <c r="C2" s="184"/>
      <c r="D2" s="184"/>
      <c r="E2" s="185"/>
    </row>
    <row r="3" spans="1:5" ht="18" x14ac:dyDescent="0.25">
      <c r="B3" s="98"/>
      <c r="C3" s="98"/>
      <c r="D3" s="98"/>
      <c r="E3" s="106"/>
    </row>
    <row r="4" spans="1:5" ht="18.75" thickBot="1" x14ac:dyDescent="0.3">
      <c r="A4" s="104" t="s">
        <v>2413</v>
      </c>
      <c r="B4" s="128">
        <v>44326.708333333336</v>
      </c>
      <c r="C4" s="98"/>
      <c r="D4" s="98"/>
      <c r="E4" s="107"/>
    </row>
    <row r="5" spans="1:5" ht="18.75" thickBot="1" x14ac:dyDescent="0.3">
      <c r="A5" s="104" t="s">
        <v>2414</v>
      </c>
      <c r="B5" s="128">
        <v>44327.25</v>
      </c>
      <c r="C5" s="105"/>
      <c r="D5" s="98"/>
      <c r="E5" s="107"/>
    </row>
    <row r="6" spans="1:5" ht="17.45" customHeight="1" x14ac:dyDescent="0.25">
      <c r="B6" s="98"/>
      <c r="C6" s="98"/>
      <c r="D6" s="98"/>
      <c r="E6" s="109"/>
    </row>
    <row r="7" spans="1:5" ht="17.45" customHeight="1" x14ac:dyDescent="0.25">
      <c r="A7" s="174" t="s">
        <v>2415</v>
      </c>
      <c r="B7" s="175"/>
      <c r="C7" s="175"/>
      <c r="D7" s="175"/>
      <c r="E7" s="176"/>
    </row>
    <row r="8" spans="1:5" ht="18.75" customHeight="1" x14ac:dyDescent="0.25">
      <c r="A8" s="99" t="s">
        <v>15</v>
      </c>
      <c r="B8" s="99" t="s">
        <v>2416</v>
      </c>
      <c r="C8" s="99" t="s">
        <v>46</v>
      </c>
      <c r="D8" s="108" t="s">
        <v>2419</v>
      </c>
      <c r="E8" s="108" t="s">
        <v>2417</v>
      </c>
    </row>
    <row r="9" spans="1:5" ht="18.75" customHeight="1" thickBot="1" x14ac:dyDescent="0.3">
      <c r="A9" s="97" t="e">
        <f>VLOOKUP(B9,'[1]LISTADO ATM'!$A$2:$C$821,3,0)</f>
        <v>#N/A</v>
      </c>
      <c r="B9" s="129"/>
      <c r="C9" s="132" t="e">
        <f>VLOOKUP(B9,'[1]LISTADO ATM'!$A$2:$B$821,2,0)</f>
        <v>#N/A</v>
      </c>
      <c r="D9" s="131" t="s">
        <v>2574</v>
      </c>
      <c r="E9" s="134"/>
    </row>
    <row r="10" spans="1:5" ht="18.75" thickBot="1" x14ac:dyDescent="0.3">
      <c r="A10" s="100" t="s">
        <v>2485</v>
      </c>
      <c r="B10" s="147">
        <f>COUNT(B9:B9)</f>
        <v>0</v>
      </c>
      <c r="C10" s="186"/>
      <c r="D10" s="187"/>
      <c r="E10" s="188"/>
    </row>
    <row r="11" spans="1:5" x14ac:dyDescent="0.25">
      <c r="B11" s="102"/>
      <c r="E11" s="102"/>
    </row>
    <row r="12" spans="1:5" ht="17.45" customHeight="1" x14ac:dyDescent="0.25">
      <c r="A12" s="174" t="s">
        <v>2486</v>
      </c>
      <c r="B12" s="175"/>
      <c r="C12" s="175"/>
      <c r="D12" s="175"/>
      <c r="E12" s="176"/>
    </row>
    <row r="13" spans="1:5" ht="17.45" customHeight="1" x14ac:dyDescent="0.25">
      <c r="A13" s="99" t="s">
        <v>15</v>
      </c>
      <c r="B13" s="99" t="s">
        <v>2416</v>
      </c>
      <c r="C13" s="99" t="s">
        <v>46</v>
      </c>
      <c r="D13" s="99" t="s">
        <v>2419</v>
      </c>
      <c r="E13" s="108" t="s">
        <v>2417</v>
      </c>
    </row>
    <row r="14" spans="1:5" ht="18" customHeight="1" thickBot="1" x14ac:dyDescent="0.3">
      <c r="A14" s="97" t="e">
        <f>VLOOKUP(B14,'[1]LISTADO ATM'!$A$2:$C$821,3,0)</f>
        <v>#N/A</v>
      </c>
      <c r="B14" s="129"/>
      <c r="C14" s="130" t="e">
        <f>VLOOKUP(B14,'[1]LISTADO ATM'!$A$2:$B$821,2,0)</f>
        <v>#N/A</v>
      </c>
      <c r="D14" s="131" t="s">
        <v>2575</v>
      </c>
      <c r="E14" s="134"/>
    </row>
    <row r="15" spans="1:5" ht="17.45" customHeight="1" thickBot="1" x14ac:dyDescent="0.3">
      <c r="A15" s="100" t="s">
        <v>2485</v>
      </c>
      <c r="B15" s="147">
        <f>COUNT(B14:B14)</f>
        <v>0</v>
      </c>
      <c r="C15" s="177"/>
      <c r="D15" s="178"/>
      <c r="E15" s="179"/>
    </row>
    <row r="16" spans="1:5" ht="15.75" thickBot="1" x14ac:dyDescent="0.3">
      <c r="B16" s="102"/>
      <c r="E16" s="102"/>
    </row>
    <row r="17" spans="1:5" ht="18.75" thickBot="1" x14ac:dyDescent="0.3">
      <c r="A17" s="169" t="s">
        <v>2487</v>
      </c>
      <c r="B17" s="170"/>
      <c r="C17" s="170"/>
      <c r="D17" s="170"/>
      <c r="E17" s="171"/>
    </row>
    <row r="18" spans="1:5" ht="18" x14ac:dyDescent="0.25">
      <c r="A18" s="99" t="s">
        <v>15</v>
      </c>
      <c r="B18" s="99" t="s">
        <v>2416</v>
      </c>
      <c r="C18" s="99" t="s">
        <v>46</v>
      </c>
      <c r="D18" s="99" t="s">
        <v>2419</v>
      </c>
      <c r="E18" s="108" t="s">
        <v>2417</v>
      </c>
    </row>
    <row r="19" spans="1:5" ht="18" x14ac:dyDescent="0.25">
      <c r="A19" s="97" t="str">
        <f>VLOOKUP(B19,'[1]LISTADO ATM'!$A$2:$C$821,3,0)</f>
        <v>DISTRITO NACIONAL</v>
      </c>
      <c r="B19" s="129">
        <v>32</v>
      </c>
      <c r="C19" s="132" t="str">
        <f>VLOOKUP(B19,'[1]LISTADO ATM'!$A$2:$B$821,2,0)</f>
        <v xml:space="preserve">ATM Oficina San Martín II </v>
      </c>
      <c r="D19" s="133" t="s">
        <v>2441</v>
      </c>
      <c r="E19" s="134">
        <v>3335881775</v>
      </c>
    </row>
    <row r="20" spans="1:5" ht="18" x14ac:dyDescent="0.25">
      <c r="A20" s="97" t="str">
        <f>VLOOKUP(B20,'[1]LISTADO ATM'!$A$2:$C$821,3,0)</f>
        <v>DISTRITO NACIONAL</v>
      </c>
      <c r="B20" s="129">
        <v>235</v>
      </c>
      <c r="C20" s="132" t="str">
        <f>VLOOKUP(B20,'[1]LISTADO ATM'!$A$2:$B$821,2,0)</f>
        <v xml:space="preserve">ATM Oficina Multicentro La Sirena San Isidro </v>
      </c>
      <c r="D20" s="133" t="s">
        <v>2441</v>
      </c>
      <c r="E20" s="134">
        <v>3335881783</v>
      </c>
    </row>
    <row r="21" spans="1:5" ht="18" x14ac:dyDescent="0.25">
      <c r="A21" s="97" t="str">
        <f>VLOOKUP(B21,'[1]LISTADO ATM'!$A$2:$C$821,3,0)</f>
        <v>ESTE</v>
      </c>
      <c r="B21" s="129">
        <v>294</v>
      </c>
      <c r="C21" s="132" t="str">
        <f>VLOOKUP(B21,'[1]LISTADO ATM'!$A$2:$B$821,2,0)</f>
        <v xml:space="preserve">ATM Plaza Zaglul San Pedro II </v>
      </c>
      <c r="D21" s="133" t="s">
        <v>2441</v>
      </c>
      <c r="E21" s="134">
        <v>3335881788</v>
      </c>
    </row>
    <row r="22" spans="1:5" ht="18" x14ac:dyDescent="0.25">
      <c r="A22" s="97" t="str">
        <f>VLOOKUP(B22,'[1]LISTADO ATM'!$A$2:$C$821,3,0)</f>
        <v>SUR</v>
      </c>
      <c r="B22" s="129">
        <v>995</v>
      </c>
      <c r="C22" s="132" t="str">
        <f>VLOOKUP(B22,'[1]LISTADO ATM'!$A$2:$B$821,2,0)</f>
        <v xml:space="preserve">ATM Oficina San Cristobal III (Lobby) </v>
      </c>
      <c r="D22" s="133" t="s">
        <v>2441</v>
      </c>
      <c r="E22" s="134">
        <v>3335881830</v>
      </c>
    </row>
    <row r="23" spans="1:5" ht="18" x14ac:dyDescent="0.25">
      <c r="A23" s="97" t="str">
        <f>VLOOKUP(B23,'[1]LISTADO ATM'!$A$2:$C$821,3,0)</f>
        <v>DISTRITO NACIONAL</v>
      </c>
      <c r="B23" s="129">
        <v>718</v>
      </c>
      <c r="C23" s="132" t="str">
        <f>VLOOKUP(B23,'[1]LISTADO ATM'!$A$2:$B$821,2,0)</f>
        <v xml:space="preserve">ATM Feria Ganadera </v>
      </c>
      <c r="D23" s="133" t="s">
        <v>2441</v>
      </c>
      <c r="E23" s="132">
        <v>3335880240</v>
      </c>
    </row>
    <row r="24" spans="1:5" ht="18" x14ac:dyDescent="0.25">
      <c r="A24" s="97" t="str">
        <f>VLOOKUP(B24,'[1]LISTADO ATM'!$A$2:$C$821,3,0)</f>
        <v>DISTRITO NACIONAL</v>
      </c>
      <c r="B24" s="129">
        <v>931</v>
      </c>
      <c r="C24" s="132" t="str">
        <f>VLOOKUP(B24,'[1]LISTADO ATM'!$A$2:$B$821,2,0)</f>
        <v xml:space="preserve">ATM Autobanco Luperón I </v>
      </c>
      <c r="D24" s="133" t="s">
        <v>2441</v>
      </c>
      <c r="E24" s="132" t="s">
        <v>2645</v>
      </c>
    </row>
    <row r="25" spans="1:5" ht="18" x14ac:dyDescent="0.25">
      <c r="A25" s="97" t="str">
        <f>VLOOKUP(B25,'[1]LISTADO ATM'!$A$2:$C$821,3,0)</f>
        <v>DISTRITO NACIONAL</v>
      </c>
      <c r="B25" s="129">
        <v>884</v>
      </c>
      <c r="C25" s="132" t="str">
        <f>VLOOKUP(B25,'[1]LISTADO ATM'!$A$2:$B$821,2,0)</f>
        <v xml:space="preserve">ATM UNP Olé Sabana Perdida </v>
      </c>
      <c r="D25" s="133" t="s">
        <v>2441</v>
      </c>
      <c r="E25" s="134">
        <v>3335881869</v>
      </c>
    </row>
    <row r="26" spans="1:5" ht="17.45" customHeight="1" thickBot="1" x14ac:dyDescent="0.3">
      <c r="A26" s="121" t="s">
        <v>2485</v>
      </c>
      <c r="B26" s="142">
        <f>COUNT(B19:B25)</f>
        <v>7</v>
      </c>
      <c r="C26" s="110"/>
      <c r="D26" s="110"/>
      <c r="E26" s="110"/>
    </row>
    <row r="27" spans="1:5" ht="18" customHeight="1" thickBot="1" x14ac:dyDescent="0.3">
      <c r="B27" s="102"/>
      <c r="E27" s="102"/>
    </row>
    <row r="28" spans="1:5" ht="19.5" customHeight="1" thickBot="1" x14ac:dyDescent="0.3">
      <c r="A28" s="169" t="s">
        <v>2564</v>
      </c>
      <c r="B28" s="170"/>
      <c r="C28" s="170"/>
      <c r="D28" s="170"/>
      <c r="E28" s="171"/>
    </row>
    <row r="29" spans="1:5" ht="19.5" customHeight="1" x14ac:dyDescent="0.25">
      <c r="A29" s="99" t="s">
        <v>15</v>
      </c>
      <c r="B29" s="99" t="s">
        <v>2416</v>
      </c>
      <c r="C29" s="99" t="s">
        <v>46</v>
      </c>
      <c r="D29" s="99" t="s">
        <v>2419</v>
      </c>
      <c r="E29" s="108" t="s">
        <v>2417</v>
      </c>
    </row>
    <row r="30" spans="1:5" ht="19.5" customHeight="1" x14ac:dyDescent="0.25">
      <c r="A30" s="97" t="str">
        <f>VLOOKUP(B30,'[1]LISTADO ATM'!$A$2:$C$821,3,0)</f>
        <v>DISTRITO NACIONAL</v>
      </c>
      <c r="B30" s="129">
        <v>147</v>
      </c>
      <c r="C30" s="132" t="str">
        <f>VLOOKUP(B30,'[1]LISTADO ATM'!$A$2:$B$821,2,0)</f>
        <v xml:space="preserve">ATM Kiosco Megacentro I </v>
      </c>
      <c r="D30" s="129" t="s">
        <v>2511</v>
      </c>
      <c r="E30" s="134" t="s">
        <v>2584</v>
      </c>
    </row>
    <row r="31" spans="1:5" ht="19.5" customHeight="1" x14ac:dyDescent="0.25">
      <c r="A31" s="97" t="str">
        <f>VLOOKUP(B31,'[1]LISTADO ATM'!$A$2:$C$821,3,0)</f>
        <v>DISTRITO NACIONAL</v>
      </c>
      <c r="B31" s="129">
        <v>302</v>
      </c>
      <c r="C31" s="132" t="str">
        <f>VLOOKUP(B31,'[1]LISTADO ATM'!$A$2:$B$821,2,0)</f>
        <v xml:space="preserve">ATM S/M Aprezio Los Mameyes  </v>
      </c>
      <c r="D31" s="129" t="s">
        <v>2511</v>
      </c>
      <c r="E31" s="134">
        <v>3335880154</v>
      </c>
    </row>
    <row r="32" spans="1:5" ht="18" x14ac:dyDescent="0.25">
      <c r="A32" s="97" t="str">
        <f>VLOOKUP(B32,'[1]LISTADO ATM'!$A$2:$C$821,3,0)</f>
        <v>ESTE</v>
      </c>
      <c r="B32" s="129">
        <v>268</v>
      </c>
      <c r="C32" s="132" t="str">
        <f>VLOOKUP(B32,'[1]LISTADO ATM'!$A$2:$B$821,2,0)</f>
        <v xml:space="preserve">ATM Autobanco La Altagracia (Higuey) </v>
      </c>
      <c r="D32" s="129" t="s">
        <v>2511</v>
      </c>
      <c r="E32" s="134">
        <v>3335880217</v>
      </c>
    </row>
    <row r="33" spans="1:5" ht="18" x14ac:dyDescent="0.25">
      <c r="A33" s="97" t="str">
        <f>VLOOKUP(B33,'[1]LISTADO ATM'!$A$2:$C$821,3,0)</f>
        <v>DISTRITO NACIONAL</v>
      </c>
      <c r="B33" s="129">
        <v>567</v>
      </c>
      <c r="C33" s="132" t="str">
        <f>VLOOKUP(B33,'[1]LISTADO ATM'!$A$2:$B$821,2,0)</f>
        <v xml:space="preserve">ATM Oficina Máximo Gómez </v>
      </c>
      <c r="D33" s="129" t="s">
        <v>2511</v>
      </c>
      <c r="E33" s="134">
        <v>3335881822</v>
      </c>
    </row>
    <row r="34" spans="1:5" ht="18" x14ac:dyDescent="0.25">
      <c r="A34" s="97" t="str">
        <f>VLOOKUP(B34,'[1]LISTADO ATM'!$A$2:$C$821,3,0)</f>
        <v>DISTRITO NACIONAL</v>
      </c>
      <c r="B34" s="129">
        <v>949</v>
      </c>
      <c r="C34" s="132" t="str">
        <f>VLOOKUP(B34,'[1]LISTADO ATM'!$A$2:$B$821,2,0)</f>
        <v xml:space="preserve">ATM S/M Bravo San Isidro Coral Mall </v>
      </c>
      <c r="D34" s="129" t="s">
        <v>2511</v>
      </c>
      <c r="E34" s="132">
        <v>3335881827</v>
      </c>
    </row>
    <row r="35" spans="1:5" ht="18" x14ac:dyDescent="0.25">
      <c r="A35" s="97" t="str">
        <f>VLOOKUP(B35,'[1]LISTADO ATM'!$A$2:$C$821,3,0)</f>
        <v>DISTRITO NACIONAL</v>
      </c>
      <c r="B35" s="129">
        <v>415</v>
      </c>
      <c r="C35" s="132" t="str">
        <f>VLOOKUP(B35,'[1]LISTADO ATM'!$A$2:$B$821,2,0)</f>
        <v xml:space="preserve">ATM Autobanco San Martín I </v>
      </c>
      <c r="D35" s="129" t="s">
        <v>2511</v>
      </c>
      <c r="E35" s="132">
        <v>3335881838</v>
      </c>
    </row>
    <row r="36" spans="1:5" ht="18" x14ac:dyDescent="0.25">
      <c r="A36" s="97" t="str">
        <f>VLOOKUP(B36,'[1]LISTADO ATM'!$A$2:$C$821,3,0)</f>
        <v>NORTE</v>
      </c>
      <c r="B36" s="129">
        <v>736</v>
      </c>
      <c r="C36" s="132" t="str">
        <f>VLOOKUP(B36,'[1]LISTADO ATM'!$A$2:$B$821,2,0)</f>
        <v xml:space="preserve">ATM Oficina Puerto Plata I </v>
      </c>
      <c r="D36" s="129" t="s">
        <v>2511</v>
      </c>
      <c r="E36" s="132" t="s">
        <v>2643</v>
      </c>
    </row>
    <row r="37" spans="1:5" ht="18" x14ac:dyDescent="0.25">
      <c r="A37" s="97" t="str">
        <f>VLOOKUP(B37,'[1]LISTADO ATM'!$A$2:$C$821,3,0)</f>
        <v>NORTE</v>
      </c>
      <c r="B37" s="129">
        <v>333</v>
      </c>
      <c r="C37" s="132" t="str">
        <f>VLOOKUP(B37,'[1]LISTADO ATM'!$A$2:$B$821,2,0)</f>
        <v>ATM Oficina Turey Maimón</v>
      </c>
      <c r="D37" s="129" t="s">
        <v>2511</v>
      </c>
      <c r="E37" s="132">
        <v>3335881867</v>
      </c>
    </row>
    <row r="38" spans="1:5" ht="18" x14ac:dyDescent="0.25">
      <c r="A38" s="97" t="str">
        <f>VLOOKUP(B38,'[1]LISTADO ATM'!$A$2:$C$821,3,0)</f>
        <v>DISTRITO NACIONAL</v>
      </c>
      <c r="B38" s="129">
        <v>577</v>
      </c>
      <c r="C38" s="132" t="str">
        <f>VLOOKUP(B38,'[1]LISTADO ATM'!$A$2:$B$821,2,0)</f>
        <v xml:space="preserve">ATM Olé Ave. Duarte </v>
      </c>
      <c r="D38" s="129" t="s">
        <v>2511</v>
      </c>
      <c r="E38" s="132">
        <v>3335881882</v>
      </c>
    </row>
    <row r="39" spans="1:5" ht="18" customHeight="1" thickBot="1" x14ac:dyDescent="0.3">
      <c r="A39" s="100"/>
      <c r="B39" s="142">
        <f>COUNT(B30:B38)</f>
        <v>9</v>
      </c>
      <c r="C39" s="110"/>
      <c r="D39" s="148"/>
      <c r="E39" s="149"/>
    </row>
    <row r="40" spans="1:5" ht="15.75" thickBot="1" x14ac:dyDescent="0.3">
      <c r="B40" s="102"/>
      <c r="E40" s="102"/>
    </row>
    <row r="41" spans="1:5" ht="19.5" customHeight="1" x14ac:dyDescent="0.25">
      <c r="A41" s="162" t="s">
        <v>2488</v>
      </c>
      <c r="B41" s="163"/>
      <c r="C41" s="163"/>
      <c r="D41" s="163"/>
      <c r="E41" s="164"/>
    </row>
    <row r="42" spans="1:5" ht="18" x14ac:dyDescent="0.25">
      <c r="A42" s="99" t="s">
        <v>15</v>
      </c>
      <c r="B42" s="99" t="s">
        <v>2416</v>
      </c>
      <c r="C42" s="101" t="s">
        <v>46</v>
      </c>
      <c r="D42" s="135" t="s">
        <v>2419</v>
      </c>
      <c r="E42" s="108" t="s">
        <v>2417</v>
      </c>
    </row>
    <row r="43" spans="1:5" ht="18.75" customHeight="1" x14ac:dyDescent="0.25">
      <c r="A43" s="97" t="str">
        <f>VLOOKUP(B43,'[1]LISTADO ATM'!$A$2:$C$821,3,0)</f>
        <v>SUR</v>
      </c>
      <c r="B43" s="129">
        <v>301</v>
      </c>
      <c r="C43" s="132" t="str">
        <f>VLOOKUP(B43,'[1]LISTADO ATM'!$A$2:$B$821,2,0)</f>
        <v xml:space="preserve">ATM UNP Alfa y Omega (Barahona) </v>
      </c>
      <c r="D43" s="143" t="s">
        <v>2639</v>
      </c>
      <c r="E43" s="132">
        <v>3335881176</v>
      </c>
    </row>
    <row r="44" spans="1:5" ht="18.75" customHeight="1" x14ac:dyDescent="0.25">
      <c r="A44" s="97" t="str">
        <f>VLOOKUP(B44,'[1]LISTADO ATM'!$A$2:$C$821,3,0)</f>
        <v>DISTRITO NACIONAL</v>
      </c>
      <c r="B44" s="129">
        <v>231</v>
      </c>
      <c r="C44" s="132" t="str">
        <f>VLOOKUP(B44,'[1]LISTADO ATM'!$A$2:$B$821,2,0)</f>
        <v xml:space="preserve">ATM Oficina Zona Oriental </v>
      </c>
      <c r="D44" s="143" t="s">
        <v>2639</v>
      </c>
      <c r="E44" s="132">
        <v>3335881883</v>
      </c>
    </row>
    <row r="45" spans="1:5" ht="18.75" customHeight="1" x14ac:dyDescent="0.25">
      <c r="A45" s="97" t="str">
        <f>VLOOKUP(B45,'[1]LISTADO ATM'!$A$2:$C$821,3,0)</f>
        <v>DISTRITO NACIONAL</v>
      </c>
      <c r="B45" s="129">
        <v>326</v>
      </c>
      <c r="C45" s="132" t="str">
        <f>VLOOKUP(B45,'[1]LISTADO ATM'!$A$2:$B$821,2,0)</f>
        <v>ATM Autoservicio Jiménez Moya II</v>
      </c>
      <c r="D45" s="143" t="s">
        <v>2639</v>
      </c>
      <c r="E45" s="132" t="s">
        <v>2642</v>
      </c>
    </row>
    <row r="46" spans="1:5" ht="18.75" customHeight="1" x14ac:dyDescent="0.25">
      <c r="A46" s="97" t="str">
        <f>VLOOKUP(B46,'[1]LISTADO ATM'!$A$2:$C$821,3,0)</f>
        <v>DISTRITO NACIONAL</v>
      </c>
      <c r="B46" s="129">
        <v>471</v>
      </c>
      <c r="C46" s="132" t="str">
        <f>VLOOKUP(B46,'[1]LISTADO ATM'!$A$2:$B$821,2,0)</f>
        <v>ATM Autoservicio DGT I</v>
      </c>
      <c r="D46" s="143" t="s">
        <v>2639</v>
      </c>
      <c r="E46" s="132" t="s">
        <v>2646</v>
      </c>
    </row>
    <row r="47" spans="1:5" ht="18.75" customHeight="1" x14ac:dyDescent="0.25">
      <c r="A47" s="97" t="str">
        <f>VLOOKUP(B47,'[1]LISTADO ATM'!$A$2:$C$821,3,0)</f>
        <v>DISTRITO NACIONAL</v>
      </c>
      <c r="B47" s="129">
        <v>793</v>
      </c>
      <c r="C47" s="132" t="str">
        <f>VLOOKUP(B47,'[1]LISTADO ATM'!$A$2:$B$821,2,0)</f>
        <v xml:space="preserve">ATM Centro de Caja Agora Mall </v>
      </c>
      <c r="D47" s="143" t="s">
        <v>2639</v>
      </c>
      <c r="E47" s="132">
        <v>3335881884</v>
      </c>
    </row>
    <row r="48" spans="1:5" ht="18.75" customHeight="1" thickBot="1" x14ac:dyDescent="0.3">
      <c r="A48" s="97" t="str">
        <f>VLOOKUP(B48,'[1]LISTADO ATM'!$A$2:$C$821,3,0)</f>
        <v>NORTE</v>
      </c>
      <c r="B48" s="129">
        <v>304</v>
      </c>
      <c r="C48" s="132" t="str">
        <f>VLOOKUP(B48,'[1]LISTADO ATM'!$A$2:$B$821,2,0)</f>
        <v xml:space="preserve">ATM Multicentro La Sirena Estrella Sadhala </v>
      </c>
      <c r="D48" s="143" t="s">
        <v>2639</v>
      </c>
      <c r="E48" s="132" t="s">
        <v>2640</v>
      </c>
    </row>
    <row r="49" spans="1:5" ht="18.75" thickBot="1" x14ac:dyDescent="0.3">
      <c r="A49" s="100" t="s">
        <v>2485</v>
      </c>
      <c r="B49" s="147">
        <f>COUNT(B43:B48)</f>
        <v>6</v>
      </c>
      <c r="C49" s="110"/>
      <c r="D49" s="136"/>
      <c r="E49" s="136"/>
    </row>
    <row r="50" spans="1:5" ht="15.75" thickBot="1" x14ac:dyDescent="0.3">
      <c r="B50" s="102"/>
      <c r="E50" s="102"/>
    </row>
    <row r="51" spans="1:5" ht="18.75" customHeight="1" thickBot="1" x14ac:dyDescent="0.3">
      <c r="A51" s="165" t="s">
        <v>2489</v>
      </c>
      <c r="B51" s="166"/>
      <c r="C51" s="96" t="s">
        <v>2412</v>
      </c>
      <c r="D51" s="102"/>
      <c r="E51" s="102"/>
    </row>
    <row r="52" spans="1:5" ht="18.75" thickBot="1" x14ac:dyDescent="0.3">
      <c r="A52" s="167">
        <f>+B26+B39+B49</f>
        <v>22</v>
      </c>
      <c r="B52" s="168"/>
    </row>
    <row r="53" spans="1:5" ht="15.75" thickBot="1" x14ac:dyDescent="0.3">
      <c r="B53" s="102"/>
      <c r="E53" s="102"/>
    </row>
    <row r="54" spans="1:5" ht="17.25" customHeight="1" thickBot="1" x14ac:dyDescent="0.3">
      <c r="A54" s="169" t="s">
        <v>2490</v>
      </c>
      <c r="B54" s="170"/>
      <c r="C54" s="170"/>
      <c r="D54" s="170"/>
      <c r="E54" s="171"/>
    </row>
    <row r="55" spans="1:5" ht="17.25" customHeight="1" x14ac:dyDescent="0.25">
      <c r="A55" s="103" t="s">
        <v>15</v>
      </c>
      <c r="B55" s="108" t="s">
        <v>2416</v>
      </c>
      <c r="C55" s="101" t="s">
        <v>46</v>
      </c>
      <c r="D55" s="172" t="s">
        <v>2419</v>
      </c>
      <c r="E55" s="173"/>
    </row>
    <row r="56" spans="1:5" ht="17.25" customHeight="1" x14ac:dyDescent="0.25">
      <c r="A56" s="129" t="str">
        <f>VLOOKUP(B56,'[1]LISTADO ATM'!$A$2:$C$821,3,0)</f>
        <v>ESTE</v>
      </c>
      <c r="B56" s="129">
        <v>802</v>
      </c>
      <c r="C56" s="129" t="str">
        <f>VLOOKUP(B56,'[1]LISTADO ATM'!$A$2:$B$821,2,0)</f>
        <v xml:space="preserve">ATM UNP Aeropuerto La Romana </v>
      </c>
      <c r="D56" s="160" t="s">
        <v>2492</v>
      </c>
      <c r="E56" s="161"/>
    </row>
    <row r="57" spans="1:5" ht="17.25" customHeight="1" x14ac:dyDescent="0.25">
      <c r="A57" s="129" t="str">
        <f>VLOOKUP(B57,'[1]LISTADO ATM'!$A$2:$C$821,3,0)</f>
        <v>ESTE</v>
      </c>
      <c r="B57" s="129">
        <v>630</v>
      </c>
      <c r="C57" s="129" t="str">
        <f>VLOOKUP(B57,'[1]LISTADO ATM'!$A$2:$B$821,2,0)</f>
        <v xml:space="preserve">ATM Oficina Plaza Zaglul (SPM) </v>
      </c>
      <c r="D57" s="160" t="s">
        <v>2492</v>
      </c>
      <c r="E57" s="161"/>
    </row>
    <row r="58" spans="1:5" ht="17.25" customHeight="1" x14ac:dyDescent="0.25">
      <c r="A58" s="129" t="str">
        <f>VLOOKUP(B58,'[1]LISTADO ATM'!$A$2:$C$821,3,0)</f>
        <v>DISTRITO NACIONAL</v>
      </c>
      <c r="B58" s="129">
        <v>561</v>
      </c>
      <c r="C58" s="129" t="str">
        <f>VLOOKUP(B58,'[1]LISTADO ATM'!$A$2:$B$821,2,0)</f>
        <v xml:space="preserve">ATM Comando Regional P.N. S.D. Este </v>
      </c>
      <c r="D58" s="160" t="s">
        <v>2585</v>
      </c>
      <c r="E58" s="161"/>
    </row>
    <row r="59" spans="1:5" ht="18" customHeight="1" x14ac:dyDescent="0.25">
      <c r="A59" s="129" t="str">
        <f>VLOOKUP(B59,'[1]LISTADO ATM'!$A$2:$C$821,3,0)</f>
        <v>DISTRITO NACIONAL</v>
      </c>
      <c r="B59" s="129">
        <v>471</v>
      </c>
      <c r="C59" s="129" t="str">
        <f>VLOOKUP(B59,'[1]LISTADO ATM'!$A$2:$B$821,2,0)</f>
        <v>ATM Autoservicio DGT I</v>
      </c>
      <c r="D59" s="160" t="s">
        <v>2492</v>
      </c>
      <c r="E59" s="161"/>
    </row>
    <row r="60" spans="1:5" ht="17.25" customHeight="1" x14ac:dyDescent="0.25">
      <c r="A60" s="129" t="str">
        <f>VLOOKUP(B60,'[1]LISTADO ATM'!$A$2:$C$821,3,0)</f>
        <v>ESTE</v>
      </c>
      <c r="B60" s="129">
        <v>673</v>
      </c>
      <c r="C60" s="129" t="str">
        <f>VLOOKUP(B60,'[1]LISTADO ATM'!$A$2:$B$821,2,0)</f>
        <v>ATM Clínica Dr. Cruz Jiminián</v>
      </c>
      <c r="D60" s="160" t="s">
        <v>2585</v>
      </c>
      <c r="E60" s="161"/>
    </row>
    <row r="61" spans="1:5" ht="17.25" customHeight="1" x14ac:dyDescent="0.25">
      <c r="A61" s="129" t="str">
        <f>VLOOKUP(B61,'[1]LISTADO ATM'!$A$2:$C$821,3,0)</f>
        <v>SUR</v>
      </c>
      <c r="B61" s="129">
        <v>873</v>
      </c>
      <c r="C61" s="129" t="str">
        <f>VLOOKUP(B61,'[1]LISTADO ATM'!$A$2:$B$821,2,0)</f>
        <v xml:space="preserve">ATM Centro de Caja San Cristóbal II </v>
      </c>
      <c r="D61" s="160" t="s">
        <v>2585</v>
      </c>
      <c r="E61" s="161"/>
    </row>
    <row r="62" spans="1:5" ht="17.25" customHeight="1" x14ac:dyDescent="0.25">
      <c r="A62" s="129" t="str">
        <f>VLOOKUP(B62,'[1]LISTADO ATM'!$A$2:$C$821,3,0)</f>
        <v>ESTE</v>
      </c>
      <c r="B62" s="129">
        <v>613</v>
      </c>
      <c r="C62" s="129" t="str">
        <f>VLOOKUP(B62,'[1]LISTADO ATM'!$A$2:$B$821,2,0)</f>
        <v xml:space="preserve">ATM Almacenes Zaglul (La Altagracia) </v>
      </c>
      <c r="D62" s="160" t="s">
        <v>2585</v>
      </c>
      <c r="E62" s="161"/>
    </row>
    <row r="63" spans="1:5" ht="17.25" customHeight="1" x14ac:dyDescent="0.25">
      <c r="A63" s="129" t="str">
        <f>VLOOKUP(B63,'[1]LISTADO ATM'!$A$2:$C$821,3,0)</f>
        <v>DISTRITO NACIONAL</v>
      </c>
      <c r="B63" s="129">
        <v>416</v>
      </c>
      <c r="C63" s="129" t="str">
        <f>VLOOKUP(B63,'[1]LISTADO ATM'!$A$2:$B$821,2,0)</f>
        <v xml:space="preserve">ATM Autobanco San Martín II </v>
      </c>
      <c r="D63" s="160" t="s">
        <v>2492</v>
      </c>
      <c r="E63" s="161"/>
    </row>
    <row r="64" spans="1:5" ht="17.25" customHeight="1" x14ac:dyDescent="0.25">
      <c r="A64" s="129" t="str">
        <f>VLOOKUP(B64,'[1]LISTADO ATM'!$A$2:$C$821,3,0)</f>
        <v>DISTRITO NACIONAL</v>
      </c>
      <c r="B64" s="129">
        <v>449</v>
      </c>
      <c r="C64" s="129" t="str">
        <f>VLOOKUP(B64,'[1]LISTADO ATM'!$A$2:$B$821,2,0)</f>
        <v>ATM Autobanco Lope de Vega II</v>
      </c>
      <c r="D64" s="160" t="s">
        <v>2641</v>
      </c>
      <c r="E64" s="161"/>
    </row>
    <row r="65" spans="1:5" ht="17.25" customHeight="1" x14ac:dyDescent="0.25">
      <c r="A65" s="129" t="str">
        <f>VLOOKUP(B65,'[1]LISTADO ATM'!$A$2:$C$821,3,0)</f>
        <v>DISTRITO NACIONAL</v>
      </c>
      <c r="B65" s="129">
        <v>557</v>
      </c>
      <c r="C65" s="129" t="str">
        <f>VLOOKUP(B65,'[1]LISTADO ATM'!$A$2:$B$821,2,0)</f>
        <v xml:space="preserve">ATM Multicentro La Sirena Ave. Mella </v>
      </c>
      <c r="D65" s="160" t="s">
        <v>2641</v>
      </c>
      <c r="E65" s="161"/>
    </row>
    <row r="66" spans="1:5" ht="17.25" customHeight="1" x14ac:dyDescent="0.25">
      <c r="A66" s="129" t="str">
        <f>VLOOKUP(B66,'[1]LISTADO ATM'!$A$2:$C$821,3,0)</f>
        <v>ESTE</v>
      </c>
      <c r="B66" s="129">
        <v>912</v>
      </c>
      <c r="C66" s="129" t="str">
        <f>VLOOKUP(B66,'[1]LISTADO ATM'!$A$2:$B$821,2,0)</f>
        <v xml:space="preserve">ATM Oficina San Pedro II </v>
      </c>
      <c r="D66" s="160" t="s">
        <v>2492</v>
      </c>
      <c r="E66" s="161"/>
    </row>
    <row r="67" spans="1:5" ht="17.25" customHeight="1" x14ac:dyDescent="0.25">
      <c r="A67" s="129" t="str">
        <f>VLOOKUP(B67,'[1]LISTADO ATM'!$A$2:$C$821,3,0)</f>
        <v>NORTE</v>
      </c>
      <c r="B67" s="129">
        <v>985</v>
      </c>
      <c r="C67" s="129" t="str">
        <f>VLOOKUP(B67,'[1]LISTADO ATM'!$A$2:$B$821,2,0)</f>
        <v xml:space="preserve">ATM Oficina Dajabón II </v>
      </c>
      <c r="D67" s="160" t="s">
        <v>2492</v>
      </c>
      <c r="E67" s="161"/>
    </row>
    <row r="68" spans="1:5" ht="17.25" customHeight="1" x14ac:dyDescent="0.25">
      <c r="A68" s="129" t="str">
        <f>VLOOKUP(B68,'[1]LISTADO ATM'!$A$2:$C$821,3,0)</f>
        <v>DISTRITO NACIONAL</v>
      </c>
      <c r="B68" s="129">
        <v>60</v>
      </c>
      <c r="C68" s="129" t="str">
        <f>VLOOKUP(B68,'[1]LISTADO ATM'!$A$2:$B$821,2,0)</f>
        <v xml:space="preserve">ATM Autobanco 27 de Febrero </v>
      </c>
      <c r="D68" s="160" t="s">
        <v>2492</v>
      </c>
      <c r="E68" s="161"/>
    </row>
    <row r="69" spans="1:5" ht="17.25" customHeight="1" x14ac:dyDescent="0.25">
      <c r="A69" s="129" t="str">
        <f>VLOOKUP(B69,'[1]LISTADO ATM'!$A$2:$C$821,3,0)</f>
        <v>DISTRITO NACIONAL</v>
      </c>
      <c r="B69" s="129">
        <v>437</v>
      </c>
      <c r="C69" s="129" t="str">
        <f>VLOOKUP(B69,'[1]LISTADO ATM'!$A$2:$B$821,2,0)</f>
        <v xml:space="preserve">ATM Autobanco Torre III </v>
      </c>
      <c r="D69" s="160" t="s">
        <v>2492</v>
      </c>
      <c r="E69" s="161"/>
    </row>
    <row r="70" spans="1:5" ht="17.25" customHeight="1" x14ac:dyDescent="0.25">
      <c r="A70" s="129" t="str">
        <f>VLOOKUP(B70,'[1]LISTADO ATM'!$A$2:$C$821,3,0)</f>
        <v>ESTE</v>
      </c>
      <c r="B70" s="129">
        <v>844</v>
      </c>
      <c r="C70" s="129" t="str">
        <f>VLOOKUP(B70,'[1]LISTADO ATM'!$A$2:$B$821,2,0)</f>
        <v xml:space="preserve">ATM San Juan Shopping Center (Bávaro) </v>
      </c>
      <c r="D70" s="160" t="s">
        <v>2492</v>
      </c>
      <c r="E70" s="161"/>
    </row>
    <row r="71" spans="1:5" ht="17.25" customHeight="1" x14ac:dyDescent="0.25">
      <c r="A71" s="129" t="str">
        <f>VLOOKUP(B71,'[1]LISTADO ATM'!$A$2:$C$821,3,0)</f>
        <v>SUR</v>
      </c>
      <c r="B71" s="129">
        <v>33</v>
      </c>
      <c r="C71" s="129" t="str">
        <f>VLOOKUP(B71,'[1]LISTADO ATM'!$A$2:$B$821,2,0)</f>
        <v xml:space="preserve">ATM UNP Juan de Herrera </v>
      </c>
      <c r="D71" s="160" t="s">
        <v>2641</v>
      </c>
      <c r="E71" s="161"/>
    </row>
    <row r="72" spans="1:5" ht="17.25" customHeight="1" x14ac:dyDescent="0.25">
      <c r="A72" s="129" t="str">
        <f>VLOOKUP(B72,'[1]LISTADO ATM'!$A$2:$C$821,3,0)</f>
        <v>DISTRITO NACIONAL</v>
      </c>
      <c r="B72" s="129">
        <v>225</v>
      </c>
      <c r="C72" s="129" t="str">
        <f>VLOOKUP(B72,'[1]LISTADO ATM'!$A$2:$B$821,2,0)</f>
        <v xml:space="preserve">ATM S/M Nacional Arroyo Hondo </v>
      </c>
      <c r="D72" s="160" t="s">
        <v>2641</v>
      </c>
      <c r="E72" s="161"/>
    </row>
    <row r="73" spans="1:5" ht="17.25" customHeight="1" x14ac:dyDescent="0.25">
      <c r="A73" s="129" t="str">
        <f>VLOOKUP(B73,'[1]LISTADO ATM'!$A$2:$C$821,3,0)</f>
        <v>NORTE</v>
      </c>
      <c r="B73" s="129">
        <v>496</v>
      </c>
      <c r="C73" s="129" t="str">
        <f>VLOOKUP(B73,'[1]LISTADO ATM'!$A$2:$B$821,2,0)</f>
        <v xml:space="preserve">ATM Multicentro La Sirena Bonao </v>
      </c>
      <c r="D73" s="160" t="s">
        <v>2641</v>
      </c>
      <c r="E73" s="161"/>
    </row>
    <row r="74" spans="1:5" ht="17.25" customHeight="1" x14ac:dyDescent="0.25">
      <c r="A74" s="129" t="str">
        <f>VLOOKUP(B74,'[1]LISTADO ATM'!$A$2:$C$821,3,0)</f>
        <v>NORTE</v>
      </c>
      <c r="B74" s="129">
        <v>752</v>
      </c>
      <c r="C74" s="129" t="str">
        <f>VLOOKUP(B74,'[1]LISTADO ATM'!$A$2:$B$821,2,0)</f>
        <v xml:space="preserve">ATM UNP Las Carolinas (La Vega) </v>
      </c>
      <c r="D74" s="160" t="s">
        <v>2641</v>
      </c>
      <c r="E74" s="161"/>
    </row>
    <row r="75" spans="1:5" ht="17.25" customHeight="1" x14ac:dyDescent="0.25">
      <c r="A75" s="129" t="str">
        <f>VLOOKUP(B75,'[1]LISTADO ATM'!$A$2:$C$821,3,0)</f>
        <v>DISTRITO NACIONAL</v>
      </c>
      <c r="B75" s="129">
        <v>670</v>
      </c>
      <c r="C75" s="129" t="str">
        <f>VLOOKUP(B75,'[1]LISTADO ATM'!$A$2:$B$821,2,0)</f>
        <v>ATM Estación Texaco Algodón</v>
      </c>
      <c r="D75" s="160" t="s">
        <v>2492</v>
      </c>
      <c r="E75" s="161"/>
    </row>
    <row r="76" spans="1:5" ht="17.25" customHeight="1" x14ac:dyDescent="0.25">
      <c r="A76" s="129" t="str">
        <f>VLOOKUP(B76,'[1]LISTADO ATM'!$A$2:$C$821,3,0)</f>
        <v>DISTRITO NACIONAL</v>
      </c>
      <c r="B76" s="129">
        <v>115</v>
      </c>
      <c r="C76" s="129" t="str">
        <f>VLOOKUP(B76,'[1]LISTADO ATM'!$A$2:$B$821,2,0)</f>
        <v xml:space="preserve">ATM Oficina Megacentro I </v>
      </c>
      <c r="D76" s="160" t="s">
        <v>2641</v>
      </c>
      <c r="E76" s="161"/>
    </row>
    <row r="77" spans="1:5" ht="17.25" customHeight="1" x14ac:dyDescent="0.25">
      <c r="A77" s="129" t="str">
        <f>VLOOKUP(B77,'[1]LISTADO ATM'!$A$2:$C$821,3,0)</f>
        <v>NORTE</v>
      </c>
      <c r="B77" s="129">
        <v>138</v>
      </c>
      <c r="C77" s="129" t="str">
        <f>VLOOKUP(B77,'[1]LISTADO ATM'!$A$2:$B$821,2,0)</f>
        <v xml:space="preserve">ATM UNP Fantino </v>
      </c>
      <c r="D77" s="160" t="s">
        <v>2641</v>
      </c>
      <c r="E77" s="161"/>
    </row>
    <row r="78" spans="1:5" ht="17.25" customHeight="1" x14ac:dyDescent="0.25">
      <c r="A78" s="129" t="str">
        <f>VLOOKUP(B78,'[1]LISTADO ATM'!$A$2:$C$821,3,0)</f>
        <v>ESTE</v>
      </c>
      <c r="B78" s="129">
        <v>366</v>
      </c>
      <c r="C78" s="129" t="str">
        <f>VLOOKUP(B78,'[1]LISTADO ATM'!$A$2:$B$821,2,0)</f>
        <v>ATM Oficina Boulevard (Higuey) II</v>
      </c>
      <c r="D78" s="160" t="s">
        <v>2641</v>
      </c>
      <c r="E78" s="161"/>
    </row>
    <row r="79" spans="1:5" ht="17.25" customHeight="1" thickBot="1" x14ac:dyDescent="0.3">
      <c r="A79" s="100"/>
      <c r="B79" s="142">
        <f>COUNT(B56:B78)</f>
        <v>23</v>
      </c>
      <c r="C79" s="112"/>
      <c r="D79" s="112"/>
      <c r="E79" s="113"/>
    </row>
  </sheetData>
  <mergeCells count="36">
    <mergeCell ref="A28:E28"/>
    <mergeCell ref="A12:E12"/>
    <mergeCell ref="C15:E15"/>
    <mergeCell ref="A17:E17"/>
    <mergeCell ref="A1:E1"/>
    <mergeCell ref="A2:E2"/>
    <mergeCell ref="A7:E7"/>
    <mergeCell ref="C10:E10"/>
    <mergeCell ref="D67:E67"/>
    <mergeCell ref="D62:E62"/>
    <mergeCell ref="D63:E63"/>
    <mergeCell ref="D64:E64"/>
    <mergeCell ref="D65:E65"/>
    <mergeCell ref="D66:E66"/>
    <mergeCell ref="D61:E61"/>
    <mergeCell ref="D56:E56"/>
    <mergeCell ref="D57:E57"/>
    <mergeCell ref="D58:E58"/>
    <mergeCell ref="D59:E59"/>
    <mergeCell ref="D60:E60"/>
    <mergeCell ref="D72:E72"/>
    <mergeCell ref="D73:E73"/>
    <mergeCell ref="D68:E68"/>
    <mergeCell ref="D69:E69"/>
    <mergeCell ref="D70:E70"/>
    <mergeCell ref="D71:E71"/>
    <mergeCell ref="A41:E41"/>
    <mergeCell ref="A51:B51"/>
    <mergeCell ref="A52:B52"/>
    <mergeCell ref="A54:E54"/>
    <mergeCell ref="D55:E55"/>
    <mergeCell ref="D74:E74"/>
    <mergeCell ref="D75:E75"/>
    <mergeCell ref="D76:E76"/>
    <mergeCell ref="D77:E77"/>
    <mergeCell ref="D78:E78"/>
  </mergeCells>
  <phoneticPr fontId="46" type="noConversion"/>
  <hyperlinks>
    <hyperlink ref="E96" r:id="rId1" display="javascript:do_default(0)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22" workbookViewId="0">
      <selection activeCell="G22" sqref="G22"/>
    </sheetView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7"/>
  <sheetViews>
    <sheetView zoomScale="110" zoomScaleNormal="110" workbookViewId="0">
      <pane ySplit="1" topLeftCell="A815" activePane="bottomLeft" state="frozen"/>
      <selection pane="bottomLeft" activeCell="A827" sqref="A82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2569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2456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2465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2512</v>
      </c>
      <c r="C255" s="38" t="s">
        <v>1275</v>
      </c>
    </row>
    <row r="256" spans="1:3" s="75" customFormat="1" x14ac:dyDescent="0.25">
      <c r="A256" s="83">
        <v>363</v>
      </c>
      <c r="B256" s="83" t="s">
        <v>2481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2479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118">
        <v>368</v>
      </c>
      <c r="B260" s="118" t="s">
        <v>2565</v>
      </c>
      <c r="C260" s="118" t="s">
        <v>1274</v>
      </c>
    </row>
    <row r="261" spans="1:3" s="75" customFormat="1" x14ac:dyDescent="0.25">
      <c r="A261" s="83">
        <v>369</v>
      </c>
      <c r="B261" s="83" t="s">
        <v>2480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2447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2473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2457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2452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2571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2470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2466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2570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2474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2477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118">
        <v>663</v>
      </c>
      <c r="B511" s="118" t="s">
        <v>2573</v>
      </c>
      <c r="C511" s="118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2475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2587</v>
      </c>
      <c r="C827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8:A1048576 A1:A826">
    <cfRule type="duplicateValues" dxfId="63" priority="2"/>
  </conditionalFormatting>
  <conditionalFormatting sqref="A827">
    <cfRule type="duplicateValues" dxfId="62" priority="1"/>
  </conditionalFormatting>
  <pageMargins left="0.7" right="0.7" top="0.75" bottom="0.75" header="0.3" footer="0.3"/>
  <pageSetup orientation="portrait" r:id="rId7"/>
  <legacyDrawing r:id="rId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9" t="s">
        <v>2423</v>
      </c>
      <c r="B1" s="190"/>
      <c r="C1" s="190"/>
      <c r="D1" s="190"/>
    </row>
    <row r="2" spans="1:5" x14ac:dyDescent="0.25">
      <c r="A2" s="50" t="s">
        <v>2424</v>
      </c>
      <c r="B2" s="50" t="s">
        <v>18</v>
      </c>
      <c r="C2" s="50" t="s">
        <v>2425</v>
      </c>
      <c r="D2" s="50" t="s">
        <v>2426</v>
      </c>
    </row>
    <row r="3" spans="1:5" ht="15.75" x14ac:dyDescent="0.25">
      <c r="A3" s="51">
        <v>335842945</v>
      </c>
      <c r="B3" s="51">
        <v>735</v>
      </c>
      <c r="C3" s="51" t="s">
        <v>2496</v>
      </c>
      <c r="D3" s="63" t="s">
        <v>2468</v>
      </c>
      <c r="E3" s="65"/>
    </row>
    <row r="4" spans="1:5" ht="15.75" x14ac:dyDescent="0.25">
      <c r="A4" s="51">
        <v>335842958</v>
      </c>
      <c r="B4" s="51">
        <v>630</v>
      </c>
      <c r="C4" s="51" t="s">
        <v>2496</v>
      </c>
      <c r="D4" s="63" t="s">
        <v>2468</v>
      </c>
      <c r="E4" s="65"/>
    </row>
    <row r="5" spans="1:5" ht="15.75" x14ac:dyDescent="0.25">
      <c r="A5" s="51">
        <v>335843364</v>
      </c>
      <c r="B5" s="51">
        <v>1</v>
      </c>
      <c r="C5" s="51" t="s">
        <v>2496</v>
      </c>
      <c r="D5" s="63" t="s">
        <v>2468</v>
      </c>
    </row>
    <row r="6" spans="1:5" ht="15.75" x14ac:dyDescent="0.25">
      <c r="A6" s="51" t="s">
        <v>2505</v>
      </c>
      <c r="B6" s="51">
        <v>98</v>
      </c>
      <c r="C6" s="51" t="s">
        <v>2496</v>
      </c>
      <c r="D6" s="63" t="s">
        <v>2468</v>
      </c>
    </row>
    <row r="7" spans="1:5" ht="15.75" x14ac:dyDescent="0.25">
      <c r="A7" s="51" t="s">
        <v>2504</v>
      </c>
      <c r="B7" s="51">
        <v>824</v>
      </c>
      <c r="C7" s="51" t="s">
        <v>2496</v>
      </c>
      <c r="D7" s="63" t="s">
        <v>2468</v>
      </c>
    </row>
    <row r="8" spans="1:5" ht="15.75" x14ac:dyDescent="0.25">
      <c r="A8" s="51" t="s">
        <v>2503</v>
      </c>
      <c r="B8" s="51">
        <v>736</v>
      </c>
      <c r="C8" s="51" t="s">
        <v>2496</v>
      </c>
      <c r="D8" s="63" t="s">
        <v>2468</v>
      </c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2428</v>
      </c>
      <c r="D12" s="51">
        <f>COUNTA(A3:A11)</f>
        <v>6</v>
      </c>
    </row>
    <row r="13" spans="1:5" ht="16.5" thickBot="1" x14ac:dyDescent="0.3">
      <c r="A13" s="48"/>
      <c r="B13" s="48"/>
      <c r="C13" s="53" t="s">
        <v>2429</v>
      </c>
      <c r="D13" s="51">
        <f>COUNTIFS($D$3:$D$12,"Disponible")</f>
        <v>6</v>
      </c>
    </row>
    <row r="14" spans="1:5" ht="16.5" thickBot="1" x14ac:dyDescent="0.3">
      <c r="A14" s="48"/>
      <c r="B14" s="48" t="s">
        <v>2412</v>
      </c>
      <c r="C14" s="54" t="s">
        <v>2430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2431</v>
      </c>
      <c r="D15" s="55">
        <f>D13/D12</f>
        <v>1</v>
      </c>
    </row>
    <row r="16" spans="1:5" ht="15.75" thickBot="1" x14ac:dyDescent="0.3">
      <c r="A16" s="48"/>
      <c r="B16" s="48" t="s">
        <v>2412</v>
      </c>
      <c r="C16" s="56" t="s">
        <v>2432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89" t="s">
        <v>2433</v>
      </c>
      <c r="B18" s="190"/>
      <c r="C18" s="190"/>
      <c r="D18" s="190"/>
    </row>
    <row r="19" spans="1:4" x14ac:dyDescent="0.25">
      <c r="A19" s="50" t="s">
        <v>2424</v>
      </c>
      <c r="B19" s="50" t="s">
        <v>18</v>
      </c>
      <c r="C19" s="50" t="s">
        <v>2434</v>
      </c>
      <c r="D19" s="50" t="s">
        <v>2435</v>
      </c>
    </row>
    <row r="20" spans="1:4" ht="15.75" x14ac:dyDescent="0.25">
      <c r="A20" s="51" t="s">
        <v>2502</v>
      </c>
      <c r="B20" s="51">
        <v>630</v>
      </c>
      <c r="C20" s="63" t="s">
        <v>2467</v>
      </c>
      <c r="D20" s="63" t="s">
        <v>2468</v>
      </c>
    </row>
    <row r="21" spans="1:4" ht="15.75" x14ac:dyDescent="0.25">
      <c r="A21" s="51" t="s">
        <v>2501</v>
      </c>
      <c r="B21" s="51">
        <v>410</v>
      </c>
      <c r="C21" s="63" t="s">
        <v>2467</v>
      </c>
      <c r="D21" s="63" t="s">
        <v>2468</v>
      </c>
    </row>
    <row r="22" spans="1:4" ht="15.75" x14ac:dyDescent="0.25">
      <c r="A22" s="51" t="s">
        <v>2500</v>
      </c>
      <c r="B22" s="51">
        <v>554</v>
      </c>
      <c r="C22" s="63" t="s">
        <v>2467</v>
      </c>
      <c r="D22" s="63" t="s">
        <v>2468</v>
      </c>
    </row>
    <row r="23" spans="1:4" ht="15.75" x14ac:dyDescent="0.25">
      <c r="A23" s="51" t="s">
        <v>2499</v>
      </c>
      <c r="B23" s="51">
        <v>511</v>
      </c>
      <c r="C23" s="63" t="s">
        <v>2467</v>
      </c>
      <c r="D23" s="63" t="s">
        <v>2468</v>
      </c>
    </row>
    <row r="24" spans="1:4" s="87" customFormat="1" ht="15.75" x14ac:dyDescent="0.25">
      <c r="A24" s="51" t="s">
        <v>2498</v>
      </c>
      <c r="B24" s="51">
        <v>194</v>
      </c>
      <c r="C24" s="63" t="s">
        <v>2467</v>
      </c>
      <c r="D24" s="63" t="s">
        <v>2468</v>
      </c>
    </row>
    <row r="25" spans="1:4" s="87" customFormat="1" ht="15.75" x14ac:dyDescent="0.25">
      <c r="A25" s="51" t="s">
        <v>2497</v>
      </c>
      <c r="B25" s="51">
        <v>414</v>
      </c>
      <c r="C25" s="63" t="s">
        <v>2467</v>
      </c>
      <c r="D25" s="63" t="s">
        <v>2468</v>
      </c>
    </row>
    <row r="26" spans="1:4" s="87" customFormat="1" ht="15.75" x14ac:dyDescent="0.25">
      <c r="A26" s="51" t="s">
        <v>2509</v>
      </c>
      <c r="B26" s="51">
        <v>272</v>
      </c>
      <c r="C26" s="63" t="s">
        <v>2467</v>
      </c>
      <c r="D26" s="63" t="s">
        <v>2468</v>
      </c>
    </row>
    <row r="27" spans="1:4" s="87" customFormat="1" ht="15.75" x14ac:dyDescent="0.25">
      <c r="A27" s="51" t="s">
        <v>2508</v>
      </c>
      <c r="B27" s="51">
        <v>411</v>
      </c>
      <c r="C27" s="63" t="s">
        <v>2467</v>
      </c>
      <c r="D27" s="63" t="s">
        <v>2468</v>
      </c>
    </row>
    <row r="28" spans="1:4" ht="15.75" x14ac:dyDescent="0.25">
      <c r="A28" s="51" t="s">
        <v>2507</v>
      </c>
      <c r="B28" s="51">
        <v>707</v>
      </c>
      <c r="C28" s="63" t="s">
        <v>2467</v>
      </c>
      <c r="D28" s="63" t="s">
        <v>2468</v>
      </c>
    </row>
    <row r="29" spans="1:4" s="64" customFormat="1" ht="15.75" x14ac:dyDescent="0.25">
      <c r="A29" s="51" t="s">
        <v>2506</v>
      </c>
      <c r="B29" s="51">
        <v>742</v>
      </c>
      <c r="C29" s="63" t="s">
        <v>2467</v>
      </c>
      <c r="D29" s="63" t="s">
        <v>2468</v>
      </c>
    </row>
    <row r="30" spans="1:4" s="64" customFormat="1" ht="15.75" x14ac:dyDescent="0.25">
      <c r="A30" s="51" t="s">
        <v>2510</v>
      </c>
      <c r="B30" s="51">
        <v>965</v>
      </c>
      <c r="C30" s="63" t="s">
        <v>2467</v>
      </c>
      <c r="D30" s="63" t="s">
        <v>2468</v>
      </c>
    </row>
    <row r="31" spans="1:4" s="64" customFormat="1" ht="15.75" x14ac:dyDescent="0.25">
      <c r="A31" s="51">
        <v>335843201</v>
      </c>
      <c r="B31" s="51">
        <v>395</v>
      </c>
      <c r="C31" s="63" t="s">
        <v>2427</v>
      </c>
      <c r="D31" s="63" t="s">
        <v>2468</v>
      </c>
    </row>
    <row r="32" spans="1:4" s="87" customFormat="1" ht="15.75" x14ac:dyDescent="0.25">
      <c r="A32" s="51">
        <v>335843203</v>
      </c>
      <c r="B32" s="51">
        <v>547</v>
      </c>
      <c r="C32" s="63" t="s">
        <v>2427</v>
      </c>
      <c r="D32" s="63" t="s">
        <v>2468</v>
      </c>
    </row>
    <row r="33" spans="1:4" s="87" customFormat="1" ht="18" x14ac:dyDescent="0.25">
      <c r="A33" s="91"/>
      <c r="B33" s="90"/>
      <c r="C33" s="92"/>
      <c r="D33" s="92"/>
    </row>
    <row r="34" spans="1:4" s="64" customFormat="1" ht="15.75" x14ac:dyDescent="0.25">
      <c r="A34" s="51"/>
      <c r="B34" s="51"/>
      <c r="C34" s="51"/>
      <c r="D34" s="63" t="s">
        <v>2468</v>
      </c>
    </row>
    <row r="35" spans="1:4" ht="16.5" thickBot="1" x14ac:dyDescent="0.3">
      <c r="A35" s="58"/>
      <c r="B35" s="58"/>
      <c r="C35" s="59" t="s">
        <v>2436</v>
      </c>
      <c r="D35" s="51">
        <f>COUNTA(A20:A32)</f>
        <v>13</v>
      </c>
    </row>
    <row r="36" spans="1:4" ht="16.5" thickBot="1" x14ac:dyDescent="0.3">
      <c r="A36" s="60"/>
      <c r="B36" s="60"/>
      <c r="C36" s="61" t="s">
        <v>2437</v>
      </c>
      <c r="D36" s="51">
        <f>COUNTIFS($D$20:$D$34,"Disponible")</f>
        <v>14</v>
      </c>
    </row>
    <row r="37" spans="1:4" ht="16.5" thickBot="1" x14ac:dyDescent="0.3">
      <c r="A37" s="48"/>
      <c r="B37" s="48"/>
      <c r="C37" s="61" t="s">
        <v>2430</v>
      </c>
      <c r="D37" s="51">
        <f>COUNTIFS($D$20:$D$28,"No Disponible")</f>
        <v>0</v>
      </c>
    </row>
    <row r="38" spans="1:4" ht="15.75" thickBot="1" x14ac:dyDescent="0.3">
      <c r="A38" s="48"/>
      <c r="B38" s="48"/>
      <c r="C38" s="61" t="s">
        <v>2438</v>
      </c>
      <c r="D38" s="55">
        <f>D36/D35</f>
        <v>1.0769230769230769</v>
      </c>
    </row>
    <row r="39" spans="1:4" ht="15.75" thickBot="1" x14ac:dyDescent="0.3">
      <c r="A39" s="48"/>
      <c r="B39" s="48"/>
      <c r="C39" s="61" t="s">
        <v>2439</v>
      </c>
      <c r="D39" s="57">
        <f>D37/D35</f>
        <v>0</v>
      </c>
    </row>
  </sheetData>
  <mergeCells count="2">
    <mergeCell ref="A1:D1"/>
    <mergeCell ref="A18:D18"/>
  </mergeCells>
  <conditionalFormatting sqref="B33">
    <cfRule type="duplicateValues" dxfId="61" priority="119326"/>
  </conditionalFormatting>
  <conditionalFormatting sqref="B33">
    <cfRule type="duplicateValues" dxfId="60" priority="119327"/>
    <cfRule type="duplicateValues" dxfId="59" priority="119328"/>
  </conditionalFormatting>
  <conditionalFormatting sqref="A33">
    <cfRule type="duplicateValues" dxfId="58" priority="119340"/>
  </conditionalFormatting>
  <conditionalFormatting sqref="A33">
    <cfRule type="duplicateValues" dxfId="57" priority="119341"/>
    <cfRule type="duplicateValues" dxfId="56" priority="119342"/>
  </conditionalFormatting>
  <conditionalFormatting sqref="B4:B8">
    <cfRule type="duplicateValues" dxfId="55" priority="6"/>
  </conditionalFormatting>
  <conditionalFormatting sqref="B4:B8">
    <cfRule type="duplicateValues" dxfId="54" priority="5"/>
  </conditionalFormatting>
  <conditionalFormatting sqref="A3:A8">
    <cfRule type="duplicateValues" dxfId="53" priority="3"/>
    <cfRule type="duplicateValues" dxfId="52" priority="4"/>
  </conditionalFormatting>
  <conditionalFormatting sqref="B3">
    <cfRule type="duplicateValues" dxfId="51" priority="2"/>
  </conditionalFormatting>
  <conditionalFormatting sqref="B3">
    <cfRule type="duplicateValues" dxfId="5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D13" sqref="D1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1" t="s">
        <v>58</v>
      </c>
      <c r="B1" s="192"/>
      <c r="C1" s="192"/>
      <c r="D1" s="192"/>
      <c r="E1" s="192"/>
      <c r="F1" s="192"/>
      <c r="G1" s="192"/>
      <c r="H1" s="192"/>
      <c r="I1" s="192"/>
      <c r="J1" s="192"/>
      <c r="K1" s="192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40" t="str">
        <f t="shared" ref="A3:A14" ca="1" si="0">CONCATENATE(TODAY()-C3," días")</f>
        <v>234 días</v>
      </c>
      <c r="B3" s="40">
        <v>335649824</v>
      </c>
      <c r="C3" s="47">
        <v>44093</v>
      </c>
      <c r="D3" s="40" t="s">
        <v>2181</v>
      </c>
      <c r="E3" s="86">
        <v>196</v>
      </c>
      <c r="F3" s="40" t="str">
        <f>VLOOKUP(E3,'LISTADO ATM'!$A$2:$B$818,2,0)</f>
        <v xml:space="preserve">ATM Estación Texaco Cangrejo Farmacia (Sosúa) </v>
      </c>
      <c r="G3" s="40" t="str">
        <f>VLOOKUP(E3,VIP!$A$2:$O4507,6,0)</f>
        <v>NO</v>
      </c>
      <c r="H3" s="40" t="str">
        <f>VLOOKUP(E3,VIP!$A$2:$O4539,7,FALSE)</f>
        <v>Si</v>
      </c>
      <c r="I3" s="40" t="str">
        <f>VLOOKUP(E3,VIP!$A$2:$O4416,8,FALSE)</f>
        <v>Si</v>
      </c>
      <c r="J3" s="40" t="str">
        <f>VLOOKUP(E3,VIP!$A$2:$O4345,8,FALSE)</f>
        <v>Si</v>
      </c>
      <c r="K3" s="40" t="s">
        <v>2245</v>
      </c>
    </row>
    <row r="4" spans="1:11" ht="18" x14ac:dyDescent="0.25">
      <c r="A4" s="40" t="str">
        <f t="shared" ca="1" si="0"/>
        <v>215 días</v>
      </c>
      <c r="B4" s="40">
        <v>335668632</v>
      </c>
      <c r="C4" s="47">
        <v>44112</v>
      </c>
      <c r="D4" s="40" t="s">
        <v>2180</v>
      </c>
      <c r="E4" s="86">
        <v>875</v>
      </c>
      <c r="F4" s="40" t="str">
        <f>VLOOKUP(E4,'LISTADO ATM'!$A$2:$B$818,2,0)</f>
        <v xml:space="preserve">ATM Texaco Aut. Duarte KM 14 1/2 (Los Alcarrizos) </v>
      </c>
      <c r="G4" s="40" t="str">
        <f>VLOOKUP(E4,VIP!$A$2:$O4508,6,0)</f>
        <v>NO</v>
      </c>
      <c r="H4" s="40" t="str">
        <f>VLOOKUP(E4,VIP!$A$2:$O4540,7,FALSE)</f>
        <v>Si</v>
      </c>
      <c r="I4" s="40" t="str">
        <f>VLOOKUP(E4,VIP!$A$2:$O4417,8,FALSE)</f>
        <v>Si</v>
      </c>
      <c r="J4" s="40" t="str">
        <f>VLOOKUP(E4,VIP!$A$2:$O4346,8,FALSE)</f>
        <v>Si</v>
      </c>
      <c r="K4" s="49" t="s">
        <v>2421</v>
      </c>
    </row>
    <row r="5" spans="1:11" ht="18" x14ac:dyDescent="0.25">
      <c r="A5" s="68" t="str">
        <f ca="1">CONCATENATE(TODAY()-C5," días")</f>
        <v>214 días</v>
      </c>
      <c r="B5" s="40" t="s">
        <v>2422</v>
      </c>
      <c r="C5" s="47">
        <v>44113</v>
      </c>
      <c r="D5" s="40" t="s">
        <v>2180</v>
      </c>
      <c r="E5" s="86">
        <v>979</v>
      </c>
      <c r="F5" s="40" t="str">
        <f>VLOOKUP(E5,'LISTADO ATM'!$A$2:$B$818,2,0)</f>
        <v xml:space="preserve">ATM Oficina Luperón I </v>
      </c>
      <c r="G5" s="40" t="str">
        <f>VLOOKUP(E5,VIP!$A$2:$O4509,6,0)</f>
        <v>NO</v>
      </c>
      <c r="H5" s="40" t="str">
        <f>VLOOKUP(E5,VIP!$A$2:$O4541,7,FALSE)</f>
        <v>Si</v>
      </c>
      <c r="I5" s="40" t="str">
        <f>VLOOKUP(E5,VIP!$A$2:$O4418,8,FALSE)</f>
        <v>Si</v>
      </c>
      <c r="J5" s="40" t="str">
        <f>VLOOKUP(E5,VIP!$A$2:$O4347,8,FALSE)</f>
        <v>Si</v>
      </c>
      <c r="K5" s="49" t="s">
        <v>2245</v>
      </c>
    </row>
    <row r="6" spans="1:11" ht="18" x14ac:dyDescent="0.25">
      <c r="A6" s="68" t="str">
        <f t="shared" ca="1" si="0"/>
        <v>214 días</v>
      </c>
      <c r="B6" s="40" t="s">
        <v>2440</v>
      </c>
      <c r="C6" s="47">
        <v>44113</v>
      </c>
      <c r="D6" s="40" t="s">
        <v>2180</v>
      </c>
      <c r="E6" s="86">
        <v>486</v>
      </c>
      <c r="F6" s="40" t="str">
        <f>VLOOKUP(E6,'LISTADO ATM'!$A$2:$B$818,2,0)</f>
        <v xml:space="preserve">ATM Olé La Caleta </v>
      </c>
      <c r="G6" s="40" t="str">
        <f>VLOOKUP(E6,VIP!$A$2:$O4510,6,0)</f>
        <v>NO</v>
      </c>
      <c r="H6" s="40" t="str">
        <f>VLOOKUP(E6,VIP!$A$2:$O4542,7,FALSE)</f>
        <v>Si</v>
      </c>
      <c r="I6" s="40" t="str">
        <f>VLOOKUP(E6,VIP!$A$2:$O4419,8,FALSE)</f>
        <v>Si</v>
      </c>
      <c r="J6" s="40" t="str">
        <f>VLOOKUP(E6,VIP!$A$2:$O4348,8,FALSE)</f>
        <v>Si</v>
      </c>
      <c r="K6" s="49" t="s">
        <v>2421</v>
      </c>
    </row>
    <row r="7" spans="1:11" ht="18" x14ac:dyDescent="0.25">
      <c r="A7" s="68" t="str">
        <f t="shared" ca="1" si="0"/>
        <v>213 días</v>
      </c>
      <c r="B7" s="40" t="s">
        <v>2442</v>
      </c>
      <c r="C7" s="47">
        <v>44114</v>
      </c>
      <c r="D7" s="40" t="s">
        <v>2180</v>
      </c>
      <c r="E7" s="86">
        <v>868</v>
      </c>
      <c r="F7" s="40" t="str">
        <f>VLOOKUP(E7,'LISTADO ATM'!$A$2:$B$818,2,0)</f>
        <v xml:space="preserve">ATM Casino Diamante </v>
      </c>
      <c r="G7" s="40" t="str">
        <f>VLOOKUP(E7,VIP!$A$2:$O4511,6,0)</f>
        <v>NO</v>
      </c>
      <c r="H7" s="40" t="str">
        <f>VLOOKUP(E7,VIP!$A$2:$O4543,7,FALSE)</f>
        <v>Si</v>
      </c>
      <c r="I7" s="40" t="str">
        <f>VLOOKUP(E7,VIP!$A$2:$O4420,8,FALSE)</f>
        <v>Si</v>
      </c>
      <c r="J7" s="40" t="str">
        <f>VLOOKUP(E7,VIP!$A$2:$O4349,8,FALSE)</f>
        <v>Si</v>
      </c>
      <c r="K7" s="49" t="s">
        <v>2427</v>
      </c>
    </row>
    <row r="8" spans="1:11" ht="18" x14ac:dyDescent="0.25">
      <c r="A8" s="68" t="str">
        <f ca="1">CONCATENATE(TODAY()-C8," días")</f>
        <v>212 días</v>
      </c>
      <c r="B8" s="40">
        <v>335671618</v>
      </c>
      <c r="C8" s="47">
        <v>44115</v>
      </c>
      <c r="D8" s="40" t="s">
        <v>2180</v>
      </c>
      <c r="E8" s="86">
        <v>548</v>
      </c>
      <c r="F8" s="40" t="str">
        <f>VLOOKUP(E8,'LISTADO ATM'!$A$2:$B$818,2,0)</f>
        <v xml:space="preserve">ATM AMET </v>
      </c>
      <c r="G8" s="40" t="str">
        <f>VLOOKUP(E8,VIP!$A$2:$O4512,6,0)</f>
        <v>NO</v>
      </c>
      <c r="H8" s="40" t="str">
        <f>VLOOKUP(E8,VIP!$A$2:$O4544,7,FALSE)</f>
        <v>Si</v>
      </c>
      <c r="I8" s="40" t="str">
        <f>VLOOKUP(E8,VIP!$A$2:$O4421,8,FALSE)</f>
        <v>Si</v>
      </c>
      <c r="J8" s="40" t="str">
        <f>VLOOKUP(E8,VIP!$A$2:$O4350,8,FALSE)</f>
        <v>Si</v>
      </c>
      <c r="K8" s="49" t="s">
        <v>2219</v>
      </c>
    </row>
    <row r="9" spans="1:11" ht="18" x14ac:dyDescent="0.25">
      <c r="A9" s="68" t="str">
        <f t="shared" ca="1" si="0"/>
        <v>173.5 días</v>
      </c>
      <c r="B9" s="40" t="s">
        <v>2448</v>
      </c>
      <c r="C9" s="47">
        <v>44153.5</v>
      </c>
      <c r="D9" s="40" t="s">
        <v>2180</v>
      </c>
      <c r="E9" s="86">
        <v>803</v>
      </c>
      <c r="F9" s="40" t="str">
        <f>VLOOKUP(E9,'LISTADO ATM'!$A$2:$B$818,2,0)</f>
        <v xml:space="preserve">ATM Hotel Be Live Canoa (Bayahibe) I </v>
      </c>
      <c r="G9" s="40" t="str">
        <f>VLOOKUP(E9,VIP!$A$2:$O4513,6,0)</f>
        <v>NO</v>
      </c>
      <c r="H9" s="40" t="str">
        <f>VLOOKUP(E9,VIP!$A$2:$O4545,7,FALSE)</f>
        <v>Si</v>
      </c>
      <c r="I9" s="40" t="str">
        <f>VLOOKUP(E9,VIP!$A$2:$O4422,8,FALSE)</f>
        <v>Si</v>
      </c>
      <c r="J9" s="40" t="str">
        <f>VLOOKUP(E9,VIP!$A$2:$O4351,8,FALSE)</f>
        <v>Si</v>
      </c>
      <c r="K9" s="49" t="s">
        <v>2421</v>
      </c>
    </row>
    <row r="10" spans="1:11" ht="18" x14ac:dyDescent="0.25">
      <c r="A10" s="68" t="str">
        <f t="shared" ca="1" si="0"/>
        <v>172 días</v>
      </c>
      <c r="B10" s="40" t="s">
        <v>2451</v>
      </c>
      <c r="C10" s="47">
        <v>44155</v>
      </c>
      <c r="D10" s="40" t="s">
        <v>2180</v>
      </c>
      <c r="E10" s="86">
        <v>916</v>
      </c>
      <c r="F10" s="40" t="str">
        <f>VLOOKUP(E10,'LISTADO ATM'!$A$2:$B$818,2,0)</f>
        <v xml:space="preserve">ATM S/M La Cadena Lincoln </v>
      </c>
      <c r="G10" s="40" t="e">
        <f>VLOOKUP(E10,VIP!$A$2:$O4514,6,0)</f>
        <v>#N/A</v>
      </c>
      <c r="H10" s="40" t="e">
        <f>VLOOKUP(E10,VIP!$A$2:$O4546,7,FALSE)</f>
        <v>#N/A</v>
      </c>
      <c r="I10" s="40" t="e">
        <f>VLOOKUP(E10,VIP!$A$2:$O4423,8,FALSE)</f>
        <v>#N/A</v>
      </c>
      <c r="J10" s="40" t="e">
        <f>VLOOKUP(E10,VIP!$A$2:$O4352,8,FALSE)</f>
        <v>#N/A</v>
      </c>
      <c r="K10" s="49" t="s">
        <v>2245</v>
      </c>
    </row>
    <row r="11" spans="1:11" ht="18" x14ac:dyDescent="0.25">
      <c r="A11" s="68" t="str">
        <f t="shared" ca="1" si="0"/>
        <v>172 días</v>
      </c>
      <c r="B11" s="40" t="s">
        <v>2450</v>
      </c>
      <c r="C11" s="47">
        <v>44155</v>
      </c>
      <c r="D11" s="40" t="s">
        <v>2180</v>
      </c>
      <c r="E11" s="86">
        <v>893</v>
      </c>
      <c r="F11" s="40" t="str">
        <f>VLOOKUP(E11,'LISTADO ATM'!$A$2:$B$818,2,0)</f>
        <v xml:space="preserve">ATM Hotel Be Live Canoa (Bayahibe) II </v>
      </c>
      <c r="G11" s="40" t="str">
        <f>VLOOKUP(E11,VIP!$A$2:$O4515,6,0)</f>
        <v>NO</v>
      </c>
      <c r="H11" s="40" t="str">
        <f>VLOOKUP(E11,VIP!$A$2:$O4547,7,FALSE)</f>
        <v>Si</v>
      </c>
      <c r="I11" s="40" t="str">
        <f>VLOOKUP(E11,VIP!$A$2:$O4424,8,FALSE)</f>
        <v>Si</v>
      </c>
      <c r="J11" s="40" t="str">
        <f>VLOOKUP(E11,VIP!$A$2:$O4353,8,FALSE)</f>
        <v>Si</v>
      </c>
      <c r="K11" s="49" t="s">
        <v>2245</v>
      </c>
    </row>
    <row r="12" spans="1:11" ht="18" x14ac:dyDescent="0.25">
      <c r="A12" s="68" t="str">
        <f t="shared" ca="1" si="0"/>
        <v>178 días</v>
      </c>
      <c r="B12" s="71" t="s">
        <v>2445</v>
      </c>
      <c r="C12" s="67">
        <v>44149</v>
      </c>
      <c r="D12" s="40" t="s">
        <v>2180</v>
      </c>
      <c r="E12" s="86">
        <v>850</v>
      </c>
      <c r="F12" s="40" t="str">
        <f>VLOOKUP(E12,'LISTADO ATM'!$A$2:$B$818,2,0)</f>
        <v xml:space="preserve">ATM Hotel Be Live Hamaca </v>
      </c>
      <c r="G12" s="40" t="str">
        <f>VLOOKUP(E12,VIP!$A$2:$O4516,6,0)</f>
        <v>NO</v>
      </c>
      <c r="H12" s="40" t="str">
        <f>VLOOKUP(E12,VIP!$A$2:$O4548,7,FALSE)</f>
        <v>Si</v>
      </c>
      <c r="I12" s="40" t="str">
        <f>VLOOKUP(E12,VIP!$A$2:$O4425,8,FALSE)</f>
        <v>Si</v>
      </c>
      <c r="J12" s="40" t="str">
        <f>VLOOKUP(E12,VIP!$A$2:$O4354,8,FALSE)</f>
        <v>Si</v>
      </c>
      <c r="K12" s="49" t="s">
        <v>2245</v>
      </c>
    </row>
    <row r="13" spans="1:11" ht="18" x14ac:dyDescent="0.25">
      <c r="A13" s="68" t="str">
        <f t="shared" ca="1" si="0"/>
        <v>131.15079861111 días</v>
      </c>
      <c r="B13" s="40">
        <v>335753026</v>
      </c>
      <c r="C13" s="47">
        <v>44195.84920138889</v>
      </c>
      <c r="D13" s="40" t="s">
        <v>2180</v>
      </c>
      <c r="E13" s="86">
        <v>7</v>
      </c>
      <c r="F13" s="40" t="str">
        <f>VLOOKUP(E13,'LISTADO ATM'!$A$2:$B$818,2,0)</f>
        <v>ATM Isla San Juan (RETIRADO)</v>
      </c>
      <c r="G13" s="40" t="s">
        <v>2031</v>
      </c>
      <c r="H13" s="40" t="str">
        <f>VLOOKUP(E13,VIP!$A$2:$O4549,7,FALSE)</f>
        <v>Si</v>
      </c>
      <c r="I13" s="40" t="str">
        <f>VLOOKUP(E13,VIP!$A$2:$O4426,8,FALSE)</f>
        <v>Si</v>
      </c>
      <c r="J13" s="40" t="str">
        <f>VLOOKUP(E13,VIP!$A$2:$O4355,8,FALSE)</f>
        <v>Si</v>
      </c>
      <c r="K13" s="78" t="s">
        <v>2469</v>
      </c>
    </row>
    <row r="14" spans="1:11" ht="18" x14ac:dyDescent="0.25">
      <c r="A14" s="68" t="str">
        <f t="shared" ca="1" si="0"/>
        <v>70.6746064814797 días</v>
      </c>
      <c r="B14" s="88">
        <v>335806150</v>
      </c>
      <c r="C14" s="85">
        <v>44256.32539351852</v>
      </c>
      <c r="D14" s="40" t="s">
        <v>2180</v>
      </c>
      <c r="E14" s="86">
        <v>70</v>
      </c>
      <c r="F14" s="40" t="str">
        <f>VLOOKUP(E14,'LISTADO ATM'!$A$2:$B$818,2,0)</f>
        <v xml:space="preserve">ATM Autoservicio Plaza Lama Zona Oriental </v>
      </c>
      <c r="G14" s="40" t="s">
        <v>2031</v>
      </c>
      <c r="H14" s="40" t="str">
        <f>VLOOKUP(E14,VIP!$A$2:$O4550,7,FALSE)</f>
        <v>Si</v>
      </c>
      <c r="I14" s="40" t="str">
        <f>VLOOKUP(E14,VIP!$A$2:$O4427,8,FALSE)</f>
        <v>Si</v>
      </c>
      <c r="J14" s="40" t="str">
        <f>VLOOKUP(E14,VIP!$A$2:$O4356,8,FALSE)</f>
        <v>Si</v>
      </c>
      <c r="K14" s="49" t="s">
        <v>2219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9" priority="69"/>
  </conditionalFormatting>
  <conditionalFormatting sqref="E9:E1048576 E1:E2">
    <cfRule type="duplicateValues" dxfId="48" priority="99250"/>
  </conditionalFormatting>
  <conditionalFormatting sqref="E4">
    <cfRule type="duplicateValues" dxfId="47" priority="62"/>
  </conditionalFormatting>
  <conditionalFormatting sqref="E5:E8">
    <cfRule type="duplicateValues" dxfId="46" priority="60"/>
  </conditionalFormatting>
  <conditionalFormatting sqref="B12">
    <cfRule type="duplicateValues" dxfId="45" priority="34"/>
    <cfRule type="duplicateValues" dxfId="44" priority="35"/>
    <cfRule type="duplicateValues" dxfId="43" priority="36"/>
  </conditionalFormatting>
  <conditionalFormatting sqref="B12">
    <cfRule type="duplicateValues" dxfId="42" priority="33"/>
  </conditionalFormatting>
  <conditionalFormatting sqref="B12">
    <cfRule type="duplicateValues" dxfId="41" priority="31"/>
    <cfRule type="duplicateValues" dxfId="40" priority="32"/>
  </conditionalFormatting>
  <conditionalFormatting sqref="B12">
    <cfRule type="duplicateValues" dxfId="39" priority="28"/>
    <cfRule type="duplicateValues" dxfId="38" priority="29"/>
    <cfRule type="duplicateValues" dxfId="37" priority="30"/>
  </conditionalFormatting>
  <conditionalFormatting sqref="B12">
    <cfRule type="duplicateValues" dxfId="36" priority="27"/>
  </conditionalFormatting>
  <conditionalFormatting sqref="B12">
    <cfRule type="duplicateValues" dxfId="35" priority="25"/>
    <cfRule type="duplicateValues" dxfId="34" priority="26"/>
  </conditionalFormatting>
  <conditionalFormatting sqref="B12">
    <cfRule type="duplicateValues" dxfId="33" priority="24"/>
  </conditionalFormatting>
  <conditionalFormatting sqref="B12">
    <cfRule type="duplicateValues" dxfId="32" priority="21"/>
    <cfRule type="duplicateValues" dxfId="31" priority="22"/>
    <cfRule type="duplicateValues" dxfId="30" priority="23"/>
  </conditionalFormatting>
  <conditionalFormatting sqref="B12">
    <cfRule type="duplicateValues" dxfId="29" priority="20"/>
  </conditionalFormatting>
  <conditionalFormatting sqref="B12">
    <cfRule type="duplicateValues" dxfId="28" priority="19"/>
  </conditionalFormatting>
  <conditionalFormatting sqref="B14">
    <cfRule type="duplicateValues" dxfId="27" priority="18"/>
  </conditionalFormatting>
  <conditionalFormatting sqref="B14">
    <cfRule type="duplicateValues" dxfId="26" priority="15"/>
    <cfRule type="duplicateValues" dxfId="25" priority="16"/>
    <cfRule type="duplicateValues" dxfId="24" priority="17"/>
  </conditionalFormatting>
  <conditionalFormatting sqref="B14">
    <cfRule type="duplicateValues" dxfId="23" priority="13"/>
    <cfRule type="duplicateValues" dxfId="22" priority="14"/>
  </conditionalFormatting>
  <conditionalFormatting sqref="B14">
    <cfRule type="duplicateValues" dxfId="21" priority="10"/>
    <cfRule type="duplicateValues" dxfId="20" priority="11"/>
    <cfRule type="duplicateValues" dxfId="19" priority="12"/>
  </conditionalFormatting>
  <conditionalFormatting sqref="B14">
    <cfRule type="duplicateValues" dxfId="18" priority="9"/>
  </conditionalFormatting>
  <conditionalFormatting sqref="B14">
    <cfRule type="duplicateValues" dxfId="17" priority="8"/>
  </conditionalFormatting>
  <conditionalFormatting sqref="B14">
    <cfRule type="duplicateValues" dxfId="16" priority="7"/>
  </conditionalFormatting>
  <conditionalFormatting sqref="B14">
    <cfRule type="duplicateValues" dxfId="15" priority="4"/>
    <cfRule type="duplicateValues" dxfId="14" priority="5"/>
    <cfRule type="duplicateValues" dxfId="13" priority="6"/>
  </conditionalFormatting>
  <conditionalFormatting sqref="B14">
    <cfRule type="duplicateValues" dxfId="12" priority="2"/>
    <cfRule type="duplicateValues" dxfId="11" priority="3"/>
  </conditionalFormatting>
  <conditionalFormatting sqref="C14">
    <cfRule type="duplicateValues" dxfId="10" priority="1"/>
  </conditionalFormatting>
  <pageMargins left="0.7" right="0.7" top="0.75" bottom="0.75" header="0.3" footer="0.3"/>
  <pageSetup orientation="portrait" horizontalDpi="300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8"/>
  <sheetViews>
    <sheetView zoomScaleNormal="100" workbookViewId="0">
      <pane ySplit="1" topLeftCell="A791" activePane="bottomLeft" state="frozen"/>
      <selection activeCell="D1" sqref="D1"/>
      <selection pane="bottomLeft" activeCell="E813" sqref="E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9">
        <v>7</v>
      </c>
      <c r="B2" s="120" t="s">
        <v>2029</v>
      </c>
      <c r="C2" s="120" t="s">
        <v>2566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9">
        <v>591</v>
      </c>
      <c r="B3" s="120" t="s">
        <v>507</v>
      </c>
      <c r="C3" s="120" t="s">
        <v>2567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9">
        <v>553</v>
      </c>
      <c r="B4" s="120" t="s">
        <v>544</v>
      </c>
      <c r="C4" s="120" t="s">
        <v>2568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2559</v>
      </c>
      <c r="C6" s="29" t="s">
        <v>2515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2560</v>
      </c>
      <c r="C8" s="29" t="s">
        <v>2516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2561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2562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2563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2517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2518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2519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3" customFormat="1" ht="15.75" x14ac:dyDescent="0.25">
      <c r="A337" s="94">
        <v>300</v>
      </c>
      <c r="B337" s="95" t="s">
        <v>1224</v>
      </c>
      <c r="C337" s="95" t="s">
        <v>1225</v>
      </c>
      <c r="D337" s="95" t="s">
        <v>72</v>
      </c>
      <c r="E337" s="95" t="s">
        <v>73</v>
      </c>
      <c r="F337" s="95" t="s">
        <v>2031</v>
      </c>
      <c r="G337" s="95" t="s">
        <v>77</v>
      </c>
      <c r="H337" s="95" t="s">
        <v>77</v>
      </c>
      <c r="I337" s="95" t="s">
        <v>74</v>
      </c>
      <c r="J337" s="95" t="s">
        <v>77</v>
      </c>
      <c r="K337" s="95" t="s">
        <v>77</v>
      </c>
      <c r="L337" s="95" t="s">
        <v>77</v>
      </c>
      <c r="M337" s="95" t="s">
        <v>77</v>
      </c>
      <c r="N337" s="95" t="s">
        <v>74</v>
      </c>
      <c r="O337" s="95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2520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2547</v>
      </c>
      <c r="C374" s="29" t="s">
        <v>2534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2521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2548</v>
      </c>
      <c r="C377" s="29" t="s">
        <v>2535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2513</v>
      </c>
      <c r="D388" s="29" t="s">
        <v>87</v>
      </c>
      <c r="E388" s="29" t="s">
        <v>90</v>
      </c>
      <c r="F388" s="32" t="s">
        <v>2031</v>
      </c>
      <c r="G388" s="32" t="s">
        <v>2514</v>
      </c>
      <c r="H388" s="32" t="s">
        <v>2514</v>
      </c>
      <c r="I388" s="32" t="s">
        <v>1277</v>
      </c>
      <c r="J388" s="32" t="s">
        <v>2033</v>
      </c>
      <c r="K388" s="32" t="s">
        <v>2514</v>
      </c>
      <c r="L388" s="32" t="s">
        <v>2514</v>
      </c>
      <c r="M388" s="32" t="s">
        <v>2514</v>
      </c>
      <c r="N388" s="32" t="s">
        <v>2514</v>
      </c>
      <c r="O388" s="32" t="s">
        <v>1182</v>
      </c>
    </row>
    <row r="389" spans="1:15" ht="15.75" x14ac:dyDescent="0.25">
      <c r="A389" s="31">
        <v>363</v>
      </c>
      <c r="B389" s="32" t="s">
        <v>2549</v>
      </c>
      <c r="C389" s="29" t="s">
        <v>2536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2550</v>
      </c>
      <c r="C391" s="29" t="s">
        <v>2537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2551</v>
      </c>
      <c r="C393" s="29" t="s">
        <v>2538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2552</v>
      </c>
      <c r="C394" s="29" t="s">
        <v>2539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2546</v>
      </c>
      <c r="C395" s="29" t="s">
        <v>2533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2522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2556</v>
      </c>
      <c r="C399" s="29" t="s">
        <v>2543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2523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2446</v>
      </c>
      <c r="C403" s="29" t="s">
        <v>2524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2525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2557</v>
      </c>
      <c r="C405" s="29" t="s">
        <v>2544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3" customFormat="1" ht="31.5" x14ac:dyDescent="0.25">
      <c r="A443" s="94">
        <v>425</v>
      </c>
      <c r="B443" s="95" t="s">
        <v>701</v>
      </c>
      <c r="C443" s="95" t="s">
        <v>702</v>
      </c>
      <c r="D443" s="95" t="s">
        <v>130</v>
      </c>
      <c r="E443" s="95" t="s">
        <v>73</v>
      </c>
      <c r="F443" s="95" t="s">
        <v>2031</v>
      </c>
      <c r="G443" s="95" t="s">
        <v>77</v>
      </c>
      <c r="H443" s="95" t="s">
        <v>77</v>
      </c>
      <c r="I443" s="95" t="s">
        <v>74</v>
      </c>
      <c r="J443" s="95" t="s">
        <v>77</v>
      </c>
      <c r="K443" s="95" t="s">
        <v>74</v>
      </c>
      <c r="L443" s="95" t="s">
        <v>77</v>
      </c>
      <c r="M443" s="95" t="s">
        <v>77</v>
      </c>
      <c r="N443" s="95" t="s">
        <v>74</v>
      </c>
      <c r="O443" s="95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2526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2553</v>
      </c>
      <c r="C499" s="29" t="s">
        <v>2540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2493</v>
      </c>
      <c r="C502" s="32" t="s">
        <v>2459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2453</v>
      </c>
      <c r="C504" s="32" t="s">
        <v>2454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2527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2471</v>
      </c>
      <c r="C547" s="32" t="s">
        <v>2472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2554</v>
      </c>
      <c r="C549" s="29" t="s">
        <v>2541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2476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2494</v>
      </c>
      <c r="C557" s="32" t="s">
        <v>2477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2495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2444</v>
      </c>
      <c r="C579" s="29" t="s">
        <v>2528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2529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2558</v>
      </c>
      <c r="C583" s="29" t="s">
        <v>2545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2555</v>
      </c>
      <c r="C650" s="29" t="s">
        <v>2542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2530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2531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2532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6" customFormat="1" ht="15.75" x14ac:dyDescent="0.25">
      <c r="A793" s="114">
        <v>985</v>
      </c>
      <c r="B793" s="115" t="s">
        <v>1150</v>
      </c>
      <c r="C793" s="116" t="s">
        <v>1151</v>
      </c>
      <c r="D793" s="116" t="s">
        <v>72</v>
      </c>
      <c r="E793" s="116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5" t="s">
        <v>1180</v>
      </c>
    </row>
    <row r="794" spans="1:15" s="96" customFormat="1" ht="15.75" x14ac:dyDescent="0.25">
      <c r="A794" s="114">
        <v>986</v>
      </c>
      <c r="B794" s="115" t="s">
        <v>1152</v>
      </c>
      <c r="C794" s="116" t="s">
        <v>1153</v>
      </c>
      <c r="D794" s="115" t="s">
        <v>72</v>
      </c>
      <c r="E794" s="115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5" t="s">
        <v>1209</v>
      </c>
    </row>
    <row r="795" spans="1:15" s="96" customFormat="1" ht="15.75" x14ac:dyDescent="0.25">
      <c r="A795" s="114">
        <v>987</v>
      </c>
      <c r="B795" s="115" t="s">
        <v>1154</v>
      </c>
      <c r="C795" s="116" t="s">
        <v>1155</v>
      </c>
      <c r="D795" s="115" t="s">
        <v>72</v>
      </c>
      <c r="E795" s="115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5" t="s">
        <v>1209</v>
      </c>
    </row>
    <row r="796" spans="1:15" s="96" customFormat="1" ht="15.75" x14ac:dyDescent="0.25">
      <c r="A796" s="114">
        <v>988</v>
      </c>
      <c r="B796" s="115" t="s">
        <v>1156</v>
      </c>
      <c r="C796" s="116" t="s">
        <v>1157</v>
      </c>
      <c r="D796" s="116" t="s">
        <v>72</v>
      </c>
      <c r="E796" s="116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5" t="s">
        <v>1186</v>
      </c>
    </row>
    <row r="797" spans="1:15" s="96" customFormat="1" ht="15.75" x14ac:dyDescent="0.25">
      <c r="A797" s="114">
        <v>989</v>
      </c>
      <c r="B797" s="115" t="s">
        <v>1158</v>
      </c>
      <c r="C797" s="116" t="s">
        <v>1159</v>
      </c>
      <c r="D797" s="116" t="s">
        <v>72</v>
      </c>
      <c r="E797" s="116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5" t="s">
        <v>1184</v>
      </c>
    </row>
    <row r="798" spans="1:15" s="96" customFormat="1" ht="15.75" x14ac:dyDescent="0.25">
      <c r="A798" s="114">
        <v>742</v>
      </c>
      <c r="B798" s="115" t="s">
        <v>1160</v>
      </c>
      <c r="C798" s="116" t="s">
        <v>1161</v>
      </c>
      <c r="D798" s="116" t="s">
        <v>72</v>
      </c>
      <c r="E798" s="116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5" t="s">
        <v>1191</v>
      </c>
    </row>
    <row r="799" spans="1:15" s="96" customFormat="1" ht="15.75" x14ac:dyDescent="0.25">
      <c r="A799" s="114">
        <v>991</v>
      </c>
      <c r="B799" s="115" t="s">
        <v>1162</v>
      </c>
      <c r="C799" s="116" t="s">
        <v>1163</v>
      </c>
      <c r="D799" s="116" t="s">
        <v>72</v>
      </c>
      <c r="E799" s="116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5" t="s">
        <v>1180</v>
      </c>
    </row>
    <row r="800" spans="1:15" s="96" customFormat="1" ht="15.75" x14ac:dyDescent="0.25">
      <c r="A800" s="114">
        <v>715</v>
      </c>
      <c r="B800" s="115" t="s">
        <v>1164</v>
      </c>
      <c r="C800" s="116" t="s">
        <v>1165</v>
      </c>
      <c r="D800" s="116" t="s">
        <v>72</v>
      </c>
      <c r="E800" s="116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5" t="s">
        <v>1185</v>
      </c>
    </row>
    <row r="801" spans="1:15" s="96" customFormat="1" ht="15.75" x14ac:dyDescent="0.25">
      <c r="A801" s="114">
        <v>993</v>
      </c>
      <c r="B801" s="115" t="s">
        <v>1166</v>
      </c>
      <c r="C801" s="116" t="s">
        <v>1167</v>
      </c>
      <c r="D801" s="116" t="s">
        <v>72</v>
      </c>
      <c r="E801" s="116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5" t="s">
        <v>1190</v>
      </c>
    </row>
    <row r="802" spans="1:15" s="96" customFormat="1" ht="15.75" x14ac:dyDescent="0.25">
      <c r="A802" s="114">
        <v>994</v>
      </c>
      <c r="B802" s="115" t="s">
        <v>1889</v>
      </c>
      <c r="C802" s="116" t="s">
        <v>1888</v>
      </c>
      <c r="D802" s="116" t="s">
        <v>72</v>
      </c>
      <c r="E802" s="116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5" t="s">
        <v>2020</v>
      </c>
    </row>
    <row r="803" spans="1:15" s="96" customFormat="1" ht="15.75" x14ac:dyDescent="0.25">
      <c r="A803" s="114">
        <v>545</v>
      </c>
      <c r="B803" s="115" t="s">
        <v>1168</v>
      </c>
      <c r="C803" s="116" t="s">
        <v>1169</v>
      </c>
      <c r="D803" s="116" t="s">
        <v>72</v>
      </c>
      <c r="E803" s="116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5" t="s">
        <v>1188</v>
      </c>
    </row>
    <row r="804" spans="1:15" s="96" customFormat="1" ht="15.75" x14ac:dyDescent="0.25">
      <c r="A804" s="114">
        <v>996</v>
      </c>
      <c r="B804" s="115" t="s">
        <v>1193</v>
      </c>
      <c r="C804" s="116" t="s">
        <v>1194</v>
      </c>
      <c r="D804" s="116" t="s">
        <v>72</v>
      </c>
      <c r="E804" s="116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5" t="s">
        <v>1184</v>
      </c>
    </row>
    <row r="805" spans="1:15" s="96" customFormat="1" ht="15.75" x14ac:dyDescent="0.25">
      <c r="A805" s="114">
        <v>724</v>
      </c>
      <c r="B805" s="115" t="s">
        <v>1170</v>
      </c>
      <c r="C805" s="116" t="s">
        <v>1171</v>
      </c>
      <c r="D805" s="116" t="s">
        <v>72</v>
      </c>
      <c r="E805" s="116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5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7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41" t="s">
        <v>2588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</sheetData>
  <autoFilter ref="A1:O807">
    <sortState ref="A2:O807">
      <sortCondition sortBy="cellColor" ref="A1:A807" dxfId="139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orientation="portrait" verticalDpi="300" r:id="rId7"/>
  <legacy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Gráficos</vt:lpstr>
      </vt:variant>
      <vt:variant>
        <vt:i4>2</vt:i4>
      </vt:variant>
    </vt:vector>
  </HeadingPairs>
  <TitlesOfParts>
    <vt:vector size="15" baseType="lpstr">
      <vt:lpstr>REPORTE</vt:lpstr>
      <vt:lpstr>Sin Efectivo</vt:lpstr>
      <vt:lpstr>Hoja5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2021-05-11T03:06:01Z</cp:lastPrinted>
  <dcterms:created xsi:type="dcterms:W3CDTF">2014-10-01T23:18:29Z</dcterms:created>
  <dcterms:modified xsi:type="dcterms:W3CDTF">2021-05-11T15:06:20Z</dcterms:modified>
</cp:coreProperties>
</file>