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6" l="1"/>
  <c r="B36" i="16"/>
  <c r="B51" i="16"/>
  <c r="B79" i="16"/>
  <c r="A76" i="16"/>
  <c r="C76" i="16"/>
  <c r="A77" i="16"/>
  <c r="C77" i="16"/>
  <c r="A73" i="16"/>
  <c r="C73" i="16"/>
  <c r="A74" i="16"/>
  <c r="C74" i="16"/>
  <c r="A75" i="16"/>
  <c r="C75" i="16"/>
  <c r="A21" i="16" l="1"/>
  <c r="C21" i="16"/>
  <c r="A22" i="16"/>
  <c r="C22" i="16"/>
  <c r="A23" i="16"/>
  <c r="C23" i="16"/>
  <c r="A24" i="16"/>
  <c r="C24" i="16"/>
  <c r="A25" i="16"/>
  <c r="C25" i="16"/>
  <c r="A35" i="16"/>
  <c r="C35" i="16"/>
  <c r="A34" i="16"/>
  <c r="C34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F50" i="1"/>
  <c r="G50" i="1"/>
  <c r="H50" i="1"/>
  <c r="I50" i="1"/>
  <c r="J50" i="1"/>
  <c r="K50" i="1"/>
  <c r="F36" i="1"/>
  <c r="G36" i="1"/>
  <c r="H36" i="1"/>
  <c r="I36" i="1"/>
  <c r="J36" i="1"/>
  <c r="K36" i="1"/>
  <c r="F49" i="1"/>
  <c r="G49" i="1"/>
  <c r="H49" i="1"/>
  <c r="I49" i="1"/>
  <c r="J49" i="1"/>
  <c r="K49" i="1"/>
  <c r="F43" i="1"/>
  <c r="G43" i="1"/>
  <c r="H43" i="1"/>
  <c r="I43" i="1"/>
  <c r="J43" i="1"/>
  <c r="K43" i="1"/>
  <c r="F35" i="1"/>
  <c r="G35" i="1"/>
  <c r="H35" i="1"/>
  <c r="I35" i="1"/>
  <c r="J35" i="1"/>
  <c r="K35" i="1"/>
  <c r="F42" i="1"/>
  <c r="G42" i="1"/>
  <c r="H42" i="1"/>
  <c r="I42" i="1"/>
  <c r="J42" i="1"/>
  <c r="K42" i="1"/>
  <c r="F41" i="1"/>
  <c r="G41" i="1"/>
  <c r="H41" i="1"/>
  <c r="I41" i="1"/>
  <c r="J41" i="1"/>
  <c r="K41" i="1"/>
  <c r="F48" i="1"/>
  <c r="G48" i="1"/>
  <c r="H48" i="1"/>
  <c r="I48" i="1"/>
  <c r="J48" i="1"/>
  <c r="K4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8" i="1"/>
  <c r="G28" i="1"/>
  <c r="H28" i="1"/>
  <c r="I28" i="1"/>
  <c r="J28" i="1"/>
  <c r="K28" i="1"/>
  <c r="A50" i="1"/>
  <c r="A36" i="1"/>
  <c r="A49" i="1"/>
  <c r="A43" i="1"/>
  <c r="A35" i="1"/>
  <c r="A42" i="1"/>
  <c r="A41" i="1"/>
  <c r="A48" i="1"/>
  <c r="A34" i="1"/>
  <c r="A33" i="1"/>
  <c r="A32" i="1"/>
  <c r="A31" i="1"/>
  <c r="A28" i="1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A72" i="16"/>
  <c r="C72" i="16"/>
  <c r="C78" i="16"/>
  <c r="A7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0" i="16"/>
  <c r="A40" i="16"/>
  <c r="C33" i="16"/>
  <c r="A33" i="16"/>
  <c r="C32" i="16"/>
  <c r="A32" i="16"/>
  <c r="C31" i="16"/>
  <c r="A31" i="16"/>
  <c r="C30" i="16"/>
  <c r="A30" i="16"/>
  <c r="C20" i="16"/>
  <c r="A20" i="16"/>
  <c r="C19" i="16"/>
  <c r="A19" i="16"/>
  <c r="B15" i="16"/>
  <c r="C14" i="16"/>
  <c r="A14" i="16"/>
  <c r="B10" i="16"/>
  <c r="C9" i="16"/>
  <c r="A9" i="16"/>
  <c r="A54" i="16" l="1"/>
  <c r="A53" i="1"/>
  <c r="A27" i="1"/>
  <c r="A38" i="1"/>
  <c r="A47" i="1"/>
  <c r="A21" i="1"/>
  <c r="A46" i="1"/>
  <c r="A37" i="1"/>
  <c r="A52" i="1"/>
  <c r="A20" i="1"/>
  <c r="A19" i="1"/>
  <c r="A18" i="1"/>
  <c r="A51" i="1"/>
  <c r="F53" i="1"/>
  <c r="G53" i="1"/>
  <c r="H53" i="1"/>
  <c r="I53" i="1"/>
  <c r="J53" i="1"/>
  <c r="K53" i="1"/>
  <c r="F27" i="1"/>
  <c r="G27" i="1"/>
  <c r="H27" i="1"/>
  <c r="I27" i="1"/>
  <c r="J27" i="1"/>
  <c r="K27" i="1"/>
  <c r="F38" i="1"/>
  <c r="G38" i="1"/>
  <c r="H38" i="1"/>
  <c r="I38" i="1"/>
  <c r="J38" i="1"/>
  <c r="K38" i="1"/>
  <c r="F47" i="1"/>
  <c r="G47" i="1"/>
  <c r="H47" i="1"/>
  <c r="I47" i="1"/>
  <c r="J47" i="1"/>
  <c r="K47" i="1"/>
  <c r="F21" i="1"/>
  <c r="G21" i="1"/>
  <c r="H21" i="1"/>
  <c r="I21" i="1"/>
  <c r="J21" i="1"/>
  <c r="K21" i="1"/>
  <c r="F46" i="1"/>
  <c r="G46" i="1"/>
  <c r="H46" i="1"/>
  <c r="I46" i="1"/>
  <c r="J46" i="1"/>
  <c r="K46" i="1"/>
  <c r="F37" i="1"/>
  <c r="G37" i="1"/>
  <c r="H37" i="1"/>
  <c r="I37" i="1"/>
  <c r="J37" i="1"/>
  <c r="K37" i="1"/>
  <c r="F52" i="1"/>
  <c r="G52" i="1"/>
  <c r="H52" i="1"/>
  <c r="I52" i="1"/>
  <c r="J52" i="1"/>
  <c r="K52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51" i="1"/>
  <c r="G51" i="1"/>
  <c r="H51" i="1"/>
  <c r="I51" i="1"/>
  <c r="J51" i="1"/>
  <c r="K51" i="1"/>
  <c r="A26" i="1" l="1"/>
  <c r="A25" i="1"/>
  <c r="A24" i="1"/>
  <c r="A17" i="1"/>
  <c r="A16" i="1"/>
  <c r="A15" i="1"/>
  <c r="A14" i="1"/>
  <c r="A13" i="1"/>
  <c r="A12" i="1"/>
  <c r="A30" i="1"/>
  <c r="A45" i="1"/>
  <c r="A4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30" i="1"/>
  <c r="G30" i="1"/>
  <c r="H30" i="1"/>
  <c r="I30" i="1"/>
  <c r="J30" i="1"/>
  <c r="K30" i="1"/>
  <c r="F45" i="1"/>
  <c r="G45" i="1"/>
  <c r="H45" i="1"/>
  <c r="I45" i="1"/>
  <c r="J45" i="1"/>
  <c r="K45" i="1"/>
  <c r="F44" i="1"/>
  <c r="G44" i="1"/>
  <c r="H44" i="1"/>
  <c r="I44" i="1"/>
  <c r="J44" i="1"/>
  <c r="K44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F23" i="1"/>
  <c r="F40" i="1"/>
  <c r="F7" i="1"/>
  <c r="A23" i="1"/>
  <c r="G23" i="1"/>
  <c r="H23" i="1"/>
  <c r="I23" i="1"/>
  <c r="J23" i="1"/>
  <c r="K23" i="1"/>
  <c r="A40" i="1"/>
  <c r="G40" i="1"/>
  <c r="H40" i="1"/>
  <c r="I40" i="1"/>
  <c r="J40" i="1"/>
  <c r="K40" i="1"/>
  <c r="A7" i="1"/>
  <c r="G7" i="1"/>
  <c r="H7" i="1"/>
  <c r="I7" i="1"/>
  <c r="J7" i="1"/>
  <c r="K7" i="1"/>
  <c r="A22" i="1" l="1"/>
  <c r="F22" i="1"/>
  <c r="G22" i="1"/>
  <c r="H22" i="1"/>
  <c r="I22" i="1"/>
  <c r="J22" i="1"/>
  <c r="K22" i="1"/>
  <c r="A6" i="1"/>
  <c r="F6" i="1"/>
  <c r="G6" i="1"/>
  <c r="H6" i="1"/>
  <c r="I6" i="1"/>
  <c r="J6" i="1"/>
  <c r="K6" i="1"/>
  <c r="F29" i="1" l="1"/>
  <c r="G29" i="1"/>
  <c r="H29" i="1"/>
  <c r="I29" i="1"/>
  <c r="J29" i="1"/>
  <c r="K29" i="1"/>
  <c r="A29" i="1"/>
  <c r="A39" i="1" l="1"/>
  <c r="F39" i="1"/>
  <c r="G39" i="1"/>
  <c r="H39" i="1"/>
  <c r="I39" i="1"/>
  <c r="J39" i="1"/>
  <c r="K39" i="1"/>
  <c r="G5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<sst xmlns="http://schemas.openxmlformats.org/spreadsheetml/2006/main" count="13384" uniqueCount="2631">
  <si>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</si>
  <si>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</si>
  <si>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</si>
  <si>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</si>
  <si>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</si>
  <si>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</si>
  <si>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</si>
  <si>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</si>
  <si>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</si>
  <si>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</si>
  <si>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</si>
  <si>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</si>
  <si>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</si>
  <si>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</si>
  <si>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</si>
  <si>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</si>
  <si>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</si>
  <si>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</si>
  <si>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</si>
  <si>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</si>
  <si>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</si>
  <si>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</si>
  <si>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</si>
  <si>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</si>
  <si>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</si>
  <si>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</si>
  <si>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</si>
  <si>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</si>
  <si>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</si>
  <si>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</si>
  <si>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</si>
  <si>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</si>
  <si>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</si>
  <si>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</si>
  <si>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</si>
  <si>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</si>
  <si>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</si>
  <si>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</si>
  <si>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</si>
  <si>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</si>
  <si>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</si>
  <si>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</si>
  <si>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</si>
  <si>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</si>
  <si>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</si>
  <si>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</si>
  <si>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</si>
  <si>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</si>
  <si>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</si>
  <si>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</si>
  <si>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</si>
  <si>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</si>
  <si>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</si>
  <si>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</si>
  <si>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</si>
  <si>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</si>
  <si>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</si>
  <si>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</si>
  <si>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</si>
  <si>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</si>
  <si>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</si>
  <si>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</si>
  <si>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</si>
  <si>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</si>
  <si>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</si>
  <si>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</si>
  <si>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</si>
  <si>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</si>
  <si>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</si>
  <si>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</si>
  <si>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</si>
  <si>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</si>
  <si>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</si>
  <si>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</si>
  <si>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</si>
  <si>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</si>
  <si>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</si>
  <si>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</si>
  <si>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</si>
  <si>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</si>
  <si>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</si>
  <si>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</si>
  <si>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</si>
  <si>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</si>
  <si>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</si>
  <si>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</si>
  <si>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</si>
  <si>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</si>
  <si>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</si>
  <si>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</si>
  <si>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</si>
  <si>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</si>
  <si>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</si>
  <si>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</si>
  <si>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</si>
  <si>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</si>
  <si>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</si>
  <si>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</si>
  <si>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</si>
  <si>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</si>
  <si>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</si>
  <si>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</si>
  <si>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</si>
  <si>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</si>
  <si>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</si>
  <si>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</si>
  <si>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</si>
  <si>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</si>
  <si>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</si>
  <si>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</si>
  <si>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</si>
  <si>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</si>
  <si>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</si>
  <si>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</si>
  <si>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</si>
  <si>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</si>
  <si>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</si>
  <si>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</si>
  <si>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</si>
  <si>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</si>
  <si>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</si>
  <si>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</si>
  <si>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</si>
  <si>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</si>
  <si>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</si>
  <si>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</si>
  <si>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</si>
  <si>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</si>
  <si>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</si>
  <si>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</si>
  <si>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</si>
  <si>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</si>
  <si>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</si>
  <si>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</si>
  <si>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</si>
  <si>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</si>
  <si>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</si>
  <si>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</si>
  <si>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</si>
  <si>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</si>
  <si>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</si>
  <si>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</si>
  <si>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</si>
  <si>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</si>
  <si>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</si>
  <si>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</si>
  <si>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</si>
  <si>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</si>
  <si>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</si>
  <si>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</si>
  <si>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</si>
  <si>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</si>
  <si>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</si>
  <si>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</si>
  <si>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</si>
  <si>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</si>
  <si>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</si>
  <si>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</si>
  <si>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</si>
  <si>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</si>
  <si>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</si>
  <si>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</si>
  <si>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</si>
  <si>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</si>
  <si>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</si>
  <si>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</si>
  <si>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</si>
  <si>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</si>
  <si>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</si>
  <si>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</si>
  <si>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</si>
  <si>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</si>
  <si>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</si>
  <si>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</si>
  <si>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</si>
  <si>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</si>
  <si>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</si>
  <si>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</si>
  <si>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</si>
  <si>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</si>
  <si>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</si>
  <si>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</si>
  <si>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</si>
  <si>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</si>
  <si>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</si>
  <si>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</si>
  <si>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</si>
  <si>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</si>
  <si>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</si>
  <si>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</si>
  <si>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</si>
  <si>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</si>
  <si>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</si>
  <si>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</si>
  <si>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</si>
  <si>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</si>
  <si>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</si>
  <si>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</si>
  <si>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</si>
  <si>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</si>
  <si>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</si>
  <si>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</si>
  <si>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</si>
  <si>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</si>
  <si>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</si>
  <si>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</si>
  <si>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</si>
  <si>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</si>
  <si>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</si>
  <si>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</si>
  <si>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</si>
  <si>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</si>
  <si>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</si>
  <si>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</si>
  <si>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</si>
  <si>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</si>
  <si>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</si>
  <si>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</si>
  <si>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</si>
  <si>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</si>
  <si>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</si>
  <si>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</si>
  <si>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</si>
  <si>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</si>
  <si>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</si>
  <si>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</si>
  <si>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</si>
  <si>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</si>
  <si>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</si>
  <si>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</si>
  <si>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</si>
  <si>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</si>
  <si>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</si>
  <si>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</si>
  <si>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</si>
  <si>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</si>
  <si>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</si>
  <si>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</si>
  <si>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</si>
  <si>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</si>
  <si>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</si>
  <si>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</si>
  <si>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</si>
  <si>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</si>
  <si>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</si>
  <si>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</si>
  <si>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</si>
  <si>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</si>
  <si>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</si>
  <si>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</si>
  <si>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</si>
  <si>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</si>
  <si>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</si>
  <si>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</si>
  <si>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</si>
  <si>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</si>
  <si>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</si>
  <si>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</si>
  <si>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</si>
  <si>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</si>
  <si>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</si>
  <si>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</si>
  <si>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</si>
  <si>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</si>
  <si>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</si>
  <si>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</si>
  <si>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</si>
  <si>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</si>
  <si>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</si>
  <si>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</si>
  <si>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</si>
  <si>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</si>
  <si>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</si>
  <si>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</si>
  <si>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</si>
  <si>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</si>
  <si>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</si>
  <si>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</si>
  <si>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</si>
  <si>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</si>
  <si>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</si>
  <si>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</si>
  <si>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</si>
  <si>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</si>
  <si>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</si>
  <si>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</si>
  <si>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</si>
  <si>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</si>
  <si>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</si>
  <si>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</si>
  <si>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</si>
  <si>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</si>
  <si>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</si>
  <si>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</si>
  <si>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</si>
  <si>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</si>
  <si>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</si>
  <si>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</si>
  <si>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</si>
  <si>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</si>
  <si>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</si>
  <si>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</si>
  <si>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</si>
  <si>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</si>
  <si>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</si>
  <si>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</si>
  <si>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</si>
  <si>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</si>
  <si>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</si>
  <si>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</si>
  <si>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</si>
  <si>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</si>
  <si>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</si>
  <si>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</si>
  <si>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</si>
  <si>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</si>
  <si>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</si>
  <si>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</si>
  <si>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</si>
  <si>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</si>
  <si>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</si>
  <si>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</si>
  <si>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</si>
  <si>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</si>
  <si>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</si>
  <si>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</si>
  <si>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</si>
  <si>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</si>
  <si>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</si>
  <si>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</si>
  <si>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</si>
  <si>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</si>
  <si>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</si>
  <si>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</si>
  <si>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</si>
  <si>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</si>
  <si>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</si>
  <si>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</si>
  <si>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</si>
  <si>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</si>
  <si>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</si>
  <si>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</si>
  <si>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</si>
  <si>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</si>
  <si>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</si>
  <si>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</si>
  <si>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</si>
  <si>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</si>
  <si>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</si>
  <si>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</si>
  <si>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</si>
  <si>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</si>
  <si>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</si>
  <si>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</si>
  <si>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</si>
  <si>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</si>
  <si>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</si>
  <si>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</si>
  <si>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</si>
  <si>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</si>
  <si>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</si>
  <si>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</si>
  <si>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</si>
  <si>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</si>
  <si>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</si>
  <si>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</si>
  <si>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</si>
  <si>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</si>
  <si>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</si>
  <si>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</si>
  <si>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</si>
  <si>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</si>
  <si>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</si>
  <si>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</si>
  <si>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</si>
  <si>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</si>
  <si>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</si>
  <si>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</si>
  <si>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</si>
  <si>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</si>
  <si>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</si>
  <si>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</si>
  <si>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</si>
  <si>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</si>
  <si>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</si>
  <si>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</si>
  <si>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</si>
  <si>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</si>
  <si>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</si>
  <si>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</si>
  <si>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</si>
  <si>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</si>
  <si>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</si>
  <si>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</si>
  <si>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</si>
  <si>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</si>
  <si>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</si>
  <si>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</si>
  <si>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</si>
  <si>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</si>
  <si>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</si>
  <si>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</si>
  <si>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</si>
  <si>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</si>
  <si>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</si>
  <si>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</si>
  <si>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</si>
  <si>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</si>
  <si>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</si>
  <si>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</si>
  <si>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</si>
  <si>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</si>
  <si>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</si>
  <si>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</si>
  <si>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</si>
  <si>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</si>
  <si>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</si>
  <si>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</si>
  <si>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</si>
  <si>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</si>
  <si>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</si>
  <si>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</si>
  <si>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</si>
  <si>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</si>
  <si>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</si>
  <si>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</si>
  <si>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</si>
  <si>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</si>
  <si>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</si>
  <si>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</si>
  <si>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</si>
  <si>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</si>
  <si>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</si>
  <si>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</si>
  <si>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</si>
  <si>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</si>
  <si>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</si>
  <si>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</si>
  <si>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</si>
  <si>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</si>
  <si>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</si>
  <si>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</si>
  <si>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</si>
  <si>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</si>
  <si>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</si>
  <si>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</si>
  <si>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</si>
  <si>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</si>
  <si>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</si>
  <si>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</si>
  <si>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</si>
  <si>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</si>
  <si>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</si>
  <si>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</si>
  <si>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</si>
  <si>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</si>
  <si>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</si>
  <si>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</si>
  <si>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</si>
  <si>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</si>
  <si>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</si>
  <si>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</si>
  <si>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</si>
  <si>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</si>
  <si>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</si>
  <si>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</si>
  <si>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</si>
  <si>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</si>
  <si>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</si>
  <si>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</si>
  <si>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</si>
  <si>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</si>
  <si>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</si>
  <si>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</si>
  <si>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</si>
  <si>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</si>
  <si>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</si>
  <si>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</si>
  <si>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</si>
  <si>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</si>
  <si>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</si>
  <si>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</si>
  <si>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</si>
  <si>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</si>
  <si>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</si>
  <si>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</si>
  <si>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</si>
  <si>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</si>
  <si>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</si>
  <si>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</si>
  <si>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</si>
  <si>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</si>
  <si>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</si>
  <si>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</si>
  <si>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</si>
  <si>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</si>
  <si>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</si>
  <si>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</si>
  <si>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</si>
  <si>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</si>
  <si>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</si>
  <si>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</si>
  <si>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</si>
  <si>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</si>
  <si>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</si>
  <si>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</si>
  <si>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</si>
  <si>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</si>
  <si>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</si>
  <si>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</si>
  <si>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</si>
  <si>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</si>
  <si>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</si>
  <si>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</si>
  <si>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</si>
  <si>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</si>
  <si>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</si>
  <si>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</si>
  <si>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</si>
  <si>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</si>
  <si>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</si>
  <si>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</si>
  <si>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</si>
  <si>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</si>
  <si>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</si>
  <si>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</si>
  <si>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</si>
  <si>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</si>
  <si>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</si>
  <si>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</si>
  <si>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</si>
  <si>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</si>
  <si>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</si>
  <si>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</si>
  <si>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</si>
  <si>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</si>
  <si>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</si>
  <si>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</si>
  <si>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</si>
  <si>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</si>
  <si>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</si>
  <si>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</si>
  <si>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</si>
  <si>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</si>
  <si>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</si>
  <si>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</si>
  <si>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</si>
  <si>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</si>
  <si>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</si>
  <si>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</si>
  <si>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</si>
  <si>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</si>
  <si>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</si>
  <si>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</si>
  <si>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</si>
  <si>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</si>
  <si>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</si>
  <si>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</si>
  <si>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</si>
  <si>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</si>
  <si>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</si>
  <si>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</si>
  <si>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</si>
  <si>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</si>
  <si>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</si>
  <si>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</si>
  <si>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</si>
  <si>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</si>
  <si>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</si>
  <si>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</si>
  <si>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</si>
  <si>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</si>
  <si>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</si>
  <si>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</si>
  <si>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</si>
  <si>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</si>
  <si>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</si>
  <si>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</si>
  <si>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</si>
  <si>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</si>
  <si>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</si>
  <si>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</si>
  <si>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</si>
  <si>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</si>
  <si>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</si>
  <si>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</si>
  <si>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</si>
  <si>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</si>
  <si>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</si>
  <si>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</si>
  <si>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</si>
  <si>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</si>
  <si>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</si>
  <si>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</si>
  <si>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</si>
  <si>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</si>
  <si>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</si>
  <si>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</si>
  <si>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</si>
  <si>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</si>
  <si>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</si>
  <si>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</si>
  <si>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</si>
  <si>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</si>
  <si>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</si>
  <si>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</si>
  <si>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</si>
  <si>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</si>
  <si>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</si>
  <si>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</si>
  <si>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</si>
  <si>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</si>
  <si>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</si>
  <si>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</si>
  <si>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</si>
  <si>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</si>
  <si>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</si>
  <si>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</si>
  <si>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</si>
  <si>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</si>
  <si>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</si>
  <si>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</si>
  <si>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</si>
  <si>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</si>
  <si>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</si>
  <si>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</si>
  <si>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</si>
  <si>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</si>
  <si>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</si>
  <si>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</si>
  <si>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</si>
  <si>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</si>
  <si>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</si>
  <si>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</si>
  <si>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</si>
  <si>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</si>
  <si>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</si>
  <si>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</si>
  <si>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</si>
  <si>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</si>
  <si>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</si>
  <si>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</si>
  <si>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</si>
  <si>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</si>
  <si>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</si>
  <si>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</si>
  <si>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</si>
  <si>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</si>
  <si>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</si>
  <si>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</si>
  <si>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</si>
  <si>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</si>
  <si>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</si>
  <si>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</si>
  <si>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</si>
  <si>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</si>
  <si>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</si>
  <si>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</si>
  <si>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</si>
  <si>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</si>
  <si>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</si>
  <si>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</si>
  <si>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</si>
  <si>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</si>
  <si>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</si>
  <si>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</si>
  <si>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</si>
  <si>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</si>
  <si>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</si>
  <si>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</si>
  <si>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</si>
  <si>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</si>
  <si>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</si>
  <si>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</si>
  <si>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</si>
  <si>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</si>
  <si>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</si>
  <si>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</si>
  <si>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</si>
  <si>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</si>
  <si>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</si>
  <si>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</si>
  <si>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</si>
  <si>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</si>
  <si>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</si>
  <si>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</si>
  <si>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</si>
  <si>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</si>
  <si>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</si>
  <si>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</si>
  <si>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</si>
  <si>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</si>
  <si>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</si>
  <si>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</si>
  <si>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</si>
  <si>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</si>
  <si>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</si>
  <si>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</si>
  <si>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</si>
  <si>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</si>
  <si>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</si>
  <si>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</si>
  <si>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</si>
  <si>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</si>
  <si>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</si>
  <si>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</si>
  <si>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</si>
  <si>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</si>
  <si>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</si>
  <si>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</si>
  <si>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</si>
  <si>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</si>
  <si>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</si>
  <si>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</si>
  <si>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</si>
  <si>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</si>
  <si>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</si>
  <si>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</si>
  <si>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</si>
  <si>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</si>
  <si>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</si>
  <si>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</si>
  <si>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</si>
  <si>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</si>
  <si>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</si>
  <si>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</si>
  <si>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</si>
  <si>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</si>
  <si>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</si>
  <si>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</si>
  <si>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</si>
  <si>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</si>
  <si>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</si>
  <si>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</si>
  <si>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</si>
  <si>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</si>
  <si>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</si>
  <si>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</si>
  <si>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</si>
  <si>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</si>
  <si>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</si>
  <si>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</si>
  <si>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</si>
  <si>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</si>
  <si>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</si>
  <si>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</si>
  <si>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</si>
  <si>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</si>
  <si>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</si>
  <si>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</si>
  <si>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</si>
  <si>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</si>
  <si>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</si>
  <si>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</si>
  <si>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</si>
  <si>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</si>
  <si>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</si>
  <si>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</si>
  <si>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</si>
  <si>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</si>
  <si>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</si>
  <si>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</si>
  <si>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</si>
  <si>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</si>
  <si>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</si>
  <si>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</si>
  <si>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</si>
  <si>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</si>
  <si>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</si>
  <si>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</si>
  <si>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</si>
  <si>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</si>
  <si>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</si>
  <si>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</si>
  <si>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</si>
  <si>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</si>
  <si>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</si>
  <si>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</si>
  <si>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</si>
  <si>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</si>
  <si>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</si>
  <si>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</si>
  <si>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</si>
  <si>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</si>
  <si>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</si>
  <si>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</si>
  <si>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</si>
  <si>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</si>
  <si>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</si>
  <si>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</si>
  <si>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</si>
  <si>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</si>
  <si>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</si>
  <si>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</si>
  <si>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</si>
  <si>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</si>
  <si>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</si>
  <si>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</si>
  <si>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</si>
  <si>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</si>
  <si>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</si>
  <si>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</si>
  <si>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</si>
  <si>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</si>
  <si>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</si>
  <si>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</si>
  <si>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</si>
  <si>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</si>
  <si>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</si>
  <si>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</si>
  <si>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</si>
  <si>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</si>
  <si>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</si>
  <si>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</si>
  <si>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</si>
  <si>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</si>
  <si>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</si>
  <si>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</si>
  <si>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</si>
  <si>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</si>
  <si>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</si>
  <si>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</si>
  <si>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</si>
  <si>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</si>
  <si>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</si>
  <si>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</si>
  <si>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</si>
  <si>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</si>
  <si>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</si>
  <si>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</si>
  <si>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</si>
  <si>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</si>
  <si>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</si>
  <si>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</si>
  <si>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</si>
  <si>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</si>
  <si>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</si>
  <si>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</si>
  <si>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</si>
  <si>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</si>
  <si>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</si>
  <si>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</si>
  <si>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</si>
  <si>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</si>
  <si>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</si>
  <si>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</si>
  <si>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</si>
  <si>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</si>
  <si>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</si>
  <si>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</si>
  <si>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</si>
  <si>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</si>
  <si>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</si>
  <si>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</si>
  <si>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</si>
  <si>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</si>
  <si>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</si>
  <si>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</si>
  <si>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</si>
  <si>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</si>
  <si>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</si>
  <si>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</si>
  <si>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</si>
  <si>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</si>
  <si>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</si>
  <si>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</si>
  <si>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</si>
  <si>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</si>
  <si>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</si>
  <si>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</si>
  <si>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</si>
  <si>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</si>
  <si>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</si>
  <si>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</si>
  <si>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</si>
  <si>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</si>
  <si>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</si>
  <si>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</si>
  <si>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</si>
  <si>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</si>
  <si>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</si>
  <si>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</si>
  <si>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</si>
  <si>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</si>
  <si>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</si>
  <si>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</si>
  <si>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</si>
  <si>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</si>
  <si>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</si>
  <si>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</si>
  <si>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</si>
  <si>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</si>
  <si>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</si>
  <si>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</si>
  <si>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</si>
  <si>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</si>
  <si>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</si>
  <si>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</si>
  <si>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</si>
  <si>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</si>
  <si>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</si>
  <si>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</si>
  <si>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</si>
  <si>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</si>
  <si>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</si>
  <si>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</si>
  <si>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</si>
  <si>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</si>
  <si>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</si>
  <si>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</si>
  <si>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</si>
  <si>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</si>
  <si>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</si>
  <si>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</si>
  <si>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</si>
  <si>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</si>
  <si>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</si>
  <si>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</si>
  <si>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</si>
  <si>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</si>
  <si>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</si>
  <si>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</si>
  <si>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</si>
  <si>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</si>
  <si>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</si>
  <si>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</si>
  <si>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</si>
  <si>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</si>
  <si>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</si>
  <si>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</si>
  <si>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</si>
  <si>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</si>
  <si>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</si>
  <si>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</si>
  <si>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</si>
  <si>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</si>
  <si>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</si>
  <si>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</si>
  <si>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</si>
  <si>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</si>
  <si>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</si>
  <si>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</si>
  <si>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</si>
  <si>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</si>
  <si>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</si>
  <si>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</si>
  <si>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</si>
  <si>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</si>
  <si>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</si>
  <si>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</si>
  <si>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</si>
  <si>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</si>
  <si>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</si>
  <si>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</si>
  <si>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</si>
  <si>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</si>
  <si>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</si>
  <si>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</si>
  <si>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</si>
  <si>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</si>
  <si>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</si>
  <si>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</si>
  <si>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</si>
  <si>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</si>
  <si>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</si>
  <si>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</si>
  <si>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</si>
  <si>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</si>
  <si>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</si>
  <si>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</si>
  <si>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</si>
  <si>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</si>
  <si>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</si>
  <si>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</si>
  <si>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</si>
  <si>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</si>
  <si>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</si>
  <si>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</si>
  <si>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</si>
  <si>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</si>
  <si>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</si>
  <si>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</si>
  <si>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</si>
  <si>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</si>
  <si>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</si>
  <si>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</si>
  <si>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</si>
  <si>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</si>
  <si>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</si>
  <si>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</si>
  <si>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</si>
  <si>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</si>
  <si>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</si>
  <si>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</si>
  <si>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</si>
  <si>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</si>
  <si>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</si>
  <si>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</si>
  <si>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</si>
  <si>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</si>
  <si>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</si>
  <si>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</si>
  <si>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</si>
  <si>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</si>
  <si>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</si>
  <si>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</si>
  <si>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</si>
  <si>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</si>
  <si>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</si>
  <si>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</si>
  <si>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</si>
  <si>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</si>
  <si>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</si>
  <si>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</si>
  <si>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</si>
  <si>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</si>
  <si>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</si>
  <si>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</si>
  <si>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</si>
  <si>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</si>
  <si>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</si>
  <si>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</si>
  <si>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</si>
  <si>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</si>
  <si>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</si>
  <si>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</si>
  <si>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</si>
  <si>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</si>
  <si>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</si>
  <si>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</si>
  <si>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</si>
  <si>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</si>
  <si>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</si>
  <si>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</si>
  <si>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</si>
  <si>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</si>
  <si>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</si>
  <si>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</si>
  <si>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</si>
  <si>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</si>
  <si>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</si>
  <si>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</si>
  <si>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</si>
  <si>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</si>
  <si>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</si>
  <si>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</si>
  <si>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</si>
  <si>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</si>
  <si>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</si>
  <si>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</si>
  <si>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</si>
  <si>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</si>
  <si>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</si>
  <si>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</si>
  <si>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</si>
  <si>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</si>
  <si>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</si>
  <si>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</si>
  <si>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</si>
  <si>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</si>
  <si>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</si>
  <si>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</si>
  <si>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</si>
  <si>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</si>
  <si>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</si>
  <si>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</si>
  <si>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</si>
  <si>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</si>
  <si>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</si>
  <si>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</si>
  <si>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</si>
  <si>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</si>
  <si>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</si>
  <si>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</si>
  <si>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</si>
  <si>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</si>
  <si>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</si>
  <si>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</si>
  <si>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</si>
  <si>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</si>
  <si>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</si>
  <si>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</si>
  <si>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</si>
  <si>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</si>
  <si>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</si>
  <si>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</si>
  <si>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</si>
  <si>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</si>
  <si>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</si>
  <si>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</si>
  <si>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</si>
  <si>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</si>
  <si>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</si>
  <si>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</si>
  <si>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</si>
  <si>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</si>
  <si>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</si>
  <si>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</si>
  <si>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</si>
  <si>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</si>
  <si>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</si>
  <si>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</si>
  <si>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</si>
  <si>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</si>
  <si>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</si>
  <si>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</si>
  <si>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</si>
  <si>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</si>
  <si>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</si>
  <si>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</si>
  <si>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</si>
  <si>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</si>
  <si>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</si>
  <si>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</si>
  <si>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</si>
  <si>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</si>
  <si>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</si>
  <si>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</si>
  <si>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</si>
  <si>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</si>
  <si>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</si>
  <si>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</si>
  <si>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</si>
  <si>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</si>
  <si>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</si>
  <si>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</si>
  <si>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</si>
  <si>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</si>
  <si>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</si>
  <si>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</si>
  <si>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</si>
  <si>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</si>
  <si>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</si>
  <si>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</si>
  <si>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</si>
  <si>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</si>
  <si>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</si>
  <si>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</si>
  <si>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</si>
  <si>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</si>
  <si>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</si>
  <si>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</si>
  <si>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</si>
  <si>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</si>
  <si>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</si>
  <si>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</si>
  <si>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</si>
  <si>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</si>
  <si>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</si>
  <si>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</si>
  <si>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</si>
  <si>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</si>
  <si>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</si>
  <si>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</si>
  <si>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</si>
  <si>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</si>
  <si>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</si>
  <si>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</si>
  <si>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</si>
  <si>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</si>
  <si>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</si>
  <si>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</si>
  <si>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</si>
  <si>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</si>
  <si>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</si>
  <si>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</si>
  <si>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</si>
  <si>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</si>
  <si>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</si>
  <si>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</si>
  <si>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</si>
  <si>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</si>
  <si>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</si>
  <si>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</si>
  <si>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</si>
  <si>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</si>
  <si>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</si>
  <si>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</si>
  <si>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</si>
  <si>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</si>
  <si>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</si>
  <si>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</si>
  <si>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</si>
  <si>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</si>
  <si>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</si>
  <si>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</si>
  <si>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</si>
  <si>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</si>
  <si>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</si>
  <si>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</si>
  <si>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</si>
  <si>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</si>
  <si>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</si>
  <si>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</si>
  <si>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</si>
  <si>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</si>
  <si>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</si>
  <si>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</si>
  <si>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</si>
  <si>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</si>
  <si>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</si>
  <si>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</si>
  <si>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</si>
  <si>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</si>
  <si>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</si>
  <si>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</si>
  <si>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</si>
  <si>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</si>
  <si>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</si>
  <si>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</si>
  <si>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</si>
  <si>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</si>
  <si>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</si>
  <si>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</si>
  <si>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</si>
  <si>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</si>
  <si>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</si>
  <si>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</si>
  <si>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</si>
  <si>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</si>
  <si>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</si>
  <si>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</si>
  <si>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</si>
  <si>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</si>
  <si>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</si>
  <si>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</si>
  <si>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</si>
  <si>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</si>
  <si>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</si>
  <si>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</si>
  <si>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</si>
  <si>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</si>
  <si>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</si>
  <si>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</si>
  <si>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</si>
  <si>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</si>
  <si>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</si>
  <si>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</si>
  <si>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</si>
  <si>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</si>
  <si>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</si>
  <si>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</si>
  <si>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</si>
  <si>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</si>
  <si>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</si>
  <si>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</si>
  <si>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</si>
  <si>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</si>
  <si>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</si>
  <si>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</si>
  <si>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</si>
  <si>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</si>
  <si>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</si>
  <si>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</si>
  <si>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</si>
  <si>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</si>
  <si>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</si>
  <si>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</si>
  <si>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</si>
  <si>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</si>
  <si>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</si>
  <si>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</si>
  <si>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</si>
  <si>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</si>
  <si>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</si>
  <si>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</si>
  <si>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</si>
  <si>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</si>
  <si>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</si>
  <si>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</si>
  <si>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</si>
  <si>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</si>
  <si>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</si>
  <si>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</si>
  <si>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</si>
  <si>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</si>
  <si>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</si>
  <si>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</si>
  <si>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</si>
  <si>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</si>
  <si>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</si>
  <si>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</si>
  <si>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</si>
  <si>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</si>
  <si>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</si>
  <si>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</si>
  <si>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</si>
  <si>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</si>
  <si>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</si>
  <si>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</si>
  <si>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</si>
  <si>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</si>
  <si>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</si>
  <si>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</si>
  <si>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</si>
  <si>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</si>
  <si>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</si>
  <si>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</si>
  <si>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</si>
  <si>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</si>
  <si>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</si>
  <si>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</si>
  <si>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</si>
  <si>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</si>
  <si>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</si>
  <si>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</si>
  <si>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</si>
  <si>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</si>
  <si>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</si>
  <si>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</si>
  <si>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</si>
  <si>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</si>
  <si>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</si>
  <si>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</si>
  <si>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</si>
  <si>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</si>
  <si>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</si>
  <si>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</si>
  <si>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</si>
  <si>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</si>
  <si>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</si>
  <si>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</si>
  <si>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</si>
  <si>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</si>
  <si>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</si>
  <si>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</si>
  <si>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</si>
  <si>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</si>
  <si>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</si>
  <si>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</si>
  <si>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</si>
  <si>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</si>
  <si>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</si>
  <si>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</si>
  <si>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</si>
  <si>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</si>
  <si>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</si>
  <si>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</si>
  <si>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</si>
  <si>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</si>
  <si>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</si>
  <si>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</si>
  <si>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</si>
  <si>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</si>
  <si>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</si>
  <si>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</si>
  <si>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</si>
  <si>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</si>
  <si>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</si>
  <si>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</si>
  <si>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</si>
  <si>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</si>
  <si>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</si>
  <si>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</si>
  <si>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</si>
  <si>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</si>
  <si>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</si>
  <si>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</si>
  <si>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</si>
  <si>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</si>
  <si>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</si>
  <si>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</si>
  <si>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</si>
  <si>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</si>
  <si>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</si>
  <si>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</si>
  <si>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</si>
  <si>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</si>
  <si>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</si>
  <si>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</si>
  <si>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</si>
  <si>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</si>
  <si>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</si>
  <si>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</si>
  <si>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</si>
  <si>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</si>
  <si>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</si>
  <si>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</si>
  <si>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</si>
  <si>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</si>
  <si>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</si>
  <si>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</si>
  <si>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</si>
  <si>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</si>
  <si>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</si>
  <si>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</si>
  <si>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</si>
  <si>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</si>
  <si>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</si>
  <si>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</si>
  <si>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</si>
  <si>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</si>
  <si>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</si>
  <si>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</si>
  <si>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</si>
  <si>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</si>
  <si>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</si>
  <si>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</si>
  <si>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</si>
  <si>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</si>
  <si>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</si>
  <si>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</si>
  <si>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</si>
  <si>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</si>
  <si>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</si>
  <si>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</si>
  <si>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</si>
  <si>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</si>
  <si>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</si>
  <si>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</si>
  <si>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</si>
  <si>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</si>
  <si>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</si>
  <si>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</si>
  <si>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</si>
  <si>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</si>
  <si>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</si>
  <si>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</si>
  <si>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</si>
  <si>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</si>
  <si>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</si>
  <si>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</si>
  <si>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</si>
  <si>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</si>
  <si>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</si>
  <si>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</si>
  <si>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</si>
  <si>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</si>
  <si>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</si>
  <si>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</si>
  <si>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</si>
  <si>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</si>
  <si>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</si>
  <si>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</si>
  <si>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</si>
  <si>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</si>
  <si>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</si>
  <si>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</si>
  <si>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</si>
  <si>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</si>
  <si>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</si>
  <si>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</si>
  <si>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</si>
  <si>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</si>
  <si>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</si>
  <si>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</si>
  <si>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</si>
  <si>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</si>
  <si>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</si>
  <si>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</si>
  <si>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</si>
  <si>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</si>
  <si>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</si>
  <si>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</si>
  <si>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</si>
  <si>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</si>
  <si>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</si>
  <si>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</si>
  <si>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</si>
  <si>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</si>
  <si>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</si>
  <si>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</si>
  <si>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</si>
  <si>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</si>
  <si>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</si>
  <si>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</si>
  <si>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</si>
  <si>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</si>
  <si>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</si>
  <si>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</si>
  <si>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</si>
  <si>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</si>
  <si>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</si>
  <si>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</si>
  <si>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</si>
  <si>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</si>
  <si>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</si>
  <si>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</si>
  <si>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</si>
  <si>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</si>
  <si>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</si>
  <si>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</si>
  <si>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</si>
  <si>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</si>
  <si>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</si>
  <si>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</si>
  <si>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</si>
  <si>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</si>
  <si>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</si>
  <si>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</si>
  <si>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</si>
  <si>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</si>
  <si>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</si>
  <si>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</si>
  <si>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</si>
  <si>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</si>
  <si>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</si>
  <si>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</si>
  <si>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</si>
  <si>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</si>
  <si>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</si>
  <si>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</si>
  <si>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</si>
  <si>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</si>
  <si>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</si>
  <si>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</si>
  <si>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</si>
  <si>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</si>
  <si>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</si>
  <si>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</si>
  <si>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</si>
  <si>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</si>
  <si>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</si>
  <si>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</si>
  <si>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</si>
  <si>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</si>
  <si>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</si>
  <si>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</si>
  <si>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</si>
  <si>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</si>
  <si>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</si>
  <si>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</si>
  <si>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</si>
  <si>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</si>
  <si>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</si>
  <si>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</si>
  <si>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</si>
  <si>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</si>
  <si>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</si>
  <si>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</si>
  <si>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</si>
  <si>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</si>
  <si>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</si>
  <si>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</si>
  <si>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</si>
  <si>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</si>
  <si>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</si>
  <si>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</si>
  <si>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</si>
  <si>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</si>
  <si>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</si>
  <si>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</si>
  <si>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</si>
  <si>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</si>
  <si>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</si>
  <si>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</si>
  <si>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</si>
  <si>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</si>
  <si>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</si>
  <si>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</si>
  <si>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</si>
  <si>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</si>
  <si>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</si>
  <si>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</si>
  <si>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</si>
  <si>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</si>
  <si>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</si>
  <si>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</si>
  <si>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</si>
  <si>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</si>
  <si>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</si>
  <si>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</si>
  <si>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</si>
  <si>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</si>
  <si>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</si>
  <si>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</si>
  <si>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</si>
  <si>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</si>
  <si>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</si>
  <si>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</si>
  <si>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</si>
  <si>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</si>
  <si>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</si>
  <si>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</si>
  <si>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</si>
  <si>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</si>
  <si>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</si>
  <si>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</si>
  <si>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</si>
  <si>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</si>
  <si>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</si>
  <si>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</si>
  <si>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</si>
  <si>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</si>
  <si>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</si>
  <si>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</si>
  <si>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</si>
  <si>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</si>
  <si>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</si>
  <si>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</si>
  <si>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</si>
  <si>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</si>
  <si>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</si>
  <si>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</si>
  <si>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</si>
  <si>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</si>
  <si>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</si>
  <si>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</si>
  <si>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</si>
  <si>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</si>
  <si>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</si>
  <si>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</si>
  <si>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</si>
  <si>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</si>
  <si>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</si>
  <si>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</si>
  <si>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</si>
  <si>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</si>
  <si>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</si>
  <si>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</si>
  <si>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</si>
  <si>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</si>
  <si>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</si>
  <si>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</si>
  <si>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</si>
  <si>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</si>
  <si>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</si>
  <si>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</si>
  <si>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</si>
  <si>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</si>
  <si>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</si>
  <si>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</si>
  <si>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</si>
  <si>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</si>
  <si>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</si>
  <si>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</si>
  <si>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</si>
  <si>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</si>
  <si>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</si>
  <si>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</si>
  <si>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</si>
  <si>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</si>
  <si>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</si>
  <si>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</si>
  <si>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</si>
  <si>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</si>
  <si>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</si>
  <si>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</si>
  <si>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</si>
  <si>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</si>
  <si>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</si>
  <si>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</si>
  <si>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</si>
  <si>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</si>
  <si>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</si>
  <si>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</si>
  <si>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</si>
  <si>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</si>
  <si>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</si>
  <si>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</si>
  <si>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</si>
  <si>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</si>
  <si>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</si>
  <si>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</si>
  <si>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</si>
  <si>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</si>
  <si>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</si>
  <si>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</si>
  <si>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</si>
  <si>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</si>
  <si>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</si>
  <si>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</si>
  <si>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</si>
  <si>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</si>
  <si>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</si>
  <si>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</si>
  <si>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</si>
  <si>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</si>
  <si>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</si>
  <si>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</si>
  <si>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</si>
  <si>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</si>
  <si>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</si>
  <si>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</si>
  <si>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</si>
  <si>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</si>
  <si>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</si>
  <si>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</si>
  <si>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</si>
  <si>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</si>
  <si>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</si>
  <si>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</si>
  <si>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</si>
  <si>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</si>
  <si>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</si>
  <si>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</si>
  <si>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</si>
  <si>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</si>
  <si>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</si>
  <si>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</si>
  <si>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</si>
  <si>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</si>
  <si>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</si>
  <si>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</si>
  <si>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</si>
  <si>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</si>
  <si>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</si>
  <si>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</si>
  <si>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</si>
  <si>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</si>
  <si>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</si>
  <si>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</si>
  <si>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</si>
  <si>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</si>
  <si>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</si>
  <si>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</si>
  <si>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</si>
  <si>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</si>
  <si>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</si>
  <si>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</si>
  <si>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</si>
  <si>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</si>
  <si>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</si>
  <si>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</si>
  <si>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</si>
  <si>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</si>
  <si>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</si>
  <si>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</si>
  <si>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</si>
  <si>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</si>
  <si>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</si>
  <si>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</si>
  <si>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</si>
  <si>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</si>
  <si>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</si>
  <si>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</si>
  <si>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</si>
  <si>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</si>
  <si>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</si>
  <si>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</si>
  <si>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</si>
  <si>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</si>
  <si>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</si>
  <si>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</si>
  <si>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</si>
  <si>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</si>
  <si>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</si>
  <si>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</si>
  <si>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</si>
  <si>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</si>
  <si>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</si>
  <si>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</si>
  <si>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</si>
  <si>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</si>
  <si>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</si>
  <si>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</si>
  <si>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</si>
  <si>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</si>
  <si>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</si>
  <si>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</si>
  <si>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</si>
  <si>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</si>
  <si>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</si>
  <si>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</si>
  <si>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</si>
  <si>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</si>
  <si>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</si>
  <si>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</si>
  <si>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</si>
  <si>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</si>
  <si>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</si>
  <si>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</si>
  <si>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</si>
  <si>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</si>
  <si>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</si>
  <si>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</si>
  <si>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</si>
  <si>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</si>
  <si>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</si>
  <si>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</si>
  <si>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</si>
  <si>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</si>
  <si>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</si>
  <si>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</si>
  <si>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</si>
  <si>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</si>
  <si>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</si>
  <si>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</si>
  <si>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</si>
  <si>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</si>
  <si>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</si>
  <si>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</si>
  <si>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</si>
  <si>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</si>
  <si>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</si>
  <si>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</si>
  <si>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</si>
  <si>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</si>
  <si>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</si>
  <si>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</si>
  <si>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</si>
  <si>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</si>
  <si>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</si>
  <si>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</si>
  <si>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</si>
  <si>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</si>
  <si>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</si>
  <si>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</si>
  <si>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</si>
  <si>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</si>
  <si>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</si>
  <si>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</si>
  <si>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</si>
  <si>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</si>
  <si>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</si>
  <si>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</si>
  <si>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</si>
  <si>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</si>
  <si>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</si>
  <si>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</si>
  <si>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</si>
  <si>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</si>
  <si>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</si>
  <si>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</si>
  <si>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</si>
  <si>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</si>
  <si>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</si>
  <si>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</si>
  <si>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</si>
  <si>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</si>
  <si>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</si>
  <si>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</si>
  <si>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</si>
  <si>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</si>
  <si>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</si>
  <si>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</si>
  <si>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</si>
  <si>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</si>
  <si>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</si>
  <si>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</si>
  <si>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</si>
  <si>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</si>
  <si>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</si>
  <si>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</si>
  <si>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</si>
  <si>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</si>
  <si>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</si>
  <si>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</si>
  <si>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</si>
  <si>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</si>
  <si>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</si>
  <si>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</si>
  <si>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</si>
  <si>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</si>
  <si>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</si>
  <si>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</si>
  <si>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</si>
  <si>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</si>
  <si>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</si>
  <si>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</si>
  <si>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</si>
  <si>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</si>
  <si>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</si>
  <si>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</si>
  <si>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</si>
  <si>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</si>
  <si>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</si>
  <si>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</si>
  <si>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</si>
  <si>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</si>
  <si>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</si>
  <si>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</si>
  <si>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</si>
  <si>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</si>
  <si>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</si>
  <si>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</si>
  <si>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</si>
  <si>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</si>
  <si>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</si>
  <si>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</si>
  <si>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</si>
  <si>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</si>
  <si>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</si>
  <si>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</si>
  <si>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</si>
  <si>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</si>
  <si>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</si>
  <si>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</si>
  <si>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</si>
  <si>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</si>
  <si>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</si>
  <si>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</si>
  <si>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</si>
  <si>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</si>
  <si>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</si>
  <si>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</si>
  <si>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</si>
  <si>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</si>
  <si>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</si>
  <si>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</si>
  <si>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</si>
  <si>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</si>
  <si>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</si>
  <si>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</si>
  <si>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</si>
  <si>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</si>
  <si>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</si>
  <si>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</si>
  <si>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</si>
  <si>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</si>
  <si>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</si>
  <si>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</si>
  <si>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</si>
  <si>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</si>
  <si>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</si>
  <si>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</si>
  <si>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</si>
  <si>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</si>
  <si>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</si>
  <si>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</si>
  <si>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</si>
  <si>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</si>
  <si>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</si>
  <si>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</si>
  <si>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</si>
  <si>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</si>
  <si>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</si>
  <si>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</si>
  <si>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</si>
  <si>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</si>
  <si>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</si>
  <si>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</si>
  <si>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</si>
  <si>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</si>
  <si>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</si>
  <si>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</si>
  <si>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</si>
  <si>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</si>
  <si>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</si>
  <si>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</si>
  <si>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</si>
  <si>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</si>
  <si>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</si>
  <si>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</si>
  <si>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</si>
  <si>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</si>
  <si>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</si>
  <si>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</si>
  <si>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</si>
  <si>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</si>
  <si>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</si>
  <si>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</si>
  <si>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</si>
  <si>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</si>
  <si>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</si>
  <si>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</si>
  <si>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</si>
  <si>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</si>
  <si>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</si>
  <si>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</si>
  <si>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</si>
  <si>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</si>
  <si>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</si>
  <si>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</si>
  <si>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</si>
  <si>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</si>
  <si>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</si>
  <si>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</si>
  <si>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</si>
  <si>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</si>
  <si>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</si>
  <si>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</si>
  <si>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</si>
  <si>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</si>
  <si>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</si>
  <si>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</si>
  <si>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</si>
  <si>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</si>
  <si>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</si>
  <si>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</si>
  <si>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</si>
  <si>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</si>
  <si>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</si>
  <si>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</si>
  <si>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</si>
  <si>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</si>
  <si>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</si>
  <si>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</si>
  <si>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</si>
  <si>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</si>
  <si>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</si>
  <si>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</si>
  <si>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</si>
  <si>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</si>
  <si>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</si>
  <si>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</si>
  <si>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</si>
  <si>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</si>
  <si>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</si>
  <si>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</si>
  <si>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</si>
  <si>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</si>
  <si>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</si>
  <si>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</si>
  <si>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</si>
  <si>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</si>
  <si>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</si>
  <si>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</si>
  <si>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</si>
  <si>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</si>
  <si>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</si>
  <si>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</si>
  <si>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</si>
  <si>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</si>
  <si>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</si>
  <si>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</si>
  <si>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</si>
  <si>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</si>
  <si>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</si>
  <si>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</si>
  <si>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</si>
  <si>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</si>
  <si>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</si>
  <si>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</si>
  <si>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</si>
  <si>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</si>
  <si>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</si>
  <si>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</si>
  <si>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</si>
  <si>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</si>
  <si>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</si>
  <si>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</si>
  <si>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</si>
  <si>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</si>
  <si>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</si>
  <si>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</si>
  <si>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</si>
  <si>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</si>
  <si>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</si>
  <si>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</si>
  <si>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</si>
  <si>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</si>
  <si>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</si>
  <si>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</si>
  <si>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</si>
  <si>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</si>
  <si>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</si>
  <si>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</si>
  <si>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</si>
  <si>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</si>
  <si>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</si>
  <si>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</si>
  <si>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</si>
  <si>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</si>
  <si>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</si>
  <si>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</si>
  <si>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</si>
  <si>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</si>
  <si>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</si>
  <si>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</si>
  <si>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</si>
  <si>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</si>
  <si>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</si>
  <si>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</si>
  <si>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</si>
  <si>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</si>
  <si>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</si>
  <si>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</si>
  <si>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</si>
  <si>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</si>
  <si>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</si>
  <si>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</si>
  <si>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</si>
  <si>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</si>
  <si>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</si>
  <si>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</si>
  <si>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</si>
  <si>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</si>
  <si>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</si>
  <si>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</si>
  <si>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</si>
  <si>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</si>
  <si>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</si>
  <si>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</si>
  <si>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</si>
  <si>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</si>
  <si>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</si>
  <si>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</si>
  <si>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</si>
  <si>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</si>
  <si>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</si>
  <si>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</si>
  <si>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</si>
  <si>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</si>
  <si>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</si>
  <si>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</si>
  <si>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</si>
  <si>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</si>
  <si>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</si>
  <si>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</si>
  <si>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</si>
  <si>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</si>
  <si>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</si>
  <si>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</si>
  <si>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</si>
  <si>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</si>
  <si>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</si>
  <si>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</si>
  <si>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</si>
  <si>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</si>
  <si>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</si>
  <si>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</si>
  <si>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</si>
  <si>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</si>
  <si>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</si>
  <si>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</si>
  <si>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</si>
  <si>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</si>
  <si>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</si>
  <si>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</si>
  <si>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</si>
  <si>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</si>
  <si>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</si>
  <si>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</si>
  <si>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</si>
  <si>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</si>
  <si>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</si>
  <si>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</si>
  <si>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</si>
  <si>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</si>
  <si>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</si>
  <si>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</si>
  <si>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</si>
  <si>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</si>
  <si>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</si>
  <si>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</si>
  <si>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</si>
  <si>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</si>
  <si>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</si>
  <si>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</si>
  <si>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</si>
  <si>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</si>
  <si>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</si>
  <si>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</si>
  <si>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</si>
  <si>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</si>
  <si>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</si>
  <si>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</si>
  <si>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</si>
  <si>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</si>
  <si>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</si>
  <si>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</si>
  <si>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</si>
  <si>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</si>
  <si>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</si>
  <si>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</si>
  <si>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</si>
  <si>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</si>
  <si>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</si>
  <si>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</si>
  <si>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</si>
  <si>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</si>
  <si>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</si>
  <si>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</si>
  <si>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</si>
  <si>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</si>
  <si>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</si>
  <si>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</si>
  <si>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</si>
  <si>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</si>
  <si>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</si>
  <si>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</si>
  <si>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</si>
  <si>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</si>
  <si>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</si>
  <si>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</si>
  <si>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</si>
  <si>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</si>
  <si>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</si>
  <si>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</si>
  <si>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</si>
  <si>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</si>
  <si>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</si>
  <si>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</si>
  <si>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</si>
  <si>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</si>
  <si>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</si>
  <si>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</si>
  <si>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</si>
  <si>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</si>
  <si>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</si>
  <si>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</si>
  <si>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</si>
  <si>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</si>
  <si>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</si>
  <si>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</si>
  <si>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</si>
  <si>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</si>
  <si>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</si>
  <si>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</si>
  <si>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</si>
  <si>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</si>
  <si>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</si>
  <si>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</si>
  <si>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</si>
  <si>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</si>
  <si>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</si>
  <si>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</si>
  <si>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</si>
  <si>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</si>
  <si>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</si>
  <si>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</si>
  <si>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</si>
  <si>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</si>
  <si>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</si>
  <si>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</si>
  <si>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</si>
  <si>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</si>
  <si>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</si>
  <si>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</si>
  <si>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</si>
  <si>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</si>
  <si>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</si>
  <si>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</si>
  <si>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</si>
  <si>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</si>
  <si>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</si>
  <si>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</si>
  <si>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</si>
  <si>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</si>
  <si>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</si>
  <si>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</si>
  <si>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</si>
  <si>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</si>
  <si>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</si>
  <si>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</si>
  <si>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</si>
  <si>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</si>
  <si>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</si>
  <si>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</si>
  <si>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</si>
  <si>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</si>
  <si>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</si>
  <si>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</si>
  <si>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</si>
  <si>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</si>
  <si>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</si>
  <si>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</si>
  <si>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</si>
  <si>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</si>
  <si>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</si>
  <si>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</si>
  <si>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</si>
  <si>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</si>
  <si>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</si>
  <si>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</si>
  <si>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</si>
  <si>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</si>
  <si>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</si>
  <si>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</si>
  <si>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</si>
  <si>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</si>
  <si>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</si>
  <si>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</si>
  <si>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</si>
  <si>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</si>
  <si>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</si>
  <si>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</si>
  <si>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</si>
  <si>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</si>
  <si>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</si>
  <si>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</si>
  <si>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</si>
  <si>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</si>
  <si>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</si>
  <si>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</si>
  <si>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</si>
  <si>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</si>
  <si>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</si>
  <si>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</si>
  <si>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</si>
  <si>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</si>
  <si>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</si>
  <si>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</si>
  <si>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</si>
  <si>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</si>
  <si>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</si>
  <si>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</si>
  <si>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</si>
  <si>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</si>
  <si>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</si>
  <si>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</si>
  <si>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</si>
  <si>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</si>
  <si>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</si>
  <si>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</si>
  <si>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</si>
  <si>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</si>
  <si>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</si>
  <si>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</si>
  <si>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</si>
  <si>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</si>
  <si>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</si>
  <si>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</si>
  <si>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</si>
  <si>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</si>
  <si>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</si>
  <si>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</si>
  <si>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</si>
  <si>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</si>
  <si>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</si>
  <si>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</si>
  <si>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</si>
  <si>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</si>
  <si>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</si>
  <si>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</si>
  <si>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</si>
  <si>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</si>
  <si>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</si>
  <si>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</si>
  <si>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</si>
  <si>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</si>
  <si>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</si>
  <si>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</si>
  <si>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</si>
  <si>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</si>
  <si>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</si>
  <si>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</si>
  <si>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</si>
  <si>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</si>
  <si>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</si>
  <si>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</si>
  <si>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</si>
  <si>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</si>
  <si>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</si>
  <si>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</si>
  <si>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</si>
  <si>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</si>
  <si>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</si>
  <si>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</si>
  <si>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</si>
  <si>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</si>
  <si>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</si>
  <si>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</si>
  <si>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</si>
  <si>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</si>
  <si>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</si>
  <si>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</si>
  <si>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</si>
  <si>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</si>
  <si>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</si>
  <si>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</si>
  <si>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</si>
  <si>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</si>
  <si>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</si>
  <si>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</si>
  <si>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</si>
  <si>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</si>
  <si>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</si>
  <si>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</si>
  <si>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</si>
  <si>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</si>
  <si>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</si>
  <si>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</si>
  <si>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</si>
  <si>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</si>
  <si>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</si>
  <si>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</si>
  <si>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</si>
  <si>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</si>
  <si>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</si>
  <si>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</si>
  <si>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</si>
  <si>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</si>
  <si>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</si>
  <si>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</si>
  <si>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</si>
  <si>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</si>
  <si>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</si>
  <si>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</si>
  <si>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</si>
  <si>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</si>
  <si>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</si>
  <si>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</si>
  <si>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</si>
  <si>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</si>
  <si>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</si>
  <si>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</si>
  <si>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</si>
  <si>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</si>
  <si>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</si>
  <si>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</si>
  <si>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</si>
  <si>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</si>
  <si>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</si>
  <si>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</si>
  <si>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</si>
  <si>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</si>
  <si>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</si>
  <si>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</si>
  <si>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</si>
  <si>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</si>
  <si>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</si>
  <si>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</si>
  <si>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</si>
  <si>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</si>
  <si>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</si>
  <si>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</si>
  <si>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</si>
  <si>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</si>
  <si>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</si>
  <si>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</si>
  <si>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</si>
  <si>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</si>
  <si>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</si>
  <si>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</si>
  <si>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</si>
  <si>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</si>
  <si>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</si>
  <si>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</si>
  <si>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</si>
  <si>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</si>
  <si>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</si>
  <si>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</si>
  <si>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</si>
  <si>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</si>
  <si>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</si>
  <si>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</si>
  <si>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</si>
  <si>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</si>
  <si>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</si>
  <si>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</si>
  <si>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</si>
  <si>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</si>
  <si>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</si>
  <si>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</si>
  <si>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</si>
  <si>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</si>
  <si>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</si>
  <si>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</si>
  <si>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</si>
  <si>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</si>
  <si>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</si>
  <si>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</si>
  <si>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</si>
  <si>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</si>
  <si>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</si>
  <si>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</si>
  <si>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</si>
  <si>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</si>
  <si>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</si>
  <si>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</si>
  <si>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</si>
  <si>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</si>
  <si>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</si>
  <si>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</si>
  <si>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</si>
  <si>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</si>
  <si>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</si>
  <si>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</si>
  <si>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</si>
  <si>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</si>
  <si>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</si>
  <si>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</si>
  <si>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</si>
  <si>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</si>
  <si>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</si>
  <si>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</si>
  <si>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</si>
  <si>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</si>
  <si>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</si>
  <si>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</si>
  <si>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</si>
  <si>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</si>
  <si>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</si>
  <si>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</si>
  <si>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</si>
  <si>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</si>
  <si>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</si>
  <si>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</si>
  <si>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</si>
  <si>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</si>
  <si>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</si>
  <si>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</si>
  <si>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</si>
  <si>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</si>
  <si>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</si>
  <si>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</si>
  <si>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</si>
  <si>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</si>
  <si>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</si>
  <si>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</si>
  <si>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</si>
  <si>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</si>
  <si>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</si>
  <si>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</si>
  <si>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</si>
  <si>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</si>
  <si>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</si>
  <si>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</si>
  <si>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</si>
  <si>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</si>
  <si>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</si>
  <si>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</si>
  <si>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</si>
  <si>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</si>
  <si>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</si>
  <si>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</si>
  <si>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</si>
  <si>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</si>
  <si>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</si>
  <si>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</si>
  <si>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</si>
  <si>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</si>
  <si>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</si>
  <si>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</si>
  <si>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</si>
  <si>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</si>
  <si>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</si>
  <si>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</si>
  <si>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</si>
  <si>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</si>
  <si>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</si>
  <si>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</si>
  <si>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</si>
  <si>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</si>
  <si>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</si>
  <si>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</si>
  <si>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</si>
  <si>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</si>
  <si>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</si>
  <si>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</si>
  <si>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</si>
  <si>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</si>
  <si>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</si>
  <si>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</si>
  <si>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</si>
  <si>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</si>
  <si>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</si>
  <si>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</si>
  <si>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</si>
  <si>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</si>
  <si>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</si>
  <si>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</si>
  <si>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</si>
  <si>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</si>
  <si>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</si>
  <si>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</si>
  <si>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</si>
  <si>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</si>
  <si>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</si>
  <si>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</si>
  <si>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</si>
  <si>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</si>
  <si>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</si>
  <si>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</si>
  <si>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</si>
  <si>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</si>
  <si>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</si>
  <si>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</si>
  <si>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</si>
  <si>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</si>
  <si>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</si>
  <si>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</si>
  <si>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</si>
  <si>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</si>
  <si>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</si>
  <si>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</si>
  <si>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</si>
  <si>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</si>
  <si>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</si>
  <si>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</si>
  <si>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</si>
  <si>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</si>
  <si>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</si>
  <si>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</si>
  <si>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</si>
  <si>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</si>
  <si>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</si>
  <si>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</si>
  <si>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</si>
  <si>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</si>
  <si>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</si>
  <si>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</si>
  <si>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</si>
  <si>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</si>
  <si>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</si>
  <si>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</si>
  <si>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</si>
  <si>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</si>
  <si>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</si>
  <si>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12 Mayo de 2021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</si>
  <si>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</si>
  <si>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</si>
  <si>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</si>
  <si>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</si>
  <si>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</si>
  <si>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</si>
  <si>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</si>
  <si>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</si>
  <si>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</si>
  <si>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</si>
  <si>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</si>
  <si>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</si>
  <si>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</si>
  <si>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</si>
  <si>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</si>
  <si>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</si>
  <si>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</si>
  <si>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</si>
  <si>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</si>
  <si>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</si>
  <si>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</si>
  <si>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</si>
  <si>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</si>
  <si>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</si>
  <si>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3335884979</t>
  </si>
  <si>
    <t>3335884974</t>
  </si>
  <si>
    <t>3335884973</t>
  </si>
  <si>
    <t>3335884972</t>
  </si>
  <si>
    <t>3335884970</t>
  </si>
  <si>
    <t>3335884969</t>
  </si>
  <si>
    <t>3335884968</t>
  </si>
  <si>
    <t>3335884967</t>
  </si>
  <si>
    <t>3335884966</t>
  </si>
  <si>
    <t>3335884958</t>
  </si>
  <si>
    <t>3335884938</t>
  </si>
  <si>
    <t>3335884935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</si>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</sst>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3"/>
  <sheetViews>
    <sheetView tabSelected="1" topLeftCell="B1" zoomScale="85" zoomScaleNormal="85" workbookViewId="0">
      <pane ySplit="4" topLeftCell="A20" activePane="bottomLeft" state="frozen"/>
      <selection pane="bottomLeft" activeCell="C61" sqref="C61"/>
    </sheetView>
  </sheetViews>
  <sheetFormatPr baseColWidth="10" defaultColWidth="25.42578125" defaultRowHeight="15" x14ac:dyDescent="0.25"/>
  <cols>
    <col min="1" max="1" width="27.140625" style="87" bestFit="1" customWidth="1"/>
    <col min="2" max="2" width="19.140625" style="111" bestFit="1" customWidth="1"/>
    <col min="3" max="3" width="17.7109375" style="44" customWidth="1"/>
    <col min="4" max="4" width="26.42578125" style="87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52" style="45" customWidth="1"/>
    <col min="13" max="13" width="18.28515625" style="87" customWidth="1"/>
    <col min="14" max="14" width="16.42578125" style="87" customWidth="1"/>
    <col min="15" max="15" width="42.5703125" style="87" customWidth="1"/>
    <col min="16" max="16" width="25.42578125" style="89" customWidth="1"/>
    <col min="17" max="17" width="52" style="75" bestFit="1" customWidth="1"/>
    <col min="18" max="16384" width="25.425781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2581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DISTRITO NACIONAL</v>
      </c>
      <c r="B5" s="132" t="s">
        <v>2575</v>
      </c>
      <c r="C5" s="139">
        <v>44325.170752314814</v>
      </c>
      <c r="D5" s="139" t="s">
        <v>2180</v>
      </c>
      <c r="E5" s="126">
        <v>516</v>
      </c>
      <c r="F5" s="145" t="str">
        <f>VLOOKUP(E5,VIP!$A$2:$O13051,2,0)</f>
        <v>DRBR516</v>
      </c>
      <c r="G5" s="137" t="str">
        <f>VLOOKUP(E5,'LISTADO ATM'!$A$2:$B$897,2,0)</f>
        <v xml:space="preserve">ATM Oficina Gascue </v>
      </c>
      <c r="H5" s="137" t="str">
        <f>VLOOKUP(E5,VIP!$A$2:$O17927,7,FALSE)</f>
        <v>Si</v>
      </c>
      <c r="I5" s="137" t="str">
        <f>VLOOKUP(E5,VIP!$A$2:$O9892,8,FALSE)</f>
        <v>Si</v>
      </c>
      <c r="J5" s="137" t="str">
        <f>VLOOKUP(E5,VIP!$A$2:$O9842,8,FALSE)</f>
        <v>Si</v>
      </c>
      <c r="K5" s="137" t="str">
        <f>VLOOKUP(E5,VIP!$A$2:$O13416,6,0)</f>
        <v>SI</v>
      </c>
      <c r="L5" s="127" t="s">
        <v>2219</v>
      </c>
      <c r="M5" s="138" t="s">
        <v>2448</v>
      </c>
      <c r="N5" s="138" t="s">
        <v>2455</v>
      </c>
      <c r="O5" s="137" t="s">
        <v>2457</v>
      </c>
      <c r="P5" s="140"/>
      <c r="Q5" s="138" t="s">
        <v>2219</v>
      </c>
    </row>
    <row r="6" spans="1:17" s="96" customFormat="1" ht="18" x14ac:dyDescent="0.25">
      <c r="A6" s="137" t="str">
        <f>VLOOKUP(E6,'LISTADO ATM'!$A$2:$C$898,3,0)</f>
        <v>ESTE</v>
      </c>
      <c r="B6" s="132" t="s">
        <v>2583</v>
      </c>
      <c r="C6" s="139">
        <v>44328.042384259257</v>
      </c>
      <c r="D6" s="139" t="s">
        <v>2180</v>
      </c>
      <c r="E6" s="126">
        <v>68</v>
      </c>
      <c r="F6" s="145" t="str">
        <f>VLOOKUP(E6,VIP!$A$2:$O13102,2,0)</f>
        <v>DRBR068</v>
      </c>
      <c r="G6" s="137" t="str">
        <f>VLOOKUP(E6,'LISTADO ATM'!$A$2:$B$897,2,0)</f>
        <v xml:space="preserve">ATM Hotel Nickelodeon (Punta Cana) </v>
      </c>
      <c r="H6" s="137" t="str">
        <f>VLOOKUP(E6,VIP!$A$2:$O17965,7,FALSE)</f>
        <v>Si</v>
      </c>
      <c r="I6" s="137" t="str">
        <f>VLOOKUP(E6,VIP!$A$2:$O9930,8,FALSE)</f>
        <v>Si</v>
      </c>
      <c r="J6" s="137" t="str">
        <f>VLOOKUP(E6,VIP!$A$2:$O9880,8,FALSE)</f>
        <v>Si</v>
      </c>
      <c r="K6" s="137" t="str">
        <f>VLOOKUP(E6,VIP!$A$2:$O13454,6,0)</f>
        <v>NO</v>
      </c>
      <c r="L6" s="127" t="s">
        <v>2219</v>
      </c>
      <c r="M6" s="138" t="s">
        <v>2448</v>
      </c>
      <c r="N6" s="138" t="s">
        <v>2568</v>
      </c>
      <c r="O6" s="137" t="s">
        <v>2457</v>
      </c>
      <c r="P6" s="140"/>
      <c r="Q6" s="138" t="s">
        <v>2219</v>
      </c>
    </row>
    <row r="7" spans="1:17" s="96" customFormat="1" ht="19.5" customHeight="1" x14ac:dyDescent="0.25">
      <c r="A7" s="137" t="str">
        <f>VLOOKUP(E7,'LISTADO ATM'!$A$2:$C$898,3,0)</f>
        <v>ESTE</v>
      </c>
      <c r="B7" s="132" t="s">
        <v>2586</v>
      </c>
      <c r="C7" s="139">
        <v>44328.376828703702</v>
      </c>
      <c r="D7" s="139" t="s">
        <v>2180</v>
      </c>
      <c r="E7" s="126">
        <v>480</v>
      </c>
      <c r="F7" s="145" t="str">
        <f>VLOOKUP(E7,VIP!$A$2:$O13114,2,0)</f>
        <v>DRBR480</v>
      </c>
      <c r="G7" s="137" t="str">
        <f>VLOOKUP(E7,'LISTADO ATM'!$A$2:$B$897,2,0)</f>
        <v>ATM UNP Farmaconal Higuey</v>
      </c>
      <c r="H7" s="137" t="str">
        <f>VLOOKUP(E7,VIP!$A$2:$O17977,7,FALSE)</f>
        <v>N/A</v>
      </c>
      <c r="I7" s="137" t="str">
        <f>VLOOKUP(E7,VIP!$A$2:$O9942,8,FALSE)</f>
        <v>N/A</v>
      </c>
      <c r="J7" s="137" t="str">
        <f>VLOOKUP(E7,VIP!$A$2:$O9892,8,FALSE)</f>
        <v>N/A</v>
      </c>
      <c r="K7" s="137" t="str">
        <f>VLOOKUP(E7,VIP!$A$2:$O13466,6,0)</f>
        <v>N/A</v>
      </c>
      <c r="L7" s="127" t="s">
        <v>2219</v>
      </c>
      <c r="M7" s="138" t="s">
        <v>2448</v>
      </c>
      <c r="N7" s="138" t="s">
        <v>2568</v>
      </c>
      <c r="O7" s="137" t="s">
        <v>2457</v>
      </c>
      <c r="P7" s="140"/>
      <c r="Q7" s="138" t="s">
        <v>2219</v>
      </c>
    </row>
    <row r="8" spans="1:17" s="96" customFormat="1" ht="19.5" customHeight="1" x14ac:dyDescent="0.25">
      <c r="A8" s="137" t="str">
        <f>VLOOKUP(E8,'LISTADO ATM'!$A$2:$C$898,3,0)</f>
        <v>DISTRITO NACIONAL</v>
      </c>
      <c r="B8" s="132" t="s">
        <v>2591</v>
      </c>
      <c r="C8" s="139">
        <v>44328.44017361111</v>
      </c>
      <c r="D8" s="139" t="s">
        <v>2180</v>
      </c>
      <c r="E8" s="126">
        <v>237</v>
      </c>
      <c r="F8" s="145" t="str">
        <f>VLOOKUP(E8,VIP!$A$2:$O13133,2,0)</f>
        <v>DRBR237</v>
      </c>
      <c r="G8" s="137" t="str">
        <f>VLOOKUP(E8,'LISTADO ATM'!$A$2:$B$897,2,0)</f>
        <v xml:space="preserve">ATM UNP Plaza Vásquez </v>
      </c>
      <c r="H8" s="137" t="str">
        <f>VLOOKUP(E8,VIP!$A$2:$O17996,7,FALSE)</f>
        <v>Si</v>
      </c>
      <c r="I8" s="137" t="str">
        <f>VLOOKUP(E8,VIP!$A$2:$O9961,8,FALSE)</f>
        <v>Si</v>
      </c>
      <c r="J8" s="137" t="str">
        <f>VLOOKUP(E8,VIP!$A$2:$O9911,8,FALSE)</f>
        <v>Si</v>
      </c>
      <c r="K8" s="137" t="str">
        <f>VLOOKUP(E8,VIP!$A$2:$O13485,6,0)</f>
        <v>SI</v>
      </c>
      <c r="L8" s="127" t="s">
        <v>2219</v>
      </c>
      <c r="M8" s="138" t="s">
        <v>2448</v>
      </c>
      <c r="N8" s="138" t="s">
        <v>2568</v>
      </c>
      <c r="O8" s="137" t="s">
        <v>2457</v>
      </c>
      <c r="P8" s="140"/>
      <c r="Q8" s="138" t="s">
        <v>2219</v>
      </c>
    </row>
    <row r="9" spans="1:17" s="96" customFormat="1" ht="19.5" customHeight="1" x14ac:dyDescent="0.25">
      <c r="A9" s="137" t="str">
        <f>VLOOKUP(E9,'LISTADO ATM'!$A$2:$C$898,3,0)</f>
        <v>DISTRITO NACIONAL</v>
      </c>
      <c r="B9" s="132" t="s">
        <v>2590</v>
      </c>
      <c r="C9" s="139">
        <v>44328.463958333334</v>
      </c>
      <c r="D9" s="139" t="s">
        <v>2180</v>
      </c>
      <c r="E9" s="126">
        <v>858</v>
      </c>
      <c r="F9" s="145" t="str">
        <f>VLOOKUP(E9,VIP!$A$2:$O13131,2,0)</f>
        <v>DRBR858</v>
      </c>
      <c r="G9" s="137" t="str">
        <f>VLOOKUP(E9,'LISTADO ATM'!$A$2:$B$897,2,0)</f>
        <v xml:space="preserve">ATM Cooperativa Maestros (COOPNAMA) </v>
      </c>
      <c r="H9" s="137" t="str">
        <f>VLOOKUP(E9,VIP!$A$2:$O17994,7,FALSE)</f>
        <v>Si</v>
      </c>
      <c r="I9" s="137" t="str">
        <f>VLOOKUP(E9,VIP!$A$2:$O9959,8,FALSE)</f>
        <v>No</v>
      </c>
      <c r="J9" s="137" t="str">
        <f>VLOOKUP(E9,VIP!$A$2:$O9909,8,FALSE)</f>
        <v>No</v>
      </c>
      <c r="K9" s="137" t="str">
        <f>VLOOKUP(E9,VIP!$A$2:$O13483,6,0)</f>
        <v>NO</v>
      </c>
      <c r="L9" s="127" t="s">
        <v>2219</v>
      </c>
      <c r="M9" s="138" t="s">
        <v>2448</v>
      </c>
      <c r="N9" s="138" t="s">
        <v>2568</v>
      </c>
      <c r="O9" s="137" t="s">
        <v>2457</v>
      </c>
      <c r="P9" s="140"/>
      <c r="Q9" s="138" t="s">
        <v>2219</v>
      </c>
    </row>
    <row r="10" spans="1:17" s="96" customFormat="1" ht="19.5" customHeight="1" x14ac:dyDescent="0.25">
      <c r="A10" s="137" t="str">
        <f>VLOOKUP(E10,'LISTADO ATM'!$A$2:$C$898,3,0)</f>
        <v>DISTRITO NACIONAL</v>
      </c>
      <c r="B10" s="132" t="s">
        <v>2589</v>
      </c>
      <c r="C10" s="139">
        <v>44328.493657407409</v>
      </c>
      <c r="D10" s="139" t="s">
        <v>2180</v>
      </c>
      <c r="E10" s="126">
        <v>542</v>
      </c>
      <c r="F10" s="145" t="str">
        <f>VLOOKUP(E10,VIP!$A$2:$O13128,2,0)</f>
        <v>DRBR542</v>
      </c>
      <c r="G10" s="137" t="str">
        <f>VLOOKUP(E10,'LISTADO ATM'!$A$2:$B$897,2,0)</f>
        <v>ATM S/M la Cadena Carretera Mella</v>
      </c>
      <c r="H10" s="137" t="str">
        <f>VLOOKUP(E10,VIP!$A$2:$O17991,7,FALSE)</f>
        <v>NO</v>
      </c>
      <c r="I10" s="137" t="str">
        <f>VLOOKUP(E10,VIP!$A$2:$O9956,8,FALSE)</f>
        <v>SI</v>
      </c>
      <c r="J10" s="137" t="str">
        <f>VLOOKUP(E10,VIP!$A$2:$O9906,8,FALSE)</f>
        <v>SI</v>
      </c>
      <c r="K10" s="137" t="str">
        <f>VLOOKUP(E10,VIP!$A$2:$O13480,6,0)</f>
        <v>NO</v>
      </c>
      <c r="L10" s="127" t="s">
        <v>2219</v>
      </c>
      <c r="M10" s="138" t="s">
        <v>2448</v>
      </c>
      <c r="N10" s="138" t="s">
        <v>2568</v>
      </c>
      <c r="O10" s="137" t="s">
        <v>2457</v>
      </c>
      <c r="P10" s="140"/>
      <c r="Q10" s="138" t="s">
        <v>2219</v>
      </c>
    </row>
    <row r="11" spans="1:17" s="96" customFormat="1" ht="19.5" customHeight="1" x14ac:dyDescent="0.25">
      <c r="A11" s="137" t="str">
        <f>VLOOKUP(E11,'LISTADO ATM'!$A$2:$C$898,3,0)</f>
        <v>SUR</v>
      </c>
      <c r="B11" s="132" t="s">
        <v>2588</v>
      </c>
      <c r="C11" s="139">
        <v>44328.502858796295</v>
      </c>
      <c r="D11" s="139" t="s">
        <v>2180</v>
      </c>
      <c r="E11" s="126">
        <v>135</v>
      </c>
      <c r="F11" s="145" t="str">
        <f>VLOOKUP(E11,VIP!$A$2:$O13126,2,0)</f>
        <v>DRBR135</v>
      </c>
      <c r="G11" s="137" t="str">
        <f>VLOOKUP(E11,'LISTADO ATM'!$A$2:$B$897,2,0)</f>
        <v xml:space="preserve">ATM Oficina Las Dunas Baní </v>
      </c>
      <c r="H11" s="137" t="str">
        <f>VLOOKUP(E11,VIP!$A$2:$O17989,7,FALSE)</f>
        <v>Si</v>
      </c>
      <c r="I11" s="137" t="str">
        <f>VLOOKUP(E11,VIP!$A$2:$O9954,8,FALSE)</f>
        <v>Si</v>
      </c>
      <c r="J11" s="137" t="str">
        <f>VLOOKUP(E11,VIP!$A$2:$O9904,8,FALSE)</f>
        <v>Si</v>
      </c>
      <c r="K11" s="137" t="str">
        <f>VLOOKUP(E11,VIP!$A$2:$O13478,6,0)</f>
        <v>SI</v>
      </c>
      <c r="L11" s="127" t="s">
        <v>2219</v>
      </c>
      <c r="M11" s="138" t="s">
        <v>2448</v>
      </c>
      <c r="N11" s="138" t="s">
        <v>2568</v>
      </c>
      <c r="O11" s="137" t="s">
        <v>2457</v>
      </c>
      <c r="P11" s="140"/>
      <c r="Q11" s="138" t="s">
        <v>2219</v>
      </c>
    </row>
    <row r="12" spans="1:17" s="96" customFormat="1" ht="19.5" customHeight="1" x14ac:dyDescent="0.25">
      <c r="A12" s="137" t="str">
        <f>VLOOKUP(E12,'LISTADO ATM'!$A$2:$C$898,3,0)</f>
        <v>DISTRITO NACIONAL</v>
      </c>
      <c r="B12" s="132" t="s">
        <v>2602</v>
      </c>
      <c r="C12" s="139">
        <v>44328.713321759256</v>
      </c>
      <c r="D12" s="139" t="s">
        <v>2180</v>
      </c>
      <c r="E12" s="126">
        <v>224</v>
      </c>
      <c r="F12" s="145" t="str">
        <f>VLOOKUP(E12,VIP!$A$2:$O13131,2,0)</f>
        <v>DRBR224</v>
      </c>
      <c r="G12" s="137" t="str">
        <f>VLOOKUP(E12,'LISTADO ATM'!$A$2:$B$897,2,0)</f>
        <v xml:space="preserve">ATM S/M Nacional El Millón (Núñez de Cáceres) </v>
      </c>
      <c r="H12" s="137" t="str">
        <f>VLOOKUP(E12,VIP!$A$2:$O17994,7,FALSE)</f>
        <v>Si</v>
      </c>
      <c r="I12" s="137" t="str">
        <f>VLOOKUP(E12,VIP!$A$2:$O9959,8,FALSE)</f>
        <v>Si</v>
      </c>
      <c r="J12" s="137" t="str">
        <f>VLOOKUP(E12,VIP!$A$2:$O9909,8,FALSE)</f>
        <v>Si</v>
      </c>
      <c r="K12" s="137" t="str">
        <f>VLOOKUP(E12,VIP!$A$2:$O13483,6,0)</f>
        <v>SI</v>
      </c>
      <c r="L12" s="127" t="s">
        <v>2219</v>
      </c>
      <c r="M12" s="138" t="s">
        <v>2448</v>
      </c>
      <c r="N12" s="138" t="s">
        <v>2455</v>
      </c>
      <c r="O12" s="137" t="s">
        <v>2457</v>
      </c>
      <c r="P12" s="140"/>
      <c r="Q12" s="138" t="s">
        <v>2219</v>
      </c>
    </row>
    <row r="13" spans="1:17" s="96" customFormat="1" ht="19.5" customHeight="1" x14ac:dyDescent="0.25">
      <c r="A13" s="137" t="str">
        <f>VLOOKUP(E13,'LISTADO ATM'!$A$2:$C$898,3,0)</f>
        <v>DISTRITO NACIONAL</v>
      </c>
      <c r="B13" s="132" t="s">
        <v>2601</v>
      </c>
      <c r="C13" s="139">
        <v>44328.716226851851</v>
      </c>
      <c r="D13" s="139" t="s">
        <v>2180</v>
      </c>
      <c r="E13" s="126">
        <v>115</v>
      </c>
      <c r="F13" s="145" t="str">
        <f>VLOOKUP(E13,VIP!$A$2:$O13130,2,0)</f>
        <v>DRBR115</v>
      </c>
      <c r="G13" s="137" t="str">
        <f>VLOOKUP(E13,'LISTADO ATM'!$A$2:$B$897,2,0)</f>
        <v xml:space="preserve">ATM Oficina Megacentro I </v>
      </c>
      <c r="H13" s="137" t="str">
        <f>VLOOKUP(E13,VIP!$A$2:$O17993,7,FALSE)</f>
        <v>Si</v>
      </c>
      <c r="I13" s="137" t="str">
        <f>VLOOKUP(E13,VIP!$A$2:$O9958,8,FALSE)</f>
        <v>Si</v>
      </c>
      <c r="J13" s="137" t="str">
        <f>VLOOKUP(E13,VIP!$A$2:$O9908,8,FALSE)</f>
        <v>Si</v>
      </c>
      <c r="K13" s="137" t="str">
        <f>VLOOKUP(E13,VIP!$A$2:$O13482,6,0)</f>
        <v>SI</v>
      </c>
      <c r="L13" s="127" t="s">
        <v>2219</v>
      </c>
      <c r="M13" s="138" t="s">
        <v>2448</v>
      </c>
      <c r="N13" s="138" t="s">
        <v>2455</v>
      </c>
      <c r="O13" s="137" t="s">
        <v>2457</v>
      </c>
      <c r="P13" s="140"/>
      <c r="Q13" s="138" t="s">
        <v>2219</v>
      </c>
    </row>
    <row r="14" spans="1:17" s="96" customFormat="1" ht="19.5" customHeight="1" x14ac:dyDescent="0.25">
      <c r="A14" s="137" t="str">
        <f>VLOOKUP(E14,'LISTADO ATM'!$A$2:$C$898,3,0)</f>
        <v>DISTRITO NACIONAL</v>
      </c>
      <c r="B14" s="132" t="s">
        <v>2600</v>
      </c>
      <c r="C14" s="139">
        <v>44328.718287037038</v>
      </c>
      <c r="D14" s="139" t="s">
        <v>2180</v>
      </c>
      <c r="E14" s="126">
        <v>919</v>
      </c>
      <c r="F14" s="145" t="str">
        <f>VLOOKUP(E14,VIP!$A$2:$O13129,2,0)</f>
        <v>DRBR16F</v>
      </c>
      <c r="G14" s="137" t="str">
        <f>VLOOKUP(E14,'LISTADO ATM'!$A$2:$B$897,2,0)</f>
        <v xml:space="preserve">ATM S/M La Cadena Sarasota </v>
      </c>
      <c r="H14" s="137" t="str">
        <f>VLOOKUP(E14,VIP!$A$2:$O17992,7,FALSE)</f>
        <v>Si</v>
      </c>
      <c r="I14" s="137" t="str">
        <f>VLOOKUP(E14,VIP!$A$2:$O9957,8,FALSE)</f>
        <v>Si</v>
      </c>
      <c r="J14" s="137" t="str">
        <f>VLOOKUP(E14,VIP!$A$2:$O9907,8,FALSE)</f>
        <v>Si</v>
      </c>
      <c r="K14" s="137" t="str">
        <f>VLOOKUP(E14,VIP!$A$2:$O13481,6,0)</f>
        <v>SI</v>
      </c>
      <c r="L14" s="127" t="s">
        <v>2219</v>
      </c>
      <c r="M14" s="138" t="s">
        <v>2448</v>
      </c>
      <c r="N14" s="138" t="s">
        <v>2455</v>
      </c>
      <c r="O14" s="137" t="s">
        <v>2457</v>
      </c>
      <c r="P14" s="140"/>
      <c r="Q14" s="138" t="s">
        <v>2219</v>
      </c>
    </row>
    <row r="15" spans="1:17" s="96" customFormat="1" ht="19.5" customHeight="1" x14ac:dyDescent="0.25">
      <c r="A15" s="137" t="str">
        <f>VLOOKUP(E15,'LISTADO ATM'!$A$2:$C$898,3,0)</f>
        <v>DISTRITO NACIONAL</v>
      </c>
      <c r="B15" s="132" t="s">
        <v>2599</v>
      </c>
      <c r="C15" s="139">
        <v>44328.71943287037</v>
      </c>
      <c r="D15" s="139" t="s">
        <v>2180</v>
      </c>
      <c r="E15" s="126">
        <v>917</v>
      </c>
      <c r="F15" s="145" t="str">
        <f>VLOOKUP(E15,VIP!$A$2:$O13128,2,0)</f>
        <v>DRBR01B</v>
      </c>
      <c r="G15" s="137" t="str">
        <f>VLOOKUP(E15,'LISTADO ATM'!$A$2:$B$897,2,0)</f>
        <v xml:space="preserve">ATM Oficina Los Mina </v>
      </c>
      <c r="H15" s="137" t="str">
        <f>VLOOKUP(E15,VIP!$A$2:$O17991,7,FALSE)</f>
        <v>Si</v>
      </c>
      <c r="I15" s="137" t="str">
        <f>VLOOKUP(E15,VIP!$A$2:$O9956,8,FALSE)</f>
        <v>Si</v>
      </c>
      <c r="J15" s="137" t="str">
        <f>VLOOKUP(E15,VIP!$A$2:$O9906,8,FALSE)</f>
        <v>Si</v>
      </c>
      <c r="K15" s="137" t="str">
        <f>VLOOKUP(E15,VIP!$A$2:$O13480,6,0)</f>
        <v>NO</v>
      </c>
      <c r="L15" s="127" t="s">
        <v>2219</v>
      </c>
      <c r="M15" s="138" t="s">
        <v>2448</v>
      </c>
      <c r="N15" s="138" t="s">
        <v>2455</v>
      </c>
      <c r="O15" s="137" t="s">
        <v>2457</v>
      </c>
      <c r="P15" s="140"/>
      <c r="Q15" s="138" t="s">
        <v>2219</v>
      </c>
    </row>
    <row r="16" spans="1:17" s="96" customFormat="1" ht="19.5" customHeight="1" x14ac:dyDescent="0.25">
      <c r="A16" s="137" t="str">
        <f>VLOOKUP(E16,'LISTADO ATM'!$A$2:$C$898,3,0)</f>
        <v>DISTRITO NACIONAL</v>
      </c>
      <c r="B16" s="132" t="s">
        <v>2598</v>
      </c>
      <c r="C16" s="139">
        <v>44328.72283564815</v>
      </c>
      <c r="D16" s="139" t="s">
        <v>2180</v>
      </c>
      <c r="E16" s="126">
        <v>476</v>
      </c>
      <c r="F16" s="145" t="str">
        <f>VLOOKUP(E16,VIP!$A$2:$O13127,2,0)</f>
        <v>DRBR476</v>
      </c>
      <c r="G16" s="137" t="str">
        <f>VLOOKUP(E16,'LISTADO ATM'!$A$2:$B$897,2,0)</f>
        <v xml:space="preserve">ATM Multicentro La Sirena Las Caobas </v>
      </c>
      <c r="H16" s="137" t="str">
        <f>VLOOKUP(E16,VIP!$A$2:$O17990,7,FALSE)</f>
        <v>Si</v>
      </c>
      <c r="I16" s="137" t="str">
        <f>VLOOKUP(E16,VIP!$A$2:$O9955,8,FALSE)</f>
        <v>Si</v>
      </c>
      <c r="J16" s="137" t="str">
        <f>VLOOKUP(E16,VIP!$A$2:$O9905,8,FALSE)</f>
        <v>Si</v>
      </c>
      <c r="K16" s="137" t="str">
        <f>VLOOKUP(E16,VIP!$A$2:$O13479,6,0)</f>
        <v>SI</v>
      </c>
      <c r="L16" s="127" t="s">
        <v>2219</v>
      </c>
      <c r="M16" s="138" t="s">
        <v>2448</v>
      </c>
      <c r="N16" s="138" t="s">
        <v>2455</v>
      </c>
      <c r="O16" s="137" t="s">
        <v>2457</v>
      </c>
      <c r="P16" s="140"/>
      <c r="Q16" s="138" t="s">
        <v>2219</v>
      </c>
    </row>
    <row r="17" spans="1:17" s="96" customFormat="1" ht="19.5" customHeight="1" x14ac:dyDescent="0.25">
      <c r="A17" s="137" t="str">
        <f>VLOOKUP(E17,'LISTADO ATM'!$A$2:$C$898,3,0)</f>
        <v>DISTRITO NACIONAL</v>
      </c>
      <c r="B17" s="132" t="s">
        <v>2597</v>
      </c>
      <c r="C17" s="139">
        <v>44328.724780092591</v>
      </c>
      <c r="D17" s="139" t="s">
        <v>2180</v>
      </c>
      <c r="E17" s="126">
        <v>10</v>
      </c>
      <c r="F17" s="145" t="str">
        <f>VLOOKUP(E17,VIP!$A$2:$O13126,2,0)</f>
        <v>DRBR010</v>
      </c>
      <c r="G17" s="137" t="str">
        <f>VLOOKUP(E17,'LISTADO ATM'!$A$2:$B$897,2,0)</f>
        <v xml:space="preserve">ATM Ministerio Salud Pública </v>
      </c>
      <c r="H17" s="137" t="str">
        <f>VLOOKUP(E17,VIP!$A$2:$O17989,7,FALSE)</f>
        <v>Si</v>
      </c>
      <c r="I17" s="137" t="str">
        <f>VLOOKUP(E17,VIP!$A$2:$O9954,8,FALSE)</f>
        <v>Si</v>
      </c>
      <c r="J17" s="137" t="str">
        <f>VLOOKUP(E17,VIP!$A$2:$O9904,8,FALSE)</f>
        <v>Si</v>
      </c>
      <c r="K17" s="137" t="str">
        <f>VLOOKUP(E17,VIP!$A$2:$O13478,6,0)</f>
        <v>NO</v>
      </c>
      <c r="L17" s="127" t="s">
        <v>2219</v>
      </c>
      <c r="M17" s="138" t="s">
        <v>2448</v>
      </c>
      <c r="N17" s="138" t="s">
        <v>2455</v>
      </c>
      <c r="O17" s="137" t="s">
        <v>2457</v>
      </c>
      <c r="P17" s="140"/>
      <c r="Q17" s="138" t="s">
        <v>2219</v>
      </c>
    </row>
    <row r="18" spans="1:17" s="96" customFormat="1" ht="19.5" customHeight="1" x14ac:dyDescent="0.25">
      <c r="A18" s="137" t="str">
        <f>VLOOKUP(E18,'LISTADO ATM'!$A$2:$C$898,3,0)</f>
        <v>DISTRITO NACIONAL</v>
      </c>
      <c r="B18" s="132" t="s">
        <v>2616</v>
      </c>
      <c r="C18" s="139">
        <v>44328.775833333333</v>
      </c>
      <c r="D18" s="139" t="s">
        <v>2180</v>
      </c>
      <c r="E18" s="126">
        <v>648</v>
      </c>
      <c r="F18" s="145" t="str">
        <f>VLOOKUP(E18,VIP!$A$2:$O13150,2,0)</f>
        <v>DRBR190</v>
      </c>
      <c r="G18" s="137" t="str">
        <f>VLOOKUP(E18,'LISTADO ATM'!$A$2:$B$897,2,0)</f>
        <v xml:space="preserve">ATM Hermandad de Pensionados </v>
      </c>
      <c r="H18" s="137" t="str">
        <f>VLOOKUP(E18,VIP!$A$2:$O18013,7,FALSE)</f>
        <v>Si</v>
      </c>
      <c r="I18" s="137" t="str">
        <f>VLOOKUP(E18,VIP!$A$2:$O9978,8,FALSE)</f>
        <v>No</v>
      </c>
      <c r="J18" s="137" t="str">
        <f>VLOOKUP(E18,VIP!$A$2:$O9928,8,FALSE)</f>
        <v>No</v>
      </c>
      <c r="K18" s="137" t="str">
        <f>VLOOKUP(E18,VIP!$A$2:$O13502,6,0)</f>
        <v>NO</v>
      </c>
      <c r="L18" s="127" t="s">
        <v>2219</v>
      </c>
      <c r="M18" s="138" t="s">
        <v>2448</v>
      </c>
      <c r="N18" s="138" t="s">
        <v>2455</v>
      </c>
      <c r="O18" s="137" t="s">
        <v>2457</v>
      </c>
      <c r="P18" s="140"/>
      <c r="Q18" s="138" t="s">
        <v>2219</v>
      </c>
    </row>
    <row r="19" spans="1:17" ht="18" x14ac:dyDescent="0.25">
      <c r="A19" s="137" t="str">
        <f>VLOOKUP(E19,'LISTADO ATM'!$A$2:$C$898,3,0)</f>
        <v>NORTE</v>
      </c>
      <c r="B19" s="132" t="s">
        <v>2615</v>
      </c>
      <c r="C19" s="139">
        <v>44328.806064814817</v>
      </c>
      <c r="D19" s="139" t="s">
        <v>2181</v>
      </c>
      <c r="E19" s="126">
        <v>937</v>
      </c>
      <c r="F19" s="146" t="str">
        <f>VLOOKUP(E19,VIP!$A$2:$O13149,2,0)</f>
        <v>DRBR937</v>
      </c>
      <c r="G19" s="137" t="str">
        <f>VLOOKUP(E19,'LISTADO ATM'!$A$2:$B$897,2,0)</f>
        <v xml:space="preserve">ATM Autobanco Oficina La Vega II </v>
      </c>
      <c r="H19" s="137" t="str">
        <f>VLOOKUP(E19,VIP!$A$2:$O18012,7,FALSE)</f>
        <v>Si</v>
      </c>
      <c r="I19" s="137" t="str">
        <f>VLOOKUP(E19,VIP!$A$2:$O9977,8,FALSE)</f>
        <v>Si</v>
      </c>
      <c r="J19" s="137" t="str">
        <f>VLOOKUP(E19,VIP!$A$2:$O9927,8,FALSE)</f>
        <v>Si</v>
      </c>
      <c r="K19" s="137" t="str">
        <f>VLOOKUP(E19,VIP!$A$2:$O13501,6,0)</f>
        <v>NO</v>
      </c>
      <c r="L19" s="127" t="s">
        <v>2219</v>
      </c>
      <c r="M19" s="138" t="s">
        <v>2448</v>
      </c>
      <c r="N19" s="138" t="s">
        <v>2455</v>
      </c>
      <c r="O19" s="137" t="s">
        <v>2483</v>
      </c>
      <c r="P19" s="140"/>
      <c r="Q19" s="138" t="s">
        <v>2219</v>
      </c>
    </row>
    <row r="20" spans="1:17" ht="18" x14ac:dyDescent="0.25">
      <c r="A20" s="137" t="str">
        <f>VLOOKUP(E20,'LISTADO ATM'!$A$2:$C$898,3,0)</f>
        <v>DISTRITO NACIONAL</v>
      </c>
      <c r="B20" s="132" t="s">
        <v>2614</v>
      </c>
      <c r="C20" s="139">
        <v>44328.853263888886</v>
      </c>
      <c r="D20" s="139" t="s">
        <v>2180</v>
      </c>
      <c r="E20" s="126">
        <v>21</v>
      </c>
      <c r="F20" s="146" t="str">
        <f>VLOOKUP(E20,VIP!$A$2:$O13148,2,0)</f>
        <v>DRBR021</v>
      </c>
      <c r="G20" s="137" t="str">
        <f>VLOOKUP(E20,'LISTADO ATM'!$A$2:$B$897,2,0)</f>
        <v xml:space="preserve">ATM Oficina Mella </v>
      </c>
      <c r="H20" s="137" t="str">
        <f>VLOOKUP(E20,VIP!$A$2:$O18011,7,FALSE)</f>
        <v>Si</v>
      </c>
      <c r="I20" s="137" t="str">
        <f>VLOOKUP(E20,VIP!$A$2:$O9976,8,FALSE)</f>
        <v>No</v>
      </c>
      <c r="J20" s="137" t="str">
        <f>VLOOKUP(E20,VIP!$A$2:$O9926,8,FALSE)</f>
        <v>No</v>
      </c>
      <c r="K20" s="137" t="str">
        <f>VLOOKUP(E20,VIP!$A$2:$O13500,6,0)</f>
        <v>NO</v>
      </c>
      <c r="L20" s="127" t="s">
        <v>2219</v>
      </c>
      <c r="M20" s="138" t="s">
        <v>2448</v>
      </c>
      <c r="N20" s="138" t="s">
        <v>2455</v>
      </c>
      <c r="O20" s="137" t="s">
        <v>2457</v>
      </c>
      <c r="P20" s="140"/>
      <c r="Q20" s="138" t="s">
        <v>2219</v>
      </c>
    </row>
    <row r="21" spans="1:17" ht="18" x14ac:dyDescent="0.25">
      <c r="A21" s="137" t="str">
        <f>VLOOKUP(E21,'LISTADO ATM'!$A$2:$C$898,3,0)</f>
        <v>DISTRITO NACIONAL</v>
      </c>
      <c r="B21" s="132" t="s">
        <v>2610</v>
      </c>
      <c r="C21" s="139">
        <v>44328.878032407411</v>
      </c>
      <c r="D21" s="139" t="s">
        <v>2180</v>
      </c>
      <c r="E21" s="126">
        <v>585</v>
      </c>
      <c r="F21" s="146" t="str">
        <f>VLOOKUP(E21,VIP!$A$2:$O13144,2,0)</f>
        <v>DRBR083</v>
      </c>
      <c r="G21" s="137" t="str">
        <f>VLOOKUP(E21,'LISTADO ATM'!$A$2:$B$897,2,0)</f>
        <v xml:space="preserve">ATM Oficina Haina Oriental </v>
      </c>
      <c r="H21" s="137" t="str">
        <f>VLOOKUP(E21,VIP!$A$2:$O18007,7,FALSE)</f>
        <v>Si</v>
      </c>
      <c r="I21" s="137" t="str">
        <f>VLOOKUP(E21,VIP!$A$2:$O9972,8,FALSE)</f>
        <v>Si</v>
      </c>
      <c r="J21" s="137" t="str">
        <f>VLOOKUP(E21,VIP!$A$2:$O9922,8,FALSE)</f>
        <v>Si</v>
      </c>
      <c r="K21" s="137" t="str">
        <f>VLOOKUP(E21,VIP!$A$2:$O13496,6,0)</f>
        <v>NO</v>
      </c>
      <c r="L21" s="127" t="s">
        <v>2219</v>
      </c>
      <c r="M21" s="138" t="s">
        <v>2448</v>
      </c>
      <c r="N21" s="138" t="s">
        <v>2455</v>
      </c>
      <c r="O21" s="137" t="s">
        <v>2457</v>
      </c>
      <c r="P21" s="140"/>
      <c r="Q21" s="138" t="s">
        <v>2219</v>
      </c>
    </row>
    <row r="22" spans="1:17" ht="18" x14ac:dyDescent="0.25">
      <c r="A22" s="137" t="str">
        <f>VLOOKUP(E22,'LISTADO ATM'!$A$2:$C$898,3,0)</f>
        <v>ESTE</v>
      </c>
      <c r="B22" s="132" t="s">
        <v>2582</v>
      </c>
      <c r="C22" s="139">
        <v>44328.33457175926</v>
      </c>
      <c r="D22" s="139" t="s">
        <v>2180</v>
      </c>
      <c r="E22" s="126">
        <v>680</v>
      </c>
      <c r="F22" s="146" t="str">
        <f>VLOOKUP(E22,VIP!$A$2:$O13097,2,0)</f>
        <v>DRBR680</v>
      </c>
      <c r="G22" s="137" t="str">
        <f>VLOOKUP(E22,'LISTADO ATM'!$A$2:$B$897,2,0)</f>
        <v>ATM Hotel Royalton</v>
      </c>
      <c r="H22" s="137" t="str">
        <f>VLOOKUP(E22,VIP!$A$2:$O17960,7,FALSE)</f>
        <v>NO</v>
      </c>
      <c r="I22" s="137" t="str">
        <f>VLOOKUP(E22,VIP!$A$2:$O9925,8,FALSE)</f>
        <v>NO</v>
      </c>
      <c r="J22" s="137" t="str">
        <f>VLOOKUP(E22,VIP!$A$2:$O9875,8,FALSE)</f>
        <v>NO</v>
      </c>
      <c r="K22" s="137" t="str">
        <f>VLOOKUP(E22,VIP!$A$2:$O13449,6,0)</f>
        <v>NO</v>
      </c>
      <c r="L22" s="127" t="s">
        <v>2245</v>
      </c>
      <c r="M22" s="138" t="s">
        <v>2448</v>
      </c>
      <c r="N22" s="138" t="s">
        <v>2455</v>
      </c>
      <c r="O22" s="137" t="s">
        <v>2457</v>
      </c>
      <c r="P22" s="140"/>
      <c r="Q22" s="138" t="s">
        <v>2245</v>
      </c>
    </row>
    <row r="23" spans="1:17" ht="18" x14ac:dyDescent="0.25">
      <c r="A23" s="137" t="str">
        <f>VLOOKUP(E23,'LISTADO ATM'!$A$2:$C$898,3,0)</f>
        <v>NORTE</v>
      </c>
      <c r="B23" s="132" t="s">
        <v>2584</v>
      </c>
      <c r="C23" s="139">
        <v>44328.422592592593</v>
      </c>
      <c r="D23" s="139" t="s">
        <v>2181</v>
      </c>
      <c r="E23" s="126">
        <v>142</v>
      </c>
      <c r="F23" s="146" t="str">
        <f>VLOOKUP(E23,VIP!$A$2:$O13105,2,0)</f>
        <v>DRBR142</v>
      </c>
      <c r="G23" s="137" t="str">
        <f>VLOOKUP(E23,'LISTADO ATM'!$A$2:$B$897,2,0)</f>
        <v xml:space="preserve">ATM Centro de Caja Galerías Bonao </v>
      </c>
      <c r="H23" s="137" t="str">
        <f>VLOOKUP(E23,VIP!$A$2:$O17968,7,FALSE)</f>
        <v>Si</v>
      </c>
      <c r="I23" s="137" t="str">
        <f>VLOOKUP(E23,VIP!$A$2:$O9933,8,FALSE)</f>
        <v>Si</v>
      </c>
      <c r="J23" s="137" t="str">
        <f>VLOOKUP(E23,VIP!$A$2:$O9883,8,FALSE)</f>
        <v>Si</v>
      </c>
      <c r="K23" s="137" t="str">
        <f>VLOOKUP(E23,VIP!$A$2:$O13457,6,0)</f>
        <v>SI</v>
      </c>
      <c r="L23" s="127" t="s">
        <v>2245</v>
      </c>
      <c r="M23" s="138" t="s">
        <v>2448</v>
      </c>
      <c r="N23" s="138" t="s">
        <v>2587</v>
      </c>
      <c r="O23" s="137" t="s">
        <v>2483</v>
      </c>
      <c r="P23" s="140"/>
      <c r="Q23" s="138" t="s">
        <v>2245</v>
      </c>
    </row>
    <row r="24" spans="1:17" ht="18" x14ac:dyDescent="0.25">
      <c r="A24" s="137" t="str">
        <f>VLOOKUP(E24,'LISTADO ATM'!$A$2:$C$898,3,0)</f>
        <v>ESTE</v>
      </c>
      <c r="B24" s="132" t="s">
        <v>2596</v>
      </c>
      <c r="C24" s="139">
        <v>44328.743113425924</v>
      </c>
      <c r="D24" s="139" t="s">
        <v>2180</v>
      </c>
      <c r="E24" s="126">
        <v>519</v>
      </c>
      <c r="F24" s="146" t="str">
        <f>VLOOKUP(E24,VIP!$A$2:$O13124,2,0)</f>
        <v>DRBR519</v>
      </c>
      <c r="G24" s="137" t="str">
        <f>VLOOKUP(E24,'LISTADO ATM'!$A$2:$B$897,2,0)</f>
        <v xml:space="preserve">ATM Plaza Estrella (Bávaro) </v>
      </c>
      <c r="H24" s="137" t="str">
        <f>VLOOKUP(E24,VIP!$A$2:$O17987,7,FALSE)</f>
        <v>Si</v>
      </c>
      <c r="I24" s="137" t="str">
        <f>VLOOKUP(E24,VIP!$A$2:$O9952,8,FALSE)</f>
        <v>Si</v>
      </c>
      <c r="J24" s="137" t="str">
        <f>VLOOKUP(E24,VIP!$A$2:$O9902,8,FALSE)</f>
        <v>Si</v>
      </c>
      <c r="K24" s="137" t="str">
        <f>VLOOKUP(E24,VIP!$A$2:$O13476,6,0)</f>
        <v>NO</v>
      </c>
      <c r="L24" s="127" t="s">
        <v>2245</v>
      </c>
      <c r="M24" s="138" t="s">
        <v>2448</v>
      </c>
      <c r="N24" s="138" t="s">
        <v>2455</v>
      </c>
      <c r="O24" s="137" t="s">
        <v>2457</v>
      </c>
      <c r="P24" s="140"/>
      <c r="Q24" s="138" t="s">
        <v>2245</v>
      </c>
    </row>
    <row r="25" spans="1:17" ht="18" x14ac:dyDescent="0.25">
      <c r="A25" s="137" t="str">
        <f>VLOOKUP(E25,'LISTADO ATM'!$A$2:$C$898,3,0)</f>
        <v>ESTE</v>
      </c>
      <c r="B25" s="132" t="s">
        <v>2595</v>
      </c>
      <c r="C25" s="139">
        <v>44328.744745370372</v>
      </c>
      <c r="D25" s="139" t="s">
        <v>2180</v>
      </c>
      <c r="E25" s="126">
        <v>693</v>
      </c>
      <c r="F25" s="146" t="str">
        <f>VLOOKUP(E25,VIP!$A$2:$O13123,2,0)</f>
        <v>DRBR693</v>
      </c>
      <c r="G25" s="137" t="str">
        <f>VLOOKUP(E25,'LISTADO ATM'!$A$2:$B$897,2,0)</f>
        <v>ATM INTL Medical Punta Cana</v>
      </c>
      <c r="H25" s="137" t="str">
        <f>VLOOKUP(E25,VIP!$A$2:$O17986,7,FALSE)</f>
        <v>Si</v>
      </c>
      <c r="I25" s="137" t="str">
        <f>VLOOKUP(E25,VIP!$A$2:$O9951,8,FALSE)</f>
        <v>Si</v>
      </c>
      <c r="J25" s="137" t="str">
        <f>VLOOKUP(E25,VIP!$A$2:$O9901,8,FALSE)</f>
        <v>Si</v>
      </c>
      <c r="K25" s="137" t="str">
        <f>VLOOKUP(E25,VIP!$A$2:$O13475,6,0)</f>
        <v>NO</v>
      </c>
      <c r="L25" s="127" t="s">
        <v>2245</v>
      </c>
      <c r="M25" s="138" t="s">
        <v>2448</v>
      </c>
      <c r="N25" s="138" t="s">
        <v>2455</v>
      </c>
      <c r="O25" s="137" t="s">
        <v>2457</v>
      </c>
      <c r="P25" s="140"/>
      <c r="Q25" s="138" t="s">
        <v>2245</v>
      </c>
    </row>
    <row r="26" spans="1:17" ht="18" x14ac:dyDescent="0.25">
      <c r="A26" s="137" t="str">
        <f>VLOOKUP(E26,'LISTADO ATM'!$A$2:$C$898,3,0)</f>
        <v>DISTRITO NACIONAL</v>
      </c>
      <c r="B26" s="132" t="s">
        <v>2594</v>
      </c>
      <c r="C26" s="139">
        <v>44328.747048611112</v>
      </c>
      <c r="D26" s="139" t="s">
        <v>2180</v>
      </c>
      <c r="E26" s="126">
        <v>488</v>
      </c>
      <c r="F26" s="146" t="str">
        <f>VLOOKUP(E26,VIP!$A$2:$O13122,2,0)</f>
        <v>DRBR488</v>
      </c>
      <c r="G26" s="137" t="str">
        <f>VLOOKUP(E26,'LISTADO ATM'!$A$2:$B$897,2,0)</f>
        <v xml:space="preserve">ATM Aeropuerto El Higuero </v>
      </c>
      <c r="H26" s="137" t="str">
        <f>VLOOKUP(E26,VIP!$A$2:$O17985,7,FALSE)</f>
        <v>Si</v>
      </c>
      <c r="I26" s="137" t="str">
        <f>VLOOKUP(E26,VIP!$A$2:$O9950,8,FALSE)</f>
        <v>Si</v>
      </c>
      <c r="J26" s="137" t="str">
        <f>VLOOKUP(E26,VIP!$A$2:$O9900,8,FALSE)</f>
        <v>Si</v>
      </c>
      <c r="K26" s="137" t="str">
        <f>VLOOKUP(E26,VIP!$A$2:$O13474,6,0)</f>
        <v>NO</v>
      </c>
      <c r="L26" s="127" t="s">
        <v>2245</v>
      </c>
      <c r="M26" s="138" t="s">
        <v>2448</v>
      </c>
      <c r="N26" s="138" t="s">
        <v>2455</v>
      </c>
      <c r="O26" s="137" t="s">
        <v>2457</v>
      </c>
      <c r="P26" s="140"/>
      <c r="Q26" s="138" t="s">
        <v>2245</v>
      </c>
    </row>
    <row r="27" spans="1:17" ht="18" x14ac:dyDescent="0.25">
      <c r="A27" s="137" t="str">
        <f>VLOOKUP(E27,'LISTADO ATM'!$A$2:$C$898,3,0)</f>
        <v>ESTE</v>
      </c>
      <c r="B27" s="132" t="s">
        <v>2607</v>
      </c>
      <c r="C27" s="139">
        <v>44328.900659722225</v>
      </c>
      <c r="D27" s="139" t="s">
        <v>2180</v>
      </c>
      <c r="E27" s="126">
        <v>294</v>
      </c>
      <c r="F27" s="146" t="str">
        <f>VLOOKUP(E27,VIP!$A$2:$O13141,2,0)</f>
        <v>DRBR294</v>
      </c>
      <c r="G27" s="137" t="str">
        <f>VLOOKUP(E27,'LISTADO ATM'!$A$2:$B$897,2,0)</f>
        <v xml:space="preserve">ATM Plaza Zaglul San Pedro II </v>
      </c>
      <c r="H27" s="137" t="str">
        <f>VLOOKUP(E27,VIP!$A$2:$O18004,7,FALSE)</f>
        <v>Si</v>
      </c>
      <c r="I27" s="137" t="str">
        <f>VLOOKUP(E27,VIP!$A$2:$O9969,8,FALSE)</f>
        <v>Si</v>
      </c>
      <c r="J27" s="137" t="str">
        <f>VLOOKUP(E27,VIP!$A$2:$O9919,8,FALSE)</f>
        <v>Si</v>
      </c>
      <c r="K27" s="137" t="str">
        <f>VLOOKUP(E27,VIP!$A$2:$O13493,6,0)</f>
        <v>NO</v>
      </c>
      <c r="L27" s="127" t="s">
        <v>2245</v>
      </c>
      <c r="M27" s="138" t="s">
        <v>2448</v>
      </c>
      <c r="N27" s="138" t="s">
        <v>2455</v>
      </c>
      <c r="O27" s="137" t="s">
        <v>2457</v>
      </c>
      <c r="P27" s="140"/>
      <c r="Q27" s="138" t="s">
        <v>2245</v>
      </c>
    </row>
    <row r="28" spans="1:17" ht="18" x14ac:dyDescent="0.25">
      <c r="A28" s="137" t="str">
        <f>VLOOKUP(E28,'LISTADO ATM'!$A$2:$C$898,3,0)</f>
        <v>ESTE</v>
      </c>
      <c r="B28" s="132" t="s">
        <v>2630</v>
      </c>
      <c r="C28" s="139">
        <v>44328.94326388889</v>
      </c>
      <c r="D28" s="139" t="s">
        <v>2180</v>
      </c>
      <c r="E28" s="126">
        <v>630</v>
      </c>
      <c r="F28" s="146" t="str">
        <f>VLOOKUP(E28,VIP!$A$2:$O13153,2,0)</f>
        <v>DRBR112</v>
      </c>
      <c r="G28" s="137" t="str">
        <f>VLOOKUP(E28,'LISTADO ATM'!$A$2:$B$897,2,0)</f>
        <v xml:space="preserve">ATM Oficina Plaza Zaglul (SPM) </v>
      </c>
      <c r="H28" s="137" t="str">
        <f>VLOOKUP(E28,VIP!$A$2:$O18016,7,FALSE)</f>
        <v>Si</v>
      </c>
      <c r="I28" s="137" t="str">
        <f>VLOOKUP(E28,VIP!$A$2:$O9981,8,FALSE)</f>
        <v>Si</v>
      </c>
      <c r="J28" s="137" t="str">
        <f>VLOOKUP(E28,VIP!$A$2:$O9931,8,FALSE)</f>
        <v>Si</v>
      </c>
      <c r="K28" s="137" t="str">
        <f>VLOOKUP(E28,VIP!$A$2:$O13505,6,0)</f>
        <v>NO</v>
      </c>
      <c r="L28" s="127" t="s">
        <v>2245</v>
      </c>
      <c r="M28" s="138" t="s">
        <v>2448</v>
      </c>
      <c r="N28" s="138" t="s">
        <v>2455</v>
      </c>
      <c r="O28" s="137" t="s">
        <v>2457</v>
      </c>
      <c r="P28" s="140"/>
      <c r="Q28" s="138" t="s">
        <v>2245</v>
      </c>
    </row>
    <row r="29" spans="1:17" ht="18" x14ac:dyDescent="0.25">
      <c r="A29" s="137" t="str">
        <f>VLOOKUP(E29,'LISTADO ATM'!$A$2:$C$898,3,0)</f>
        <v>DISTRITO NACIONAL</v>
      </c>
      <c r="B29" s="132" t="s">
        <v>2579</v>
      </c>
      <c r="C29" s="139">
        <v>44327.91951388889</v>
      </c>
      <c r="D29" s="139" t="s">
        <v>2451</v>
      </c>
      <c r="E29" s="126">
        <v>70</v>
      </c>
      <c r="F29" s="146" t="str">
        <f>VLOOKUP(E29,VIP!$A$2:$O13110,2,0)</f>
        <v>DRBR070</v>
      </c>
      <c r="G29" s="137" t="str">
        <f>VLOOKUP(E29,'LISTADO ATM'!$A$2:$B$897,2,0)</f>
        <v xml:space="preserve">ATM Autoservicio Plaza Lama Zona Oriental </v>
      </c>
      <c r="H29" s="137" t="str">
        <f>VLOOKUP(E29,VIP!$A$2:$O17973,7,FALSE)</f>
        <v>Si</v>
      </c>
      <c r="I29" s="137" t="str">
        <f>VLOOKUP(E29,VIP!$A$2:$O9938,8,FALSE)</f>
        <v>Si</v>
      </c>
      <c r="J29" s="137" t="str">
        <f>VLOOKUP(E29,VIP!$A$2:$O9888,8,FALSE)</f>
        <v>Si</v>
      </c>
      <c r="K29" s="137" t="str">
        <f>VLOOKUP(E29,VIP!$A$2:$O13462,6,0)</f>
        <v>NO</v>
      </c>
      <c r="L29" s="127" t="s">
        <v>2564</v>
      </c>
      <c r="M29" s="138" t="s">
        <v>2448</v>
      </c>
      <c r="N29" s="138" t="s">
        <v>2455</v>
      </c>
      <c r="O29" s="137" t="s">
        <v>2456</v>
      </c>
      <c r="P29" s="140"/>
      <c r="Q29" s="138" t="s">
        <v>2564</v>
      </c>
    </row>
    <row r="30" spans="1:17" ht="18" x14ac:dyDescent="0.25">
      <c r="A30" s="137" t="str">
        <f>VLOOKUP(E30,'LISTADO ATM'!$A$2:$C$898,3,0)</f>
        <v>DISTRITO NACIONAL</v>
      </c>
      <c r="B30" s="132" t="s">
        <v>2603</v>
      </c>
      <c r="C30" s="139">
        <v>44328.684374999997</v>
      </c>
      <c r="D30" s="139" t="s">
        <v>2474</v>
      </c>
      <c r="E30" s="126">
        <v>231</v>
      </c>
      <c r="F30" s="146" t="str">
        <f>VLOOKUP(E30,VIP!$A$2:$O13133,2,0)</f>
        <v>DRBR231</v>
      </c>
      <c r="G30" s="137" t="str">
        <f>VLOOKUP(E30,'LISTADO ATM'!$A$2:$B$897,2,0)</f>
        <v xml:space="preserve">ATM Oficina Zona Oriental </v>
      </c>
      <c r="H30" s="137" t="str">
        <f>VLOOKUP(E30,VIP!$A$2:$O17996,7,FALSE)</f>
        <v>Si</v>
      </c>
      <c r="I30" s="137" t="str">
        <f>VLOOKUP(E30,VIP!$A$2:$O9961,8,FALSE)</f>
        <v>Si</v>
      </c>
      <c r="J30" s="137" t="str">
        <f>VLOOKUP(E30,VIP!$A$2:$O9911,8,FALSE)</f>
        <v>Si</v>
      </c>
      <c r="K30" s="137" t="str">
        <f>VLOOKUP(E30,VIP!$A$2:$O13485,6,0)</f>
        <v>SI</v>
      </c>
      <c r="L30" s="127" t="s">
        <v>2564</v>
      </c>
      <c r="M30" s="138" t="s">
        <v>2448</v>
      </c>
      <c r="N30" s="138" t="s">
        <v>2455</v>
      </c>
      <c r="O30" s="137" t="s">
        <v>2475</v>
      </c>
      <c r="P30" s="140"/>
      <c r="Q30" s="138" t="s">
        <v>2564</v>
      </c>
    </row>
    <row r="31" spans="1:17" ht="18" x14ac:dyDescent="0.25">
      <c r="A31" s="137" t="str">
        <f>VLOOKUP(E31,'LISTADO ATM'!$A$2:$C$898,3,0)</f>
        <v>DISTRITO NACIONAL</v>
      </c>
      <c r="B31" s="132" t="s">
        <v>2629</v>
      </c>
      <c r="C31" s="139">
        <v>44328.996122685188</v>
      </c>
      <c r="D31" s="139" t="s">
        <v>2451</v>
      </c>
      <c r="E31" s="126">
        <v>312</v>
      </c>
      <c r="F31" s="146" t="str">
        <f>VLOOKUP(E31,VIP!$A$2:$O13152,2,0)</f>
        <v>DRBR312</v>
      </c>
      <c r="G31" s="137" t="str">
        <f>VLOOKUP(E31,'LISTADO ATM'!$A$2:$B$897,2,0)</f>
        <v xml:space="preserve">ATM Oficina Tiradentes II (Naco) </v>
      </c>
      <c r="H31" s="137" t="str">
        <f>VLOOKUP(E31,VIP!$A$2:$O18015,7,FALSE)</f>
        <v>Si</v>
      </c>
      <c r="I31" s="137" t="str">
        <f>VLOOKUP(E31,VIP!$A$2:$O9980,8,FALSE)</f>
        <v>Si</v>
      </c>
      <c r="J31" s="137" t="str">
        <f>VLOOKUP(E31,VIP!$A$2:$O9930,8,FALSE)</f>
        <v>Si</v>
      </c>
      <c r="K31" s="137" t="str">
        <f>VLOOKUP(E31,VIP!$A$2:$O13504,6,0)</f>
        <v>NO</v>
      </c>
      <c r="L31" s="127" t="s">
        <v>2564</v>
      </c>
      <c r="M31" s="138" t="s">
        <v>2448</v>
      </c>
      <c r="N31" s="138" t="s">
        <v>2455</v>
      </c>
      <c r="O31" s="137" t="s">
        <v>2456</v>
      </c>
      <c r="P31" s="140"/>
      <c r="Q31" s="138" t="s">
        <v>2564</v>
      </c>
    </row>
    <row r="32" spans="1:17" ht="18" x14ac:dyDescent="0.25">
      <c r="A32" s="137" t="str">
        <f>VLOOKUP(E32,'LISTADO ATM'!$A$2:$C$898,3,0)</f>
        <v>SUR</v>
      </c>
      <c r="B32" s="132" t="s">
        <v>2628</v>
      </c>
      <c r="C32" s="139">
        <v>44328.999490740738</v>
      </c>
      <c r="D32" s="139" t="s">
        <v>2451</v>
      </c>
      <c r="E32" s="126">
        <v>880</v>
      </c>
      <c r="F32" s="146" t="str">
        <f>VLOOKUP(E32,VIP!$A$2:$O13151,2,0)</f>
        <v>DRBR880</v>
      </c>
      <c r="G32" s="137" t="str">
        <f>VLOOKUP(E32,'LISTADO ATM'!$A$2:$B$897,2,0)</f>
        <v xml:space="preserve">ATM Autoservicio Barahona II </v>
      </c>
      <c r="H32" s="137" t="str">
        <f>VLOOKUP(E32,VIP!$A$2:$O18014,7,FALSE)</f>
        <v>Si</v>
      </c>
      <c r="I32" s="137" t="str">
        <f>VLOOKUP(E32,VIP!$A$2:$O9979,8,FALSE)</f>
        <v>Si</v>
      </c>
      <c r="J32" s="137" t="str">
        <f>VLOOKUP(E32,VIP!$A$2:$O9929,8,FALSE)</f>
        <v>Si</v>
      </c>
      <c r="K32" s="137" t="str">
        <f>VLOOKUP(E32,VIP!$A$2:$O13503,6,0)</f>
        <v>SI</v>
      </c>
      <c r="L32" s="127" t="s">
        <v>2564</v>
      </c>
      <c r="M32" s="138" t="s">
        <v>2448</v>
      </c>
      <c r="N32" s="138" t="s">
        <v>2455</v>
      </c>
      <c r="O32" s="137" t="s">
        <v>2456</v>
      </c>
      <c r="P32" s="140"/>
      <c r="Q32" s="138" t="s">
        <v>2564</v>
      </c>
    </row>
    <row r="33" spans="1:17" ht="18" x14ac:dyDescent="0.25">
      <c r="A33" s="137" t="str">
        <f>VLOOKUP(E33,'LISTADO ATM'!$A$2:$C$898,3,0)</f>
        <v>NORTE</v>
      </c>
      <c r="B33" s="132" t="s">
        <v>2627</v>
      </c>
      <c r="C33" s="139">
        <v>44329.001967592594</v>
      </c>
      <c r="D33" s="139" t="s">
        <v>2474</v>
      </c>
      <c r="E33" s="126">
        <v>307</v>
      </c>
      <c r="F33" s="146" t="str">
        <f>VLOOKUP(E33,VIP!$A$2:$O13150,2,0)</f>
        <v>DRBR307</v>
      </c>
      <c r="G33" s="137" t="str">
        <f>VLOOKUP(E33,'LISTADO ATM'!$A$2:$B$897,2,0)</f>
        <v>ATM Oficina Nagua II</v>
      </c>
      <c r="H33" s="137" t="str">
        <f>VLOOKUP(E33,VIP!$A$2:$O18013,7,FALSE)</f>
        <v>Si</v>
      </c>
      <c r="I33" s="137" t="str">
        <f>VLOOKUP(E33,VIP!$A$2:$O9978,8,FALSE)</f>
        <v>Si</v>
      </c>
      <c r="J33" s="137" t="str">
        <f>VLOOKUP(E33,VIP!$A$2:$O9928,8,FALSE)</f>
        <v>Si</v>
      </c>
      <c r="K33" s="137" t="str">
        <f>VLOOKUP(E33,VIP!$A$2:$O13502,6,0)</f>
        <v>SI</v>
      </c>
      <c r="L33" s="127" t="s">
        <v>2564</v>
      </c>
      <c r="M33" s="138" t="s">
        <v>2448</v>
      </c>
      <c r="N33" s="138" t="s">
        <v>2455</v>
      </c>
      <c r="O33" s="137" t="s">
        <v>2475</v>
      </c>
      <c r="P33" s="140"/>
      <c r="Q33" s="138" t="s">
        <v>2564</v>
      </c>
    </row>
    <row r="34" spans="1:17" ht="18" x14ac:dyDescent="0.25">
      <c r="A34" s="137" t="str">
        <f>VLOOKUP(E34,'LISTADO ATM'!$A$2:$C$898,3,0)</f>
        <v>DISTRITO NACIONAL</v>
      </c>
      <c r="B34" s="132" t="s">
        <v>2626</v>
      </c>
      <c r="C34" s="139">
        <v>44329.005925925929</v>
      </c>
      <c r="D34" s="139" t="s">
        <v>2474</v>
      </c>
      <c r="E34" s="126">
        <v>946</v>
      </c>
      <c r="F34" s="146" t="str">
        <f>VLOOKUP(E34,VIP!$A$2:$O13149,2,0)</f>
        <v>DRBR24R</v>
      </c>
      <c r="G34" s="137" t="str">
        <f>VLOOKUP(E34,'LISTADO ATM'!$A$2:$B$897,2,0)</f>
        <v xml:space="preserve">ATM Oficina Núñez de Cáceres I </v>
      </c>
      <c r="H34" s="137" t="str">
        <f>VLOOKUP(E34,VIP!$A$2:$O18012,7,FALSE)</f>
        <v>Si</v>
      </c>
      <c r="I34" s="137" t="str">
        <f>VLOOKUP(E34,VIP!$A$2:$O9977,8,FALSE)</f>
        <v>Si</v>
      </c>
      <c r="J34" s="137" t="str">
        <f>VLOOKUP(E34,VIP!$A$2:$O9927,8,FALSE)</f>
        <v>Si</v>
      </c>
      <c r="K34" s="137" t="str">
        <f>VLOOKUP(E34,VIP!$A$2:$O13501,6,0)</f>
        <v>NO</v>
      </c>
      <c r="L34" s="127" t="s">
        <v>2564</v>
      </c>
      <c r="M34" s="138" t="s">
        <v>2448</v>
      </c>
      <c r="N34" s="138" t="s">
        <v>2455</v>
      </c>
      <c r="O34" s="137" t="s">
        <v>2475</v>
      </c>
      <c r="P34" s="140"/>
      <c r="Q34" s="138" t="s">
        <v>2564</v>
      </c>
    </row>
    <row r="35" spans="1:17" ht="18" x14ac:dyDescent="0.25">
      <c r="A35" s="137" t="str">
        <f>VLOOKUP(E35,'LISTADO ATM'!$A$2:$C$898,3,0)</f>
        <v>DISTRITO NACIONAL</v>
      </c>
      <c r="B35" s="132" t="s">
        <v>2622</v>
      </c>
      <c r="C35" s="139">
        <v>44329.030277777776</v>
      </c>
      <c r="D35" s="139" t="s">
        <v>2474</v>
      </c>
      <c r="E35" s="126">
        <v>743</v>
      </c>
      <c r="F35" s="147" t="str">
        <f>VLOOKUP(E35,VIP!$A$2:$O13145,2,0)</f>
        <v>DRBR287</v>
      </c>
      <c r="G35" s="137" t="str">
        <f>VLOOKUP(E35,'LISTADO ATM'!$A$2:$B$897,2,0)</f>
        <v xml:space="preserve">ATM Oficina Los Frailes </v>
      </c>
      <c r="H35" s="137" t="str">
        <f>VLOOKUP(E35,VIP!$A$2:$O18008,7,FALSE)</f>
        <v>Si</v>
      </c>
      <c r="I35" s="137" t="str">
        <f>VLOOKUP(E35,VIP!$A$2:$O9973,8,FALSE)</f>
        <v>Si</v>
      </c>
      <c r="J35" s="137" t="str">
        <f>VLOOKUP(E35,VIP!$A$2:$O9923,8,FALSE)</f>
        <v>Si</v>
      </c>
      <c r="K35" s="137" t="str">
        <f>VLOOKUP(E35,VIP!$A$2:$O13497,6,0)</f>
        <v>SI</v>
      </c>
      <c r="L35" s="127" t="s">
        <v>2564</v>
      </c>
      <c r="M35" s="138" t="s">
        <v>2448</v>
      </c>
      <c r="N35" s="138" t="s">
        <v>2455</v>
      </c>
      <c r="O35" s="137" t="s">
        <v>2475</v>
      </c>
      <c r="P35" s="140"/>
      <c r="Q35" s="138" t="s">
        <v>2564</v>
      </c>
    </row>
    <row r="36" spans="1:17" ht="18" x14ac:dyDescent="0.25">
      <c r="A36" s="137" t="str">
        <f>VLOOKUP(E36,'LISTADO ATM'!$A$2:$C$898,3,0)</f>
        <v>DISTRITO NACIONAL</v>
      </c>
      <c r="B36" s="132" t="s">
        <v>2619</v>
      </c>
      <c r="C36" s="139">
        <v>44329.044814814813</v>
      </c>
      <c r="D36" s="139" t="s">
        <v>2474</v>
      </c>
      <c r="E36" s="126">
        <v>755</v>
      </c>
      <c r="F36" s="147" t="str">
        <f>VLOOKUP(E36,VIP!$A$2:$O13142,2,0)</f>
        <v>DRBR755</v>
      </c>
      <c r="G36" s="137" t="str">
        <f>VLOOKUP(E36,'LISTADO ATM'!$A$2:$B$897,2,0)</f>
        <v xml:space="preserve">ATM Oficina Galería del Este (Plaza) </v>
      </c>
      <c r="H36" s="137" t="str">
        <f>VLOOKUP(E36,VIP!$A$2:$O18005,7,FALSE)</f>
        <v>Si</v>
      </c>
      <c r="I36" s="137" t="str">
        <f>VLOOKUP(E36,VIP!$A$2:$O9970,8,FALSE)</f>
        <v>Si</v>
      </c>
      <c r="J36" s="137" t="str">
        <f>VLOOKUP(E36,VIP!$A$2:$O9920,8,FALSE)</f>
        <v>Si</v>
      </c>
      <c r="K36" s="137" t="str">
        <f>VLOOKUP(E36,VIP!$A$2:$O13494,6,0)</f>
        <v>NO</v>
      </c>
      <c r="L36" s="127" t="s">
        <v>2564</v>
      </c>
      <c r="M36" s="138" t="s">
        <v>2448</v>
      </c>
      <c r="N36" s="138" t="s">
        <v>2455</v>
      </c>
      <c r="O36" s="137" t="s">
        <v>2475</v>
      </c>
      <c r="P36" s="140"/>
      <c r="Q36" s="138" t="s">
        <v>2564</v>
      </c>
    </row>
    <row r="37" spans="1:17" ht="18" x14ac:dyDescent="0.25">
      <c r="A37" s="137" t="str">
        <f>VLOOKUP(E37,'LISTADO ATM'!$A$2:$C$898,3,0)</f>
        <v>ESTE</v>
      </c>
      <c r="B37" s="132" t="s">
        <v>2612</v>
      </c>
      <c r="C37" s="139">
        <v>44328.876875000002</v>
      </c>
      <c r="D37" s="139" t="s">
        <v>2451</v>
      </c>
      <c r="E37" s="126">
        <v>330</v>
      </c>
      <c r="F37" s="147" t="str">
        <f>VLOOKUP(E37,VIP!$A$2:$O13146,2,0)</f>
        <v>DRBR330</v>
      </c>
      <c r="G37" s="137" t="str">
        <f>VLOOKUP(E37,'LISTADO ATM'!$A$2:$B$897,2,0)</f>
        <v xml:space="preserve">ATM Oficina Boulevard (Higuey) </v>
      </c>
      <c r="H37" s="137" t="str">
        <f>VLOOKUP(E37,VIP!$A$2:$O18009,7,FALSE)</f>
        <v>Si</v>
      </c>
      <c r="I37" s="137" t="str">
        <f>VLOOKUP(E37,VIP!$A$2:$O9974,8,FALSE)</f>
        <v>Si</v>
      </c>
      <c r="J37" s="137" t="str">
        <f>VLOOKUP(E37,VIP!$A$2:$O9924,8,FALSE)</f>
        <v>Si</v>
      </c>
      <c r="K37" s="137" t="str">
        <f>VLOOKUP(E37,VIP!$A$2:$O13498,6,0)</f>
        <v>SI</v>
      </c>
      <c r="L37" s="127" t="s">
        <v>2580</v>
      </c>
      <c r="M37" s="138" t="s">
        <v>2448</v>
      </c>
      <c r="N37" s="138" t="s">
        <v>2455</v>
      </c>
      <c r="O37" s="137" t="s">
        <v>2456</v>
      </c>
      <c r="P37" s="140"/>
      <c r="Q37" s="138" t="s">
        <v>2580</v>
      </c>
    </row>
    <row r="38" spans="1:17" ht="18" x14ac:dyDescent="0.25">
      <c r="A38" s="137" t="str">
        <f>VLOOKUP(E38,'LISTADO ATM'!$A$2:$C$898,3,0)</f>
        <v>NORTE</v>
      </c>
      <c r="B38" s="132" t="s">
        <v>2608</v>
      </c>
      <c r="C38" s="139">
        <v>44328.899895833332</v>
      </c>
      <c r="D38" s="139" t="s">
        <v>2474</v>
      </c>
      <c r="E38" s="126">
        <v>746</v>
      </c>
      <c r="F38" s="147" t="str">
        <f>VLOOKUP(E38,VIP!$A$2:$O13142,2,0)</f>
        <v>DRBR156</v>
      </c>
      <c r="G38" s="137" t="str">
        <f>VLOOKUP(E38,'LISTADO ATM'!$A$2:$B$897,2,0)</f>
        <v xml:space="preserve">ATM Oficina Las Terrenas </v>
      </c>
      <c r="H38" s="137" t="str">
        <f>VLOOKUP(E38,VIP!$A$2:$O18005,7,FALSE)</f>
        <v>Si</v>
      </c>
      <c r="I38" s="137" t="str">
        <f>VLOOKUP(E38,VIP!$A$2:$O9970,8,FALSE)</f>
        <v>Si</v>
      </c>
      <c r="J38" s="137" t="str">
        <f>VLOOKUP(E38,VIP!$A$2:$O9920,8,FALSE)</f>
        <v>Si</v>
      </c>
      <c r="K38" s="137" t="str">
        <f>VLOOKUP(E38,VIP!$A$2:$O13494,6,0)</f>
        <v>SI</v>
      </c>
      <c r="L38" s="127" t="s">
        <v>2580</v>
      </c>
      <c r="M38" s="138" t="s">
        <v>2448</v>
      </c>
      <c r="N38" s="138" t="s">
        <v>2455</v>
      </c>
      <c r="O38" s="137" t="s">
        <v>2475</v>
      </c>
      <c r="P38" s="140"/>
      <c r="Q38" s="138" t="s">
        <v>2580</v>
      </c>
    </row>
    <row r="39" spans="1:17" ht="18" x14ac:dyDescent="0.25">
      <c r="A39" s="137" t="str">
        <f>VLOOKUP(E39,'LISTADO ATM'!$A$2:$C$898,3,0)</f>
        <v>DISTRITO NACIONAL</v>
      </c>
      <c r="B39" s="132" t="s">
        <v>2577</v>
      </c>
      <c r="C39" s="139">
        <v>44326.766585648147</v>
      </c>
      <c r="D39" s="139" t="s">
        <v>2474</v>
      </c>
      <c r="E39" s="126">
        <v>567</v>
      </c>
      <c r="F39" s="147" t="str">
        <f>VLOOKUP(E39,VIP!$A$2:$O13047,2,0)</f>
        <v>DRBR015</v>
      </c>
      <c r="G39" s="137" t="str">
        <f>VLOOKUP(E39,'LISTADO ATM'!$A$2:$B$897,2,0)</f>
        <v xml:space="preserve">ATM Oficina Máximo Gómez </v>
      </c>
      <c r="H39" s="137" t="str">
        <f>VLOOKUP(E39,VIP!$A$2:$O17910,7,FALSE)</f>
        <v>Si</v>
      </c>
      <c r="I39" s="137" t="str">
        <f>VLOOKUP(E39,VIP!$A$2:$O9875,8,FALSE)</f>
        <v>Si</v>
      </c>
      <c r="J39" s="137" t="str">
        <f>VLOOKUP(E39,VIP!$A$2:$O9825,8,FALSE)</f>
        <v>Si</v>
      </c>
      <c r="K39" s="137" t="str">
        <f>VLOOKUP(E39,VIP!$A$2:$O13399,6,0)</f>
        <v>NO</v>
      </c>
      <c r="L39" s="127" t="s">
        <v>2444</v>
      </c>
      <c r="M39" s="138" t="s">
        <v>2448</v>
      </c>
      <c r="N39" s="138" t="s">
        <v>2455</v>
      </c>
      <c r="O39" s="137" t="s">
        <v>2475</v>
      </c>
      <c r="P39" s="140"/>
      <c r="Q39" s="138" t="s">
        <v>2444</v>
      </c>
    </row>
    <row r="40" spans="1:17" ht="18" x14ac:dyDescent="0.25">
      <c r="A40" s="137" t="str">
        <f>VLOOKUP(E40,'LISTADO ATM'!$A$2:$C$898,3,0)</f>
        <v>DISTRITO NACIONAL</v>
      </c>
      <c r="B40" s="132" t="s">
        <v>2585</v>
      </c>
      <c r="C40" s="139">
        <v>44328.413703703707</v>
      </c>
      <c r="D40" s="139" t="s">
        <v>2451</v>
      </c>
      <c r="E40" s="126">
        <v>719</v>
      </c>
      <c r="F40" s="147" t="str">
        <f>VLOOKUP(E40,VIP!$A$2:$O13109,2,0)</f>
        <v>DRBR419</v>
      </c>
      <c r="G40" s="137" t="str">
        <f>VLOOKUP(E40,'LISTADO ATM'!$A$2:$B$897,2,0)</f>
        <v xml:space="preserve">ATM Ayuntamiento Municipal San Luís </v>
      </c>
      <c r="H40" s="137" t="str">
        <f>VLOOKUP(E40,VIP!$A$2:$O17972,7,FALSE)</f>
        <v>Si</v>
      </c>
      <c r="I40" s="137" t="str">
        <f>VLOOKUP(E40,VIP!$A$2:$O9937,8,FALSE)</f>
        <v>Si</v>
      </c>
      <c r="J40" s="137" t="str">
        <f>VLOOKUP(E40,VIP!$A$2:$O9887,8,FALSE)</f>
        <v>Si</v>
      </c>
      <c r="K40" s="137" t="str">
        <f>VLOOKUP(E40,VIP!$A$2:$O13461,6,0)</f>
        <v>NO</v>
      </c>
      <c r="L40" s="127" t="s">
        <v>2444</v>
      </c>
      <c r="M40" s="138" t="s">
        <v>2448</v>
      </c>
      <c r="N40" s="138" t="s">
        <v>2455</v>
      </c>
      <c r="O40" s="137" t="s">
        <v>2456</v>
      </c>
      <c r="P40" s="140"/>
      <c r="Q40" s="138" t="s">
        <v>2444</v>
      </c>
    </row>
    <row r="41" spans="1:17" ht="18" x14ac:dyDescent="0.25">
      <c r="A41" s="137" t="str">
        <f>VLOOKUP(E41,'LISTADO ATM'!$A$2:$C$898,3,0)</f>
        <v>DISTRITO NACIONAL</v>
      </c>
      <c r="B41" s="132" t="s">
        <v>2624</v>
      </c>
      <c r="C41" s="139">
        <v>44329.021064814813</v>
      </c>
      <c r="D41" s="139" t="s">
        <v>2474</v>
      </c>
      <c r="E41" s="126">
        <v>911</v>
      </c>
      <c r="F41" s="147" t="str">
        <f>VLOOKUP(E41,VIP!$A$2:$O13147,2,0)</f>
        <v>DRBR911</v>
      </c>
      <c r="G41" s="137" t="str">
        <f>VLOOKUP(E41,'LISTADO ATM'!$A$2:$B$897,2,0)</f>
        <v xml:space="preserve">ATM Oficina Venezuela II </v>
      </c>
      <c r="H41" s="137" t="str">
        <f>VLOOKUP(E41,VIP!$A$2:$O18010,7,FALSE)</f>
        <v>Si</v>
      </c>
      <c r="I41" s="137" t="str">
        <f>VLOOKUP(E41,VIP!$A$2:$O9975,8,FALSE)</f>
        <v>Si</v>
      </c>
      <c r="J41" s="137" t="str">
        <f>VLOOKUP(E41,VIP!$A$2:$O9925,8,FALSE)</f>
        <v>Si</v>
      </c>
      <c r="K41" s="137" t="str">
        <f>VLOOKUP(E41,VIP!$A$2:$O13499,6,0)</f>
        <v>SI</v>
      </c>
      <c r="L41" s="127" t="s">
        <v>2444</v>
      </c>
      <c r="M41" s="138" t="s">
        <v>2448</v>
      </c>
      <c r="N41" s="138" t="s">
        <v>2455</v>
      </c>
      <c r="O41" s="137" t="s">
        <v>2475</v>
      </c>
      <c r="P41" s="140"/>
      <c r="Q41" s="138" t="s">
        <v>2444</v>
      </c>
    </row>
    <row r="42" spans="1:17" ht="18" x14ac:dyDescent="0.25">
      <c r="A42" s="137" t="str">
        <f>VLOOKUP(E42,'LISTADO ATM'!$A$2:$C$898,3,0)</f>
        <v>ESTE</v>
      </c>
      <c r="B42" s="132" t="s">
        <v>2623</v>
      </c>
      <c r="C42" s="139">
        <v>44329.028391203705</v>
      </c>
      <c r="D42" s="139" t="s">
        <v>2451</v>
      </c>
      <c r="E42" s="126">
        <v>293</v>
      </c>
      <c r="F42" s="147" t="str">
        <f>VLOOKUP(E42,VIP!$A$2:$O13146,2,0)</f>
        <v>DRBR293</v>
      </c>
      <c r="G42" s="137" t="str">
        <f>VLOOKUP(E42,'LISTADO ATM'!$A$2:$B$897,2,0)</f>
        <v xml:space="preserve">ATM S/M Nueva Visión (San Pedro) </v>
      </c>
      <c r="H42" s="137" t="str">
        <f>VLOOKUP(E42,VIP!$A$2:$O18009,7,FALSE)</f>
        <v>Si</v>
      </c>
      <c r="I42" s="137" t="str">
        <f>VLOOKUP(E42,VIP!$A$2:$O9974,8,FALSE)</f>
        <v>Si</v>
      </c>
      <c r="J42" s="137" t="str">
        <f>VLOOKUP(E42,VIP!$A$2:$O9924,8,FALSE)</f>
        <v>Si</v>
      </c>
      <c r="K42" s="137" t="str">
        <f>VLOOKUP(E42,VIP!$A$2:$O13498,6,0)</f>
        <v>NO</v>
      </c>
      <c r="L42" s="127" t="s">
        <v>2444</v>
      </c>
      <c r="M42" s="138" t="s">
        <v>2448</v>
      </c>
      <c r="N42" s="138" t="s">
        <v>2455</v>
      </c>
      <c r="O42" s="137" t="s">
        <v>2456</v>
      </c>
      <c r="P42" s="140"/>
      <c r="Q42" s="138" t="s">
        <v>2444</v>
      </c>
    </row>
    <row r="43" spans="1:17" ht="18" x14ac:dyDescent="0.25">
      <c r="A43" s="137" t="str">
        <f>VLOOKUP(E43,'LISTADO ATM'!$A$2:$C$898,3,0)</f>
        <v>SUR</v>
      </c>
      <c r="B43" s="132" t="s">
        <v>2621</v>
      </c>
      <c r="C43" s="139">
        <v>44329.032476851855</v>
      </c>
      <c r="D43" s="139" t="s">
        <v>2474</v>
      </c>
      <c r="E43" s="126">
        <v>765</v>
      </c>
      <c r="F43" s="147" t="str">
        <f>VLOOKUP(E43,VIP!$A$2:$O13144,2,0)</f>
        <v>DRBR191</v>
      </c>
      <c r="G43" s="137" t="str">
        <f>VLOOKUP(E43,'LISTADO ATM'!$A$2:$B$897,2,0)</f>
        <v xml:space="preserve">ATM Oficina Azua I </v>
      </c>
      <c r="H43" s="137" t="str">
        <f>VLOOKUP(E43,VIP!$A$2:$O18007,7,FALSE)</f>
        <v>Si</v>
      </c>
      <c r="I43" s="137" t="str">
        <f>VLOOKUP(E43,VIP!$A$2:$O9972,8,FALSE)</f>
        <v>Si</v>
      </c>
      <c r="J43" s="137" t="str">
        <f>VLOOKUP(E43,VIP!$A$2:$O9922,8,FALSE)</f>
        <v>Si</v>
      </c>
      <c r="K43" s="137" t="str">
        <f>VLOOKUP(E43,VIP!$A$2:$O13496,6,0)</f>
        <v>NO</v>
      </c>
      <c r="L43" s="127" t="s">
        <v>2444</v>
      </c>
      <c r="M43" s="138" t="s">
        <v>2448</v>
      </c>
      <c r="N43" s="138" t="s">
        <v>2455</v>
      </c>
      <c r="O43" s="137" t="s">
        <v>2475</v>
      </c>
      <c r="P43" s="140"/>
      <c r="Q43" s="138" t="s">
        <v>2444</v>
      </c>
    </row>
    <row r="44" spans="1:17" s="96" customFormat="1" ht="18" x14ac:dyDescent="0.25">
      <c r="A44" s="137" t="str">
        <f>VLOOKUP(E44,'LISTADO ATM'!$A$2:$C$898,3,0)</f>
        <v>DISTRITO NACIONAL</v>
      </c>
      <c r="B44" s="132" t="s">
        <v>2605</v>
      </c>
      <c r="C44" s="139">
        <v>44328.643645833334</v>
      </c>
      <c r="D44" s="139" t="s">
        <v>2180</v>
      </c>
      <c r="E44" s="126">
        <v>149</v>
      </c>
      <c r="F44" s="148" t="str">
        <f>VLOOKUP(E44,VIP!$A$2:$O13135,2,0)</f>
        <v>DRBR149</v>
      </c>
      <c r="G44" s="137" t="str">
        <f>VLOOKUP(E44,'LISTADO ATM'!$A$2:$B$897,2,0)</f>
        <v>ATM Estación Metro Concepción</v>
      </c>
      <c r="H44" s="137" t="str">
        <f>VLOOKUP(E44,VIP!$A$2:$O17998,7,FALSE)</f>
        <v>N/A</v>
      </c>
      <c r="I44" s="137" t="str">
        <f>VLOOKUP(E44,VIP!$A$2:$O9963,8,FALSE)</f>
        <v>N/A</v>
      </c>
      <c r="J44" s="137" t="str">
        <f>VLOOKUP(E44,VIP!$A$2:$O9913,8,FALSE)</f>
        <v>N/A</v>
      </c>
      <c r="K44" s="137" t="str">
        <f>VLOOKUP(E44,VIP!$A$2:$O13487,6,0)</f>
        <v>N/A</v>
      </c>
      <c r="L44" s="127" t="s">
        <v>2421</v>
      </c>
      <c r="M44" s="138" t="s">
        <v>2448</v>
      </c>
      <c r="N44" s="138" t="s">
        <v>2455</v>
      </c>
      <c r="O44" s="137" t="s">
        <v>2457</v>
      </c>
      <c r="P44" s="140"/>
      <c r="Q44" s="138" t="s">
        <v>2421</v>
      </c>
    </row>
    <row r="45" spans="1:17" s="96" customFormat="1" ht="18" x14ac:dyDescent="0.25">
      <c r="A45" s="137" t="str">
        <f>VLOOKUP(E45,'LISTADO ATM'!$A$2:$C$898,3,0)</f>
        <v>NORTE</v>
      </c>
      <c r="B45" s="132" t="s">
        <v>2604</v>
      </c>
      <c r="C45" s="139">
        <v>44328.666863425926</v>
      </c>
      <c r="D45" s="139" t="s">
        <v>2474</v>
      </c>
      <c r="E45" s="126">
        <v>965</v>
      </c>
      <c r="F45" s="148" t="str">
        <f>VLOOKUP(E45,VIP!$A$2:$O13134,2,0)</f>
        <v>DRBR965</v>
      </c>
      <c r="G45" s="137" t="str">
        <f>VLOOKUP(E45,'LISTADO ATM'!$A$2:$B$897,2,0)</f>
        <v xml:space="preserve">ATM S/M La Fuente FUN (Santiago) </v>
      </c>
      <c r="H45" s="137" t="str">
        <f>VLOOKUP(E45,VIP!$A$2:$O17997,7,FALSE)</f>
        <v>Si</v>
      </c>
      <c r="I45" s="137" t="str">
        <f>VLOOKUP(E45,VIP!$A$2:$O9962,8,FALSE)</f>
        <v>Si</v>
      </c>
      <c r="J45" s="137" t="str">
        <f>VLOOKUP(E45,VIP!$A$2:$O9912,8,FALSE)</f>
        <v>Si</v>
      </c>
      <c r="K45" s="137" t="str">
        <f>VLOOKUP(E45,VIP!$A$2:$O13486,6,0)</f>
        <v>NO</v>
      </c>
      <c r="L45" s="127" t="s">
        <v>2418</v>
      </c>
      <c r="M45" s="138" t="s">
        <v>2448</v>
      </c>
      <c r="N45" s="138" t="s">
        <v>2455</v>
      </c>
      <c r="O45" s="137" t="s">
        <v>2578</v>
      </c>
      <c r="P45" s="140"/>
      <c r="Q45" s="138" t="s">
        <v>2418</v>
      </c>
    </row>
    <row r="46" spans="1:17" s="96" customFormat="1" ht="18" x14ac:dyDescent="0.25">
      <c r="A46" s="137" t="str">
        <f>VLOOKUP(E46,'LISTADO ATM'!$A$2:$C$898,3,0)</f>
        <v>ESTE</v>
      </c>
      <c r="B46" s="132" t="s">
        <v>2611</v>
      </c>
      <c r="C46" s="139">
        <v>44328.877187500002</v>
      </c>
      <c r="D46" s="139" t="s">
        <v>2451</v>
      </c>
      <c r="E46" s="126">
        <v>114</v>
      </c>
      <c r="F46" s="148" t="str">
        <f>VLOOKUP(E46,VIP!$A$2:$O13145,2,0)</f>
        <v>DRBR114</v>
      </c>
      <c r="G46" s="137" t="str">
        <f>VLOOKUP(E46,'LISTADO ATM'!$A$2:$B$897,2,0)</f>
        <v xml:space="preserve">ATM Oficina Hato Mayor </v>
      </c>
      <c r="H46" s="137" t="str">
        <f>VLOOKUP(E46,VIP!$A$2:$O18008,7,FALSE)</f>
        <v>Si</v>
      </c>
      <c r="I46" s="137" t="str">
        <f>VLOOKUP(E46,VIP!$A$2:$O9973,8,FALSE)</f>
        <v>Si</v>
      </c>
      <c r="J46" s="137" t="str">
        <f>VLOOKUP(E46,VIP!$A$2:$O9923,8,FALSE)</f>
        <v>Si</v>
      </c>
      <c r="K46" s="137" t="str">
        <f>VLOOKUP(E46,VIP!$A$2:$O13497,6,0)</f>
        <v>NO</v>
      </c>
      <c r="L46" s="127" t="s">
        <v>2418</v>
      </c>
      <c r="M46" s="138" t="s">
        <v>2448</v>
      </c>
      <c r="N46" s="138" t="s">
        <v>2455</v>
      </c>
      <c r="O46" s="137" t="s">
        <v>2456</v>
      </c>
      <c r="P46" s="140"/>
      <c r="Q46" s="138" t="s">
        <v>2418</v>
      </c>
    </row>
    <row r="47" spans="1:17" s="96" customFormat="1" ht="18" x14ac:dyDescent="0.25">
      <c r="A47" s="137" t="str">
        <f>VLOOKUP(E47,'LISTADO ATM'!$A$2:$C$898,3,0)</f>
        <v>NORTE</v>
      </c>
      <c r="B47" s="132" t="s">
        <v>2609</v>
      </c>
      <c r="C47" s="139">
        <v>44328.889548611114</v>
      </c>
      <c r="D47" s="139" t="s">
        <v>2451</v>
      </c>
      <c r="E47" s="126">
        <v>119</v>
      </c>
      <c r="F47" s="148" t="str">
        <f>VLOOKUP(E47,VIP!$A$2:$O13143,2,0)</f>
        <v>DRBR119</v>
      </c>
      <c r="G47" s="137" t="str">
        <f>VLOOKUP(E47,'LISTADO ATM'!$A$2:$B$897,2,0)</f>
        <v>ATM Oficina La Barranquita</v>
      </c>
      <c r="H47" s="137" t="str">
        <f>VLOOKUP(E47,VIP!$A$2:$O18006,7,FALSE)</f>
        <v>N/A</v>
      </c>
      <c r="I47" s="137" t="str">
        <f>VLOOKUP(E47,VIP!$A$2:$O9971,8,FALSE)</f>
        <v>N/A</v>
      </c>
      <c r="J47" s="137" t="str">
        <f>VLOOKUP(E47,VIP!$A$2:$O9921,8,FALSE)</f>
        <v>N/A</v>
      </c>
      <c r="K47" s="137" t="str">
        <f>VLOOKUP(E47,VIP!$A$2:$O13495,6,0)</f>
        <v>N/A</v>
      </c>
      <c r="L47" s="127" t="s">
        <v>2418</v>
      </c>
      <c r="M47" s="138" t="s">
        <v>2448</v>
      </c>
      <c r="N47" s="138" t="s">
        <v>2455</v>
      </c>
      <c r="O47" s="137" t="s">
        <v>2456</v>
      </c>
      <c r="P47" s="140"/>
      <c r="Q47" s="138" t="s">
        <v>2418</v>
      </c>
    </row>
    <row r="48" spans="1:17" s="96" customFormat="1" ht="18" x14ac:dyDescent="0.25">
      <c r="A48" s="137" t="str">
        <f>VLOOKUP(E48,'LISTADO ATM'!$A$2:$C$898,3,0)</f>
        <v>DISTRITO NACIONAL</v>
      </c>
      <c r="B48" s="132" t="s">
        <v>2625</v>
      </c>
      <c r="C48" s="139">
        <v>44329.017569444448</v>
      </c>
      <c r="D48" s="139" t="s">
        <v>2451</v>
      </c>
      <c r="E48" s="126">
        <v>235</v>
      </c>
      <c r="F48" s="148" t="str">
        <f>VLOOKUP(E48,VIP!$A$2:$O13148,2,0)</f>
        <v>DRBR235</v>
      </c>
      <c r="G48" s="137" t="str">
        <f>VLOOKUP(E48,'LISTADO ATM'!$A$2:$B$897,2,0)</f>
        <v xml:space="preserve">ATM Oficina Multicentro La Sirena San Isidro </v>
      </c>
      <c r="H48" s="137" t="str">
        <f>VLOOKUP(E48,VIP!$A$2:$O18011,7,FALSE)</f>
        <v>Si</v>
      </c>
      <c r="I48" s="137" t="str">
        <f>VLOOKUP(E48,VIP!$A$2:$O9976,8,FALSE)</f>
        <v>Si</v>
      </c>
      <c r="J48" s="137" t="str">
        <f>VLOOKUP(E48,VIP!$A$2:$O9926,8,FALSE)</f>
        <v>Si</v>
      </c>
      <c r="K48" s="137" t="str">
        <f>VLOOKUP(E48,VIP!$A$2:$O13500,6,0)</f>
        <v>SI</v>
      </c>
      <c r="L48" s="127" t="s">
        <v>2418</v>
      </c>
      <c r="M48" s="138" t="s">
        <v>2448</v>
      </c>
      <c r="N48" s="138" t="s">
        <v>2455</v>
      </c>
      <c r="O48" s="137" t="s">
        <v>2456</v>
      </c>
      <c r="P48" s="140"/>
      <c r="Q48" s="138" t="s">
        <v>2418</v>
      </c>
    </row>
    <row r="49" spans="1:17" s="96" customFormat="1" ht="18" x14ac:dyDescent="0.25">
      <c r="A49" s="137" t="str">
        <f>VLOOKUP(E49,'LISTADO ATM'!$A$2:$C$898,3,0)</f>
        <v>NORTE</v>
      </c>
      <c r="B49" s="132" t="s">
        <v>2620</v>
      </c>
      <c r="C49" s="139">
        <v>44329.036909722221</v>
      </c>
      <c r="D49" s="139" t="s">
        <v>2474</v>
      </c>
      <c r="E49" s="126">
        <v>649</v>
      </c>
      <c r="F49" s="148" t="str">
        <f>VLOOKUP(E49,VIP!$A$2:$O13143,2,0)</f>
        <v>DRBR649</v>
      </c>
      <c r="G49" s="137" t="str">
        <f>VLOOKUP(E49,'LISTADO ATM'!$A$2:$B$897,2,0)</f>
        <v xml:space="preserve">ATM Oficina Galería 56 (San Francisco de Macorís) </v>
      </c>
      <c r="H49" s="137" t="str">
        <f>VLOOKUP(E49,VIP!$A$2:$O18006,7,FALSE)</f>
        <v>Si</v>
      </c>
      <c r="I49" s="137" t="str">
        <f>VLOOKUP(E49,VIP!$A$2:$O9971,8,FALSE)</f>
        <v>Si</v>
      </c>
      <c r="J49" s="137" t="str">
        <f>VLOOKUP(E49,VIP!$A$2:$O9921,8,FALSE)</f>
        <v>Si</v>
      </c>
      <c r="K49" s="137" t="str">
        <f>VLOOKUP(E49,VIP!$A$2:$O13495,6,0)</f>
        <v>SI</v>
      </c>
      <c r="L49" s="127" t="s">
        <v>2418</v>
      </c>
      <c r="M49" s="138" t="s">
        <v>2448</v>
      </c>
      <c r="N49" s="138" t="s">
        <v>2455</v>
      </c>
      <c r="O49" s="137" t="s">
        <v>2475</v>
      </c>
      <c r="P49" s="140"/>
      <c r="Q49" s="138" t="s">
        <v>2418</v>
      </c>
    </row>
    <row r="50" spans="1:17" s="96" customFormat="1" ht="18" x14ac:dyDescent="0.25">
      <c r="A50" s="137" t="str">
        <f>VLOOKUP(E50,'LISTADO ATM'!$A$2:$C$898,3,0)</f>
        <v>ESTE</v>
      </c>
      <c r="B50" s="132" t="s">
        <v>2618</v>
      </c>
      <c r="C50" s="139">
        <v>44329.046875</v>
      </c>
      <c r="D50" s="139" t="s">
        <v>2451</v>
      </c>
      <c r="E50" s="126">
        <v>330</v>
      </c>
      <c r="F50" s="148" t="str">
        <f>VLOOKUP(E50,VIP!$A$2:$O13141,2,0)</f>
        <v>DRBR330</v>
      </c>
      <c r="G50" s="137" t="str">
        <f>VLOOKUP(E50,'LISTADO ATM'!$A$2:$B$897,2,0)</f>
        <v xml:space="preserve">ATM Oficina Boulevard (Higuey) </v>
      </c>
      <c r="H50" s="137" t="str">
        <f>VLOOKUP(E50,VIP!$A$2:$O18004,7,FALSE)</f>
        <v>Si</v>
      </c>
      <c r="I50" s="137" t="str">
        <f>VLOOKUP(E50,VIP!$A$2:$O9969,8,FALSE)</f>
        <v>Si</v>
      </c>
      <c r="J50" s="137" t="str">
        <f>VLOOKUP(E50,VIP!$A$2:$O9919,8,FALSE)</f>
        <v>Si</v>
      </c>
      <c r="K50" s="137" t="str">
        <f>VLOOKUP(E50,VIP!$A$2:$O13493,6,0)</f>
        <v>SI</v>
      </c>
      <c r="L50" s="127" t="s">
        <v>2418</v>
      </c>
      <c r="M50" s="138" t="s">
        <v>2448</v>
      </c>
      <c r="N50" s="138" t="s">
        <v>2455</v>
      </c>
      <c r="O50" s="137" t="s">
        <v>2456</v>
      </c>
      <c r="P50" s="140"/>
      <c r="Q50" s="138" t="s">
        <v>2418</v>
      </c>
    </row>
    <row r="51" spans="1:17" s="96" customFormat="1" ht="18" x14ac:dyDescent="0.25">
      <c r="A51" s="137" t="str">
        <f>VLOOKUP(E51,'LISTADO ATM'!$A$2:$C$898,3,0)</f>
        <v>NORTE</v>
      </c>
      <c r="B51" s="132" t="s">
        <v>2617</v>
      </c>
      <c r="C51" s="139">
        <v>44328.774155092593</v>
      </c>
      <c r="D51" s="139" t="s">
        <v>2180</v>
      </c>
      <c r="E51" s="126">
        <v>511</v>
      </c>
      <c r="F51" s="148" t="str">
        <f>VLOOKUP(E51,VIP!$A$2:$O13151,2,0)</f>
        <v>DRBR511</v>
      </c>
      <c r="G51" s="137" t="str">
        <f>VLOOKUP(E51,'LISTADO ATM'!$A$2:$B$897,2,0)</f>
        <v xml:space="preserve">ATM UNP Río San Juan (Nagua) </v>
      </c>
      <c r="H51" s="137" t="str">
        <f>VLOOKUP(E51,VIP!$A$2:$O18014,7,FALSE)</f>
        <v>Si</v>
      </c>
      <c r="I51" s="137" t="str">
        <f>VLOOKUP(E51,VIP!$A$2:$O9979,8,FALSE)</f>
        <v>Si</v>
      </c>
      <c r="J51" s="137" t="str">
        <f>VLOOKUP(E51,VIP!$A$2:$O9929,8,FALSE)</f>
        <v>Si</v>
      </c>
      <c r="K51" s="137" t="str">
        <f>VLOOKUP(E51,VIP!$A$2:$O13503,6,0)</f>
        <v>NO</v>
      </c>
      <c r="L51" s="127" t="s">
        <v>2470</v>
      </c>
      <c r="M51" s="138" t="s">
        <v>2448</v>
      </c>
      <c r="N51" s="138" t="s">
        <v>2455</v>
      </c>
      <c r="O51" s="137" t="s">
        <v>2457</v>
      </c>
      <c r="P51" s="140"/>
      <c r="Q51" s="138" t="s">
        <v>2470</v>
      </c>
    </row>
    <row r="52" spans="1:17" s="96" customFormat="1" ht="18" x14ac:dyDescent="0.25">
      <c r="A52" s="137" t="str">
        <f>VLOOKUP(E52,'LISTADO ATM'!$A$2:$C$898,3,0)</f>
        <v>DISTRITO NACIONAL</v>
      </c>
      <c r="B52" s="132" t="s">
        <v>2613</v>
      </c>
      <c r="C52" s="139">
        <v>44328.857245370367</v>
      </c>
      <c r="D52" s="139" t="s">
        <v>2180</v>
      </c>
      <c r="E52" s="126">
        <v>515</v>
      </c>
      <c r="F52" s="148" t="str">
        <f>VLOOKUP(E52,VIP!$A$2:$O13147,2,0)</f>
        <v>DRBR515</v>
      </c>
      <c r="G52" s="137" t="str">
        <f>VLOOKUP(E52,'LISTADO ATM'!$A$2:$B$897,2,0)</f>
        <v xml:space="preserve">ATM Oficina Agora Mall I </v>
      </c>
      <c r="H52" s="137" t="str">
        <f>VLOOKUP(E52,VIP!$A$2:$O18010,7,FALSE)</f>
        <v>Si</v>
      </c>
      <c r="I52" s="137" t="str">
        <f>VLOOKUP(E52,VIP!$A$2:$O9975,8,FALSE)</f>
        <v>Si</v>
      </c>
      <c r="J52" s="137" t="str">
        <f>VLOOKUP(E52,VIP!$A$2:$O9925,8,FALSE)</f>
        <v>Si</v>
      </c>
      <c r="K52" s="137" t="str">
        <f>VLOOKUP(E52,VIP!$A$2:$O13499,6,0)</f>
        <v>SI</v>
      </c>
      <c r="L52" s="127" t="s">
        <v>2470</v>
      </c>
      <c r="M52" s="138" t="s">
        <v>2448</v>
      </c>
      <c r="N52" s="138" t="s">
        <v>2455</v>
      </c>
      <c r="O52" s="137" t="s">
        <v>2457</v>
      </c>
      <c r="P52" s="140"/>
      <c r="Q52" s="138" t="s">
        <v>2470</v>
      </c>
    </row>
    <row r="53" spans="1:17" s="96" customFormat="1" ht="18" x14ac:dyDescent="0.25">
      <c r="A53" s="137" t="str">
        <f>VLOOKUP(E53,'LISTADO ATM'!$A$2:$C$898,3,0)</f>
        <v>ESTE</v>
      </c>
      <c r="B53" s="132" t="s">
        <v>2606</v>
      </c>
      <c r="C53" s="139">
        <v>44328.916655092595</v>
      </c>
      <c r="D53" s="139" t="s">
        <v>2180</v>
      </c>
      <c r="E53" s="126">
        <v>121</v>
      </c>
      <c r="F53" s="148" t="str">
        <f>VLOOKUP(E53,VIP!$A$2:$O13140,2,0)</f>
        <v>DRBR121</v>
      </c>
      <c r="G53" s="137" t="str">
        <f>VLOOKUP(E53,'LISTADO ATM'!$A$2:$B$897,2,0)</f>
        <v xml:space="preserve">ATM Oficina Bayaguana </v>
      </c>
      <c r="H53" s="137" t="str">
        <f>VLOOKUP(E53,VIP!$A$2:$O18003,7,FALSE)</f>
        <v>Si</v>
      </c>
      <c r="I53" s="137" t="str">
        <f>VLOOKUP(E53,VIP!$A$2:$O9968,8,FALSE)</f>
        <v>Si</v>
      </c>
      <c r="J53" s="137" t="str">
        <f>VLOOKUP(E53,VIP!$A$2:$O9918,8,FALSE)</f>
        <v>Si</v>
      </c>
      <c r="K53" s="137" t="str">
        <f>VLOOKUP(E53,VIP!$A$2:$O13492,6,0)</f>
        <v>SI</v>
      </c>
      <c r="L53" s="127" t="s">
        <v>2470</v>
      </c>
      <c r="M53" s="138" t="s">
        <v>2448</v>
      </c>
      <c r="N53" s="138" t="s">
        <v>2455</v>
      </c>
      <c r="O53" s="137" t="s">
        <v>2457</v>
      </c>
      <c r="P53" s="140"/>
      <c r="Q53" s="138" t="s">
        <v>2470</v>
      </c>
    </row>
  </sheetData>
  <autoFilter ref="A4:Q4">
    <sortState ref="A5:Q5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85" zoomScaleNormal="85" workbookViewId="0">
      <selection activeCell="A7" sqref="A7:E7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16384" width="23.42578125" style="96"/>
  </cols>
  <sheetData>
    <row r="1" spans="1:5" ht="26.4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2453</v>
      </c>
      <c r="B2" s="173"/>
      <c r="C2" s="173"/>
      <c r="D2" s="173"/>
      <c r="E2" s="17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44328.708333333336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44329.25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60" t="s">
        <v>2415</v>
      </c>
      <c r="B7" s="161"/>
      <c r="C7" s="161"/>
      <c r="D7" s="161"/>
      <c r="E7" s="162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99" t="s">
        <v>2417</v>
      </c>
    </row>
    <row r="9" spans="1:5" ht="18.75" customHeight="1" x14ac:dyDescent="0.25">
      <c r="A9" s="97" t="e">
        <f>VLOOKUP(B9,'[1]LISTADO ATM'!$A$2:$C$821,3,0)</f>
        <v>#N/A</v>
      </c>
      <c r="B9" s="197"/>
      <c r="C9" s="130" t="e">
        <f>VLOOKUP(B9,'[1]LISTADO ATM'!$A$2:$B$821,2,0)</f>
        <v>#N/A</v>
      </c>
      <c r="D9" s="131" t="s">
        <v>2566</v>
      </c>
      <c r="E9" s="132"/>
    </row>
    <row r="10" spans="1:5" ht="18.75" thickBot="1" x14ac:dyDescent="0.3">
      <c r="A10" s="100" t="s">
        <v>2477</v>
      </c>
      <c r="B10" s="142">
        <f>COUNT(#REF!)</f>
        <v>0</v>
      </c>
      <c r="C10" s="175"/>
      <c r="D10" s="176"/>
      <c r="E10" s="177"/>
    </row>
    <row r="11" spans="1:5" x14ac:dyDescent="0.25">
      <c r="B11" s="102"/>
      <c r="E11" s="102"/>
    </row>
    <row r="12" spans="1:5" ht="17.45" customHeight="1" x14ac:dyDescent="0.25">
      <c r="A12" s="160" t="s">
        <v>2478</v>
      </c>
      <c r="B12" s="161"/>
      <c r="C12" s="161"/>
      <c r="D12" s="161"/>
      <c r="E12" s="162"/>
    </row>
    <row r="13" spans="1:5" ht="17.4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customHeight="1" x14ac:dyDescent="0.25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2567</v>
      </c>
      <c r="E14" s="132"/>
    </row>
    <row r="15" spans="1:5" ht="17.45" customHeight="1" thickBot="1" x14ac:dyDescent="0.3">
      <c r="A15" s="100" t="s">
        <v>2477</v>
      </c>
      <c r="B15" s="142">
        <f>COUNT(B14:B14)</f>
        <v>0</v>
      </c>
      <c r="C15" s="163"/>
      <c r="D15" s="164"/>
      <c r="E15" s="165"/>
    </row>
    <row r="16" spans="1:5" ht="15.75" thickBot="1" x14ac:dyDescent="0.3">
      <c r="B16" s="102"/>
      <c r="E16" s="102"/>
    </row>
    <row r="17" spans="1:5" ht="18.75" thickBot="1" x14ac:dyDescent="0.3">
      <c r="A17" s="166" t="s">
        <v>2479</v>
      </c>
      <c r="B17" s="167"/>
      <c r="C17" s="167"/>
      <c r="D17" s="167"/>
      <c r="E17" s="168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98" t="str">
        <f>VLOOKUP(B19,'[1]LISTADO ATM'!$A$2:$C$821,3,0)</f>
        <v>NORTE</v>
      </c>
      <c r="B19" s="129">
        <v>965</v>
      </c>
      <c r="C19" s="132" t="str">
        <f>VLOOKUP(B19,'[1]LISTADO ATM'!$A$2:$B$821,2,0)</f>
        <v xml:space="preserve">ATM S/M La Fuente FUN (Santiago) </v>
      </c>
      <c r="D19" s="133" t="s">
        <v>2439</v>
      </c>
      <c r="E19" s="132" t="s">
        <v>2604</v>
      </c>
    </row>
    <row r="20" spans="1:5" ht="18" x14ac:dyDescent="0.25">
      <c r="A20" s="198" t="str">
        <f>VLOOKUP(B20,'[1]LISTADO ATM'!$A$2:$C$821,3,0)</f>
        <v>ESTE</v>
      </c>
      <c r="B20" s="129">
        <v>114</v>
      </c>
      <c r="C20" s="132" t="str">
        <f>VLOOKUP(B20,'[1]LISTADO ATM'!$A$2:$B$821,2,0)</f>
        <v xml:space="preserve">ATM Oficina Hato Mayor </v>
      </c>
      <c r="D20" s="133" t="s">
        <v>2439</v>
      </c>
      <c r="E20" s="134" t="s">
        <v>2611</v>
      </c>
    </row>
    <row r="21" spans="1:5" ht="18" x14ac:dyDescent="0.25">
      <c r="A21" s="198" t="str">
        <f>VLOOKUP(B21,'[1]LISTADO ATM'!$A$2:$C$821,3,0)</f>
        <v>NORTE</v>
      </c>
      <c r="B21" s="129">
        <v>119</v>
      </c>
      <c r="C21" s="132" t="str">
        <f>VLOOKUP(B21,'[1]LISTADO ATM'!$A$2:$B$821,2,0)</f>
        <v>ATM Oficina La Barranquita</v>
      </c>
      <c r="D21" s="133" t="s">
        <v>2439</v>
      </c>
      <c r="E21" s="134" t="s">
        <v>2609</v>
      </c>
    </row>
    <row r="22" spans="1:5" ht="18" x14ac:dyDescent="0.25">
      <c r="A22" s="198" t="str">
        <f>VLOOKUP(B22,'[1]LISTADO ATM'!$A$2:$C$821,3,0)</f>
        <v>DISTRITO NACIONAL</v>
      </c>
      <c r="B22" s="129">
        <v>235</v>
      </c>
      <c r="C22" s="132" t="str">
        <f>VLOOKUP(B22,'[1]LISTADO ATM'!$A$2:$B$821,2,0)</f>
        <v xml:space="preserve">ATM Oficina Multicentro La Sirena San Isidro </v>
      </c>
      <c r="D22" s="133" t="s">
        <v>2439</v>
      </c>
      <c r="E22" s="134" t="s">
        <v>2625</v>
      </c>
    </row>
    <row r="23" spans="1:5" ht="18" x14ac:dyDescent="0.25">
      <c r="A23" s="198" t="str">
        <f>VLOOKUP(B23,'[1]LISTADO ATM'!$A$2:$C$821,3,0)</f>
        <v>NORTE</v>
      </c>
      <c r="B23" s="129">
        <v>649</v>
      </c>
      <c r="C23" s="132" t="str">
        <f>VLOOKUP(B23,'[1]LISTADO ATM'!$A$2:$B$821,2,0)</f>
        <v xml:space="preserve">ATM Oficina Galería 56 (San Francisco de Macorís) </v>
      </c>
      <c r="D23" s="133" t="s">
        <v>2439</v>
      </c>
      <c r="E23" s="134" t="s">
        <v>2620</v>
      </c>
    </row>
    <row r="24" spans="1:5" ht="18" x14ac:dyDescent="0.25">
      <c r="A24" s="198" t="str">
        <f>VLOOKUP(B24,'[1]LISTADO ATM'!$A$2:$C$821,3,0)</f>
        <v>ESTE</v>
      </c>
      <c r="B24" s="129">
        <v>330</v>
      </c>
      <c r="C24" s="132" t="str">
        <f>VLOOKUP(B24,'[1]LISTADO ATM'!$A$2:$B$821,2,0)</f>
        <v xml:space="preserve">ATM Oficina Boulevard (Higuey) </v>
      </c>
      <c r="D24" s="133" t="s">
        <v>2439</v>
      </c>
      <c r="E24" s="134" t="s">
        <v>2618</v>
      </c>
    </row>
    <row r="25" spans="1:5" ht="18" x14ac:dyDescent="0.25">
      <c r="A25" s="198" t="e">
        <f>VLOOKUP(B25,'[1]LISTADO ATM'!$A$2:$C$821,3,0)</f>
        <v>#N/A</v>
      </c>
      <c r="B25" s="129"/>
      <c r="C25" s="132" t="e">
        <f>VLOOKUP(B25,'[1]LISTADO ATM'!$A$2:$B$821,2,0)</f>
        <v>#N/A</v>
      </c>
      <c r="D25" s="133" t="s">
        <v>2439</v>
      </c>
      <c r="E25" s="134"/>
    </row>
    <row r="26" spans="1:5" ht="17.45" customHeight="1" thickBot="1" x14ac:dyDescent="0.3">
      <c r="A26" s="121" t="s">
        <v>2477</v>
      </c>
      <c r="B26" s="142">
        <f>COUNT(B19:B25)</f>
        <v>6</v>
      </c>
      <c r="C26" s="110"/>
      <c r="D26" s="110"/>
      <c r="E26" s="110"/>
    </row>
    <row r="27" spans="1:5" ht="18" customHeight="1" thickBot="1" x14ac:dyDescent="0.3">
      <c r="B27" s="102"/>
      <c r="E27" s="102"/>
    </row>
    <row r="28" spans="1:5" ht="19.5" customHeight="1" thickBot="1" x14ac:dyDescent="0.3">
      <c r="A28" s="166" t="s">
        <v>2556</v>
      </c>
      <c r="B28" s="167"/>
      <c r="C28" s="167"/>
      <c r="D28" s="167"/>
      <c r="E28" s="168"/>
    </row>
    <row r="29" spans="1:5" ht="19.5" customHeight="1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99" t="s">
        <v>2417</v>
      </c>
    </row>
    <row r="30" spans="1:5" ht="18" x14ac:dyDescent="0.25">
      <c r="A30" s="97" t="str">
        <f>VLOOKUP(B30,'[1]LISTADO ATM'!$A$2:$C$821,3,0)</f>
        <v>DISTRITO NACIONAL</v>
      </c>
      <c r="B30" s="129">
        <v>567</v>
      </c>
      <c r="C30" s="132" t="str">
        <f>VLOOKUP(B30,'[1]LISTADO ATM'!$A$2:$B$821,2,0)</f>
        <v xml:space="preserve">ATM Oficina Máximo Gómez </v>
      </c>
      <c r="D30" s="129" t="s">
        <v>2503</v>
      </c>
      <c r="E30" s="134" t="s">
        <v>2577</v>
      </c>
    </row>
    <row r="31" spans="1:5" ht="18" x14ac:dyDescent="0.25">
      <c r="A31" s="97" t="str">
        <f>VLOOKUP(B31,'[1]LISTADO ATM'!$A$2:$C$821,3,0)</f>
        <v>DISTRITO NACIONAL</v>
      </c>
      <c r="B31" s="129">
        <v>719</v>
      </c>
      <c r="C31" s="132" t="str">
        <f>VLOOKUP(B31,'[1]LISTADO ATM'!$A$2:$B$821,2,0)</f>
        <v xml:space="preserve">ATM Ayuntamiento Municipal San Luís </v>
      </c>
      <c r="D31" s="129" t="s">
        <v>2503</v>
      </c>
      <c r="E31" s="134" t="s">
        <v>2585</v>
      </c>
    </row>
    <row r="32" spans="1:5" ht="18" x14ac:dyDescent="0.25">
      <c r="A32" s="97" t="str">
        <f>VLOOKUP(B32,'[1]LISTADO ATM'!$A$2:$C$821,3,0)</f>
        <v>DISTRITO NACIONAL</v>
      </c>
      <c r="B32" s="129">
        <v>911</v>
      </c>
      <c r="C32" s="132" t="str">
        <f>VLOOKUP(B32,'[1]LISTADO ATM'!$A$2:$B$821,2,0)</f>
        <v xml:space="preserve">ATM Oficina Venezuela II </v>
      </c>
      <c r="D32" s="129" t="s">
        <v>2503</v>
      </c>
      <c r="E32" s="134" t="s">
        <v>2624</v>
      </c>
    </row>
    <row r="33" spans="1:5" ht="18" x14ac:dyDescent="0.25">
      <c r="A33" s="97" t="str">
        <f>VLOOKUP(B33,'[1]LISTADO ATM'!$A$2:$C$821,3,0)</f>
        <v>ESTE</v>
      </c>
      <c r="B33" s="129">
        <v>293</v>
      </c>
      <c r="C33" s="132" t="str">
        <f>VLOOKUP(B33,'[1]LISTADO ATM'!$A$2:$B$821,2,0)</f>
        <v xml:space="preserve">ATM S/M Nueva Visión (San Pedro) </v>
      </c>
      <c r="D33" s="129" t="s">
        <v>2503</v>
      </c>
      <c r="E33" s="134" t="s">
        <v>2623</v>
      </c>
    </row>
    <row r="34" spans="1:5" ht="18" x14ac:dyDescent="0.25">
      <c r="A34" s="97" t="str">
        <f>VLOOKUP(B34,'[1]LISTADO ATM'!$A$2:$C$821,3,0)</f>
        <v>SUR</v>
      </c>
      <c r="B34" s="129">
        <v>765</v>
      </c>
      <c r="C34" s="132" t="str">
        <f>VLOOKUP(B34,'[1]LISTADO ATM'!$A$2:$B$821,2,0)</f>
        <v xml:space="preserve">ATM Oficina Azua I </v>
      </c>
      <c r="D34" s="129" t="s">
        <v>2503</v>
      </c>
      <c r="E34" s="134" t="s">
        <v>2621</v>
      </c>
    </row>
    <row r="35" spans="1:5" ht="18" x14ac:dyDescent="0.25">
      <c r="A35" s="97" t="e">
        <f>VLOOKUP(B35,'[1]LISTADO ATM'!$A$2:$C$821,3,0)</f>
        <v>#N/A</v>
      </c>
      <c r="B35" s="129"/>
      <c r="C35" s="132" t="e">
        <f>VLOOKUP(B35,'[1]LISTADO ATM'!$A$2:$B$821,2,0)</f>
        <v>#N/A</v>
      </c>
      <c r="D35" s="129" t="s">
        <v>2503</v>
      </c>
      <c r="E35" s="134"/>
    </row>
    <row r="36" spans="1:5" ht="18" customHeight="1" thickBot="1" x14ac:dyDescent="0.3">
      <c r="A36" s="100"/>
      <c r="B36" s="142">
        <f>COUNT(B30:B35)</f>
        <v>5</v>
      </c>
      <c r="C36" s="110"/>
      <c r="D36" s="149"/>
      <c r="E36" s="150"/>
    </row>
    <row r="37" spans="1:5" ht="15.75" thickBot="1" x14ac:dyDescent="0.3">
      <c r="B37" s="102"/>
      <c r="E37" s="102"/>
    </row>
    <row r="38" spans="1:5" ht="19.5" customHeight="1" x14ac:dyDescent="0.25">
      <c r="A38" s="180" t="s">
        <v>2480</v>
      </c>
      <c r="B38" s="181"/>
      <c r="C38" s="181"/>
      <c r="D38" s="181"/>
      <c r="E38" s="182"/>
    </row>
    <row r="39" spans="1:5" ht="18" x14ac:dyDescent="0.25">
      <c r="A39" s="99" t="s">
        <v>15</v>
      </c>
      <c r="B39" s="99" t="s">
        <v>2416</v>
      </c>
      <c r="C39" s="101" t="s">
        <v>46</v>
      </c>
      <c r="D39" s="135" t="s">
        <v>2419</v>
      </c>
      <c r="E39" s="108" t="s">
        <v>2417</v>
      </c>
    </row>
    <row r="40" spans="1:5" ht="18.75" customHeight="1" x14ac:dyDescent="0.25">
      <c r="A40" s="97" t="str">
        <f>VLOOKUP(B40,'[1]LISTADO ATM'!$A$2:$C$821,3,0)</f>
        <v>DISTRITO NACIONAL</v>
      </c>
      <c r="B40" s="129">
        <v>70</v>
      </c>
      <c r="C40" s="132" t="str">
        <f>VLOOKUP(B40,'[1]LISTADO ATM'!$A$2:$B$821,2,0)</f>
        <v xml:space="preserve">ATM Autoservicio Plaza Lama Zona Oriental </v>
      </c>
      <c r="D40" s="143" t="s">
        <v>2564</v>
      </c>
      <c r="E40" s="132" t="s">
        <v>2579</v>
      </c>
    </row>
    <row r="41" spans="1:5" ht="18.75" customHeight="1" x14ac:dyDescent="0.25">
      <c r="A41" s="97" t="str">
        <f>VLOOKUP(B41,'[1]LISTADO ATM'!$A$2:$C$821,3,0)</f>
        <v>DISTRITO NACIONAL</v>
      </c>
      <c r="B41" s="129">
        <v>231</v>
      </c>
      <c r="C41" s="132" t="str">
        <f>VLOOKUP(B41,'[1]LISTADO ATM'!$A$2:$B$821,2,0)</f>
        <v xml:space="preserve">ATM Oficina Zona Oriental </v>
      </c>
      <c r="D41" s="143" t="s">
        <v>2564</v>
      </c>
      <c r="E41" s="132" t="s">
        <v>2603</v>
      </c>
    </row>
    <row r="42" spans="1:5" ht="18.75" customHeight="1" x14ac:dyDescent="0.25">
      <c r="A42" s="97" t="str">
        <f>VLOOKUP(B42,'[1]LISTADO ATM'!$A$2:$C$821,3,0)</f>
        <v>DISTRITO NACIONAL</v>
      </c>
      <c r="B42" s="129">
        <v>312</v>
      </c>
      <c r="C42" s="132" t="str">
        <f>VLOOKUP(B42,'[1]LISTADO ATM'!$A$2:$B$821,2,0)</f>
        <v xml:space="preserve">ATM Oficina Tiradentes II (Naco) </v>
      </c>
      <c r="D42" s="143" t="s">
        <v>2564</v>
      </c>
      <c r="E42" s="132" t="s">
        <v>2629</v>
      </c>
    </row>
    <row r="43" spans="1:5" ht="18.75" customHeight="1" x14ac:dyDescent="0.25">
      <c r="A43" s="97" t="str">
        <f>VLOOKUP(B43,'[1]LISTADO ATM'!$A$2:$C$821,3,0)</f>
        <v>SUR</v>
      </c>
      <c r="B43" s="129">
        <v>880</v>
      </c>
      <c r="C43" s="132" t="str">
        <f>VLOOKUP(B43,'[1]LISTADO ATM'!$A$2:$B$821,2,0)</f>
        <v xml:space="preserve">ATM Autoservicio Barahona II </v>
      </c>
      <c r="D43" s="143" t="s">
        <v>2564</v>
      </c>
      <c r="E43" s="132" t="s">
        <v>2628</v>
      </c>
    </row>
    <row r="44" spans="1:5" ht="18.75" customHeight="1" x14ac:dyDescent="0.25">
      <c r="A44" s="97" t="str">
        <f>VLOOKUP(B44,'[1]LISTADO ATM'!$A$2:$C$821,3,0)</f>
        <v>NORTE</v>
      </c>
      <c r="B44" s="129">
        <v>307</v>
      </c>
      <c r="C44" s="132" t="str">
        <f>VLOOKUP(B44,'[1]LISTADO ATM'!$A$2:$B$821,2,0)</f>
        <v>ATM Oficina Nagua II</v>
      </c>
      <c r="D44" s="143" t="s">
        <v>2564</v>
      </c>
      <c r="E44" s="132" t="s">
        <v>2627</v>
      </c>
    </row>
    <row r="45" spans="1:5" ht="18.75" customHeight="1" x14ac:dyDescent="0.25">
      <c r="A45" s="97" t="str">
        <f>VLOOKUP(B45,'[1]LISTADO ATM'!$A$2:$C$821,3,0)</f>
        <v>DISTRITO NACIONAL</v>
      </c>
      <c r="B45" s="129">
        <v>946</v>
      </c>
      <c r="C45" s="132" t="str">
        <f>VLOOKUP(B45,'[1]LISTADO ATM'!$A$2:$B$821,2,0)</f>
        <v xml:space="preserve">ATM Oficina Núñez de Cáceres I </v>
      </c>
      <c r="D45" s="143" t="s">
        <v>2564</v>
      </c>
      <c r="E45" s="132" t="s">
        <v>2626</v>
      </c>
    </row>
    <row r="46" spans="1:5" ht="18.75" customHeight="1" x14ac:dyDescent="0.25">
      <c r="A46" s="97" t="str">
        <f>VLOOKUP(B46,'[1]LISTADO ATM'!$A$2:$C$821,3,0)</f>
        <v>DISTRITO NACIONAL</v>
      </c>
      <c r="B46" s="129">
        <v>743</v>
      </c>
      <c r="C46" s="132" t="str">
        <f>VLOOKUP(B46,'[1]LISTADO ATM'!$A$2:$B$821,2,0)</f>
        <v xml:space="preserve">ATM Oficina Los Frailes </v>
      </c>
      <c r="D46" s="143" t="s">
        <v>2564</v>
      </c>
      <c r="E46" s="132" t="s">
        <v>2622</v>
      </c>
    </row>
    <row r="47" spans="1:5" ht="18.75" customHeight="1" x14ac:dyDescent="0.25">
      <c r="A47" s="97" t="str">
        <f>VLOOKUP(B47,'[1]LISTADO ATM'!$A$2:$C$821,3,0)</f>
        <v>DISTRITO NACIONAL</v>
      </c>
      <c r="B47" s="129">
        <v>755</v>
      </c>
      <c r="C47" s="132" t="str">
        <f>VLOOKUP(B47,'[1]LISTADO ATM'!$A$2:$B$821,2,0)</f>
        <v xml:space="preserve">ATM Oficina Galería del Este (Plaza) </v>
      </c>
      <c r="D47" s="143" t="s">
        <v>2564</v>
      </c>
      <c r="E47" s="132" t="s">
        <v>2619</v>
      </c>
    </row>
    <row r="48" spans="1:5" ht="18.75" customHeight="1" x14ac:dyDescent="0.25">
      <c r="A48" s="97" t="str">
        <f>VLOOKUP(B48,'[1]LISTADO ATM'!$A$2:$C$821,3,0)</f>
        <v>ESTE</v>
      </c>
      <c r="B48" s="129">
        <v>330</v>
      </c>
      <c r="C48" s="132" t="str">
        <f>VLOOKUP(B48,'[1]LISTADO ATM'!$A$2:$B$821,2,0)</f>
        <v xml:space="preserve">ATM Oficina Boulevard (Higuey) </v>
      </c>
      <c r="D48" s="127" t="s">
        <v>2580</v>
      </c>
      <c r="E48" s="132" t="s">
        <v>2612</v>
      </c>
    </row>
    <row r="49" spans="1:5" ht="18.75" customHeight="1" x14ac:dyDescent="0.25">
      <c r="A49" s="97" t="str">
        <f>VLOOKUP(B49,'[1]LISTADO ATM'!$A$2:$C$821,3,0)</f>
        <v>NORTE</v>
      </c>
      <c r="B49" s="129">
        <v>746</v>
      </c>
      <c r="C49" s="132" t="str">
        <f>VLOOKUP(B49,'[1]LISTADO ATM'!$A$2:$B$821,2,0)</f>
        <v xml:space="preserve">ATM Oficina Las Terrenas </v>
      </c>
      <c r="D49" s="127" t="s">
        <v>2580</v>
      </c>
      <c r="E49" s="132" t="s">
        <v>2608</v>
      </c>
    </row>
    <row r="50" spans="1:5" ht="18.75" customHeight="1" x14ac:dyDescent="0.25">
      <c r="A50" s="97" t="e">
        <f>VLOOKUP(B50,'[1]LISTADO ATM'!$A$2:$C$821,3,0)</f>
        <v>#N/A</v>
      </c>
      <c r="B50" s="129"/>
      <c r="C50" s="132" t="e">
        <f>VLOOKUP(B50,'[1]LISTADO ATM'!$A$2:$B$821,2,0)</f>
        <v>#N/A</v>
      </c>
      <c r="D50" s="143"/>
      <c r="E50" s="132"/>
    </row>
    <row r="51" spans="1:5" ht="18.75" thickBot="1" x14ac:dyDescent="0.3">
      <c r="A51" s="100" t="s">
        <v>2477</v>
      </c>
      <c r="B51" s="142">
        <f>COUNT(B40:B50)</f>
        <v>10</v>
      </c>
      <c r="C51" s="110"/>
      <c r="D51" s="136"/>
      <c r="E51" s="136"/>
    </row>
    <row r="52" spans="1:5" ht="15.75" thickBot="1" x14ac:dyDescent="0.3">
      <c r="B52" s="102"/>
      <c r="E52" s="102"/>
    </row>
    <row r="53" spans="1:5" ht="18.75" customHeight="1" thickBot="1" x14ac:dyDescent="0.3">
      <c r="A53" s="183" t="s">
        <v>2481</v>
      </c>
      <c r="B53" s="184"/>
      <c r="C53" s="96" t="s">
        <v>2412</v>
      </c>
      <c r="D53" s="102"/>
      <c r="E53" s="102"/>
    </row>
    <row r="54" spans="1:5" ht="18.75" thickBot="1" x14ac:dyDescent="0.3">
      <c r="A54" s="199">
        <f>+B26+B36+B51</f>
        <v>21</v>
      </c>
      <c r="B54" s="200"/>
    </row>
    <row r="55" spans="1:5" ht="15.75" thickBot="1" x14ac:dyDescent="0.3">
      <c r="B55" s="102"/>
      <c r="E55" s="102"/>
    </row>
    <row r="56" spans="1:5" ht="17.25" customHeight="1" thickBot="1" x14ac:dyDescent="0.3">
      <c r="A56" s="166" t="s">
        <v>2482</v>
      </c>
      <c r="B56" s="167"/>
      <c r="C56" s="167"/>
      <c r="D56" s="167"/>
      <c r="E56" s="168"/>
    </row>
    <row r="57" spans="1:5" ht="17.25" customHeight="1" x14ac:dyDescent="0.25">
      <c r="A57" s="103" t="s">
        <v>15</v>
      </c>
      <c r="B57" s="108" t="s">
        <v>2416</v>
      </c>
      <c r="C57" s="101" t="s">
        <v>46</v>
      </c>
      <c r="D57" s="185" t="s">
        <v>2419</v>
      </c>
      <c r="E57" s="186"/>
    </row>
    <row r="58" spans="1:5" ht="17.25" customHeight="1" x14ac:dyDescent="0.25">
      <c r="A58" s="129" t="str">
        <f>VLOOKUP(B58,'[1]LISTADO ATM'!$A$2:$C$821,3,0)</f>
        <v>DISTRITO NACIONAL</v>
      </c>
      <c r="B58" s="129">
        <v>561</v>
      </c>
      <c r="C58" s="129" t="str">
        <f>VLOOKUP(B58,'[1]LISTADO ATM'!$A$2:$B$821,2,0)</f>
        <v xml:space="preserve">ATM Comando Regional P.N. S.D. Este </v>
      </c>
      <c r="D58" s="178" t="s">
        <v>2592</v>
      </c>
      <c r="E58" s="179"/>
    </row>
    <row r="59" spans="1:5" ht="16.5" customHeight="1" x14ac:dyDescent="0.25">
      <c r="A59" s="129" t="str">
        <f>VLOOKUP(B59,'[1]LISTADO ATM'!$A$2:$C$821,3,0)</f>
        <v>SUR</v>
      </c>
      <c r="B59" s="129">
        <v>873</v>
      </c>
      <c r="C59" s="129" t="str">
        <f>VLOOKUP(B59,'[1]LISTADO ATM'!$A$2:$B$821,2,0)</f>
        <v xml:space="preserve">ATM Centro de Caja San Cristóbal II </v>
      </c>
      <c r="D59" s="178" t="s">
        <v>2592</v>
      </c>
      <c r="E59" s="179"/>
    </row>
    <row r="60" spans="1:5" ht="17.25" customHeight="1" x14ac:dyDescent="0.25">
      <c r="A60" s="129" t="str">
        <f>VLOOKUP(B60,'[1]LISTADO ATM'!$A$2:$C$821,3,0)</f>
        <v>DISTRITO NACIONAL</v>
      </c>
      <c r="B60" s="129">
        <v>471</v>
      </c>
      <c r="C60" s="129" t="str">
        <f>VLOOKUP(B60,'[1]LISTADO ATM'!$A$2:$B$821,2,0)</f>
        <v>ATM Autoservicio DGT I</v>
      </c>
      <c r="D60" s="178" t="s">
        <v>2484</v>
      </c>
      <c r="E60" s="179"/>
    </row>
    <row r="61" spans="1:5" ht="17.25" customHeight="1" x14ac:dyDescent="0.25">
      <c r="A61" s="129" t="str">
        <f>VLOOKUP(B61,'[1]LISTADO ATM'!$A$2:$C$821,3,0)</f>
        <v>NORTE</v>
      </c>
      <c r="B61" s="129">
        <v>903</v>
      </c>
      <c r="C61" s="129" t="str">
        <f>VLOOKUP(B61,'[1]LISTADO ATM'!$A$2:$B$821,2,0)</f>
        <v xml:space="preserve">ATM Oficina La Vega Real I </v>
      </c>
      <c r="D61" s="178" t="s">
        <v>2592</v>
      </c>
      <c r="E61" s="179"/>
    </row>
    <row r="62" spans="1:5" ht="17.25" customHeight="1" x14ac:dyDescent="0.25">
      <c r="A62" s="129" t="str">
        <f>VLOOKUP(B62,'[1]LISTADO ATM'!$A$2:$C$821,3,0)</f>
        <v>DISTRITO NACIONAL</v>
      </c>
      <c r="B62" s="129">
        <v>559</v>
      </c>
      <c r="C62" s="129" t="str">
        <f>VLOOKUP(B62,'[1]LISTADO ATM'!$A$2:$B$821,2,0)</f>
        <v xml:space="preserve">ATM UNP Metro I </v>
      </c>
      <c r="D62" s="178" t="s">
        <v>2484</v>
      </c>
      <c r="E62" s="179"/>
    </row>
    <row r="63" spans="1:5" ht="17.25" customHeight="1" x14ac:dyDescent="0.25">
      <c r="A63" s="129" t="str">
        <f>VLOOKUP(B63,'[1]LISTADO ATM'!$A$2:$C$821,3,0)</f>
        <v>DISTRITO NACIONAL</v>
      </c>
      <c r="B63" s="129">
        <v>355</v>
      </c>
      <c r="C63" s="129" t="str">
        <f>VLOOKUP(B63,'[1]LISTADO ATM'!$A$2:$B$821,2,0)</f>
        <v xml:space="preserve">ATM UNP Metro II </v>
      </c>
      <c r="D63" s="178" t="s">
        <v>2484</v>
      </c>
      <c r="E63" s="179"/>
    </row>
    <row r="64" spans="1:5" ht="17.25" customHeight="1" x14ac:dyDescent="0.25">
      <c r="A64" s="129" t="str">
        <f>VLOOKUP(B64,'[1]LISTADO ATM'!$A$2:$C$821,3,0)</f>
        <v>DISTRITO NACIONAL</v>
      </c>
      <c r="B64" s="129">
        <v>13</v>
      </c>
      <c r="C64" s="129" t="str">
        <f>VLOOKUP(B64,'[1]LISTADO ATM'!$A$2:$B$821,2,0)</f>
        <v xml:space="preserve">ATM CDEEE </v>
      </c>
      <c r="D64" s="178" t="s">
        <v>2484</v>
      </c>
      <c r="E64" s="179"/>
    </row>
    <row r="65" spans="1:5" ht="17.25" customHeight="1" x14ac:dyDescent="0.25">
      <c r="A65" s="129" t="str">
        <f>VLOOKUP(B65,'[1]LISTADO ATM'!$A$2:$C$821,3,0)</f>
        <v>SUR</v>
      </c>
      <c r="B65" s="129">
        <v>968</v>
      </c>
      <c r="C65" s="129" t="str">
        <f>VLOOKUP(B65,'[1]LISTADO ATM'!$A$2:$B$821,2,0)</f>
        <v xml:space="preserve">ATM UNP Mercado Baní </v>
      </c>
      <c r="D65" s="178" t="s">
        <v>2592</v>
      </c>
      <c r="E65" s="179"/>
    </row>
    <row r="66" spans="1:5" ht="17.25" customHeight="1" x14ac:dyDescent="0.25">
      <c r="A66" s="129" t="str">
        <f>VLOOKUP(B66,'[1]LISTADO ATM'!$A$2:$C$821,3,0)</f>
        <v>ESTE</v>
      </c>
      <c r="B66" s="129">
        <v>268</v>
      </c>
      <c r="C66" s="129" t="str">
        <f>VLOOKUP(B66,'[1]LISTADO ATM'!$A$2:$B$821,2,0)</f>
        <v xml:space="preserve">ATM Autobanco La Altagracia (Higuey) </v>
      </c>
      <c r="D66" s="178" t="s">
        <v>2592</v>
      </c>
      <c r="E66" s="179"/>
    </row>
    <row r="67" spans="1:5" ht="17.25" customHeight="1" x14ac:dyDescent="0.25">
      <c r="A67" s="129" t="str">
        <f>VLOOKUP(B67,'[1]LISTADO ATM'!$A$2:$C$821,3,0)</f>
        <v>NORTE</v>
      </c>
      <c r="B67" s="129">
        <v>75</v>
      </c>
      <c r="C67" s="129" t="str">
        <f>VLOOKUP(B67,'[1]LISTADO ATM'!$A$2:$B$821,2,0)</f>
        <v xml:space="preserve">ATM Oficina Gaspar Hernández </v>
      </c>
      <c r="D67" s="178" t="s">
        <v>2592</v>
      </c>
      <c r="E67" s="179"/>
    </row>
    <row r="68" spans="1:5" ht="17.25" customHeight="1" x14ac:dyDescent="0.25">
      <c r="A68" s="129" t="str">
        <f>VLOOKUP(B68,'[1]LISTADO ATM'!$A$2:$C$821,3,0)</f>
        <v>NORTE</v>
      </c>
      <c r="B68" s="129">
        <v>88</v>
      </c>
      <c r="C68" s="129" t="str">
        <f>VLOOKUP(B68,'[1]LISTADO ATM'!$A$2:$B$821,2,0)</f>
        <v xml:space="preserve">ATM S/M La Fuente (Santiago) </v>
      </c>
      <c r="D68" s="178" t="s">
        <v>2484</v>
      </c>
      <c r="E68" s="179"/>
    </row>
    <row r="69" spans="1:5" ht="17.25" customHeight="1" x14ac:dyDescent="0.25">
      <c r="A69" s="129" t="str">
        <f>VLOOKUP(B69,'[1]LISTADO ATM'!$A$2:$C$821,3,0)</f>
        <v>ESTE</v>
      </c>
      <c r="B69" s="129">
        <v>366</v>
      </c>
      <c r="C69" s="129" t="str">
        <f>VLOOKUP(B69,'[1]LISTADO ATM'!$A$2:$B$821,2,0)</f>
        <v>ATM Oficina Boulevard (Higuey) II</v>
      </c>
      <c r="D69" s="178" t="s">
        <v>2592</v>
      </c>
      <c r="E69" s="179"/>
    </row>
    <row r="70" spans="1:5" ht="17.25" customHeight="1" x14ac:dyDescent="0.25">
      <c r="A70" s="129" t="str">
        <f>VLOOKUP(B70,'[1]LISTADO ATM'!$A$2:$C$821,3,0)</f>
        <v>NORTE</v>
      </c>
      <c r="B70" s="129">
        <v>746</v>
      </c>
      <c r="C70" s="129" t="str">
        <f>VLOOKUP(B70,'[1]LISTADO ATM'!$A$2:$B$821,2,0)</f>
        <v xml:space="preserve">ATM Oficina Las Terrenas </v>
      </c>
      <c r="D70" s="178" t="s">
        <v>2484</v>
      </c>
      <c r="E70" s="179"/>
    </row>
    <row r="71" spans="1:5" ht="17.25" customHeight="1" x14ac:dyDescent="0.25">
      <c r="A71" s="129" t="str">
        <f>VLOOKUP(B71,'[1]LISTADO ATM'!$A$2:$C$821,3,0)</f>
        <v>DISTRITO NACIONAL</v>
      </c>
      <c r="B71" s="129">
        <v>717</v>
      </c>
      <c r="C71" s="129" t="str">
        <f>VLOOKUP(B71,'[1]LISTADO ATM'!$A$2:$B$821,2,0)</f>
        <v xml:space="preserve">ATM Oficina Los Alcarrizos </v>
      </c>
      <c r="D71" s="178" t="s">
        <v>2484</v>
      </c>
      <c r="E71" s="179"/>
    </row>
    <row r="72" spans="1:5" ht="17.25" customHeight="1" x14ac:dyDescent="0.25">
      <c r="A72" s="129" t="str">
        <f>VLOOKUP(B72,'[1]LISTADO ATM'!$A$2:$C$821,3,0)</f>
        <v>DISTRITO NACIONAL</v>
      </c>
      <c r="B72" s="129">
        <v>70</v>
      </c>
      <c r="C72" s="129" t="str">
        <f>VLOOKUP(B72,'[1]LISTADO ATM'!$A$2:$B$821,2,0)</f>
        <v xml:space="preserve">ATM Autoservicio Plaza Lama Zona Oriental </v>
      </c>
      <c r="D72" s="178" t="s">
        <v>2484</v>
      </c>
      <c r="E72" s="179"/>
    </row>
    <row r="73" spans="1:5" ht="17.25" customHeight="1" x14ac:dyDescent="0.25">
      <c r="A73" s="129" t="str">
        <f>VLOOKUP(B73,'[1]LISTADO ATM'!$A$2:$C$821,3,0)</f>
        <v>DISTRITO NACIONAL</v>
      </c>
      <c r="B73" s="129">
        <v>37</v>
      </c>
      <c r="C73" s="129" t="str">
        <f>VLOOKUP(B73,'[1]LISTADO ATM'!$A$2:$B$821,2,0)</f>
        <v xml:space="preserve">ATM Oficina Villa Mella </v>
      </c>
      <c r="D73" s="178" t="s">
        <v>2592</v>
      </c>
      <c r="E73" s="179"/>
    </row>
    <row r="74" spans="1:5" ht="17.25" customHeight="1" x14ac:dyDescent="0.25">
      <c r="A74" s="129" t="str">
        <f>VLOOKUP(B74,'[1]LISTADO ATM'!$A$2:$C$821,3,0)</f>
        <v>DISTRITO NACIONAL</v>
      </c>
      <c r="B74" s="129">
        <v>321</v>
      </c>
      <c r="C74" s="129" t="str">
        <f>VLOOKUP(B74,'[1]LISTADO ATM'!$A$2:$B$821,2,0)</f>
        <v xml:space="preserve">ATM Oficina Jiménez Moya I </v>
      </c>
      <c r="D74" s="178" t="s">
        <v>2592</v>
      </c>
      <c r="E74" s="179"/>
    </row>
    <row r="75" spans="1:5" ht="17.25" customHeight="1" x14ac:dyDescent="0.25">
      <c r="A75" s="129" t="str">
        <f>VLOOKUP(B75,'[1]LISTADO ATM'!$A$2:$C$821,3,0)</f>
        <v>ESTE</v>
      </c>
      <c r="B75" s="129">
        <v>213</v>
      </c>
      <c r="C75" s="129" t="str">
        <f>VLOOKUP(B75,'[1]LISTADO ATM'!$A$2:$B$821,2,0)</f>
        <v xml:space="preserve">ATM Almacenes Iberia (La Romana) </v>
      </c>
      <c r="D75" s="178" t="s">
        <v>2592</v>
      </c>
      <c r="E75" s="179"/>
    </row>
    <row r="76" spans="1:5" ht="17.25" customHeight="1" x14ac:dyDescent="0.25">
      <c r="A76" s="129" t="str">
        <f>VLOOKUP(B76,'[1]LISTADO ATM'!$A$2:$C$821,3,0)</f>
        <v>DISTRITO NACIONAL</v>
      </c>
      <c r="B76" s="129">
        <v>389</v>
      </c>
      <c r="C76" s="129" t="str">
        <f>VLOOKUP(B76,'[1]LISTADO ATM'!$A$2:$B$821,2,0)</f>
        <v xml:space="preserve">ATM Casino Hotel Princess </v>
      </c>
      <c r="D76" s="178" t="s">
        <v>2593</v>
      </c>
      <c r="E76" s="179"/>
    </row>
    <row r="77" spans="1:5" ht="17.25" customHeight="1" x14ac:dyDescent="0.25">
      <c r="A77" s="129" t="str">
        <f>VLOOKUP(B77,'[1]LISTADO ATM'!$A$2:$C$821,3,0)</f>
        <v>DISTRITO NACIONAL</v>
      </c>
      <c r="B77" s="129">
        <v>57</v>
      </c>
      <c r="C77" s="129" t="str">
        <f>VLOOKUP(B77,'[1]LISTADO ATM'!$A$2:$B$821,2,0)</f>
        <v xml:space="preserve">ATM Oficina Malecon Center </v>
      </c>
      <c r="D77" s="178" t="s">
        <v>2593</v>
      </c>
      <c r="E77" s="179"/>
    </row>
    <row r="78" spans="1:5" ht="17.25" customHeight="1" x14ac:dyDescent="0.25">
      <c r="A78" s="129" t="e">
        <f>VLOOKUP(B78,'[1]LISTADO ATM'!$A$2:$C$821,3,0)</f>
        <v>#N/A</v>
      </c>
      <c r="B78" s="129"/>
      <c r="C78" s="129" t="e">
        <f>VLOOKUP(B78,'[1]LISTADO ATM'!$A$2:$B$821,2,0)</f>
        <v>#N/A</v>
      </c>
      <c r="D78" s="178"/>
      <c r="E78" s="179"/>
    </row>
    <row r="79" spans="1:5" ht="17.25" customHeight="1" thickBot="1" x14ac:dyDescent="0.3">
      <c r="A79" s="100"/>
      <c r="B79" s="142">
        <f>COUNT(B58:B78)</f>
        <v>20</v>
      </c>
      <c r="C79" s="112"/>
      <c r="D79" s="112"/>
      <c r="E79" s="113"/>
    </row>
  </sheetData>
  <mergeCells count="33">
    <mergeCell ref="D72:E72"/>
    <mergeCell ref="D78:E78"/>
    <mergeCell ref="D74:E74"/>
    <mergeCell ref="D75:E75"/>
    <mergeCell ref="D76:E76"/>
    <mergeCell ref="D77:E77"/>
    <mergeCell ref="D73:E73"/>
    <mergeCell ref="C10:E10"/>
    <mergeCell ref="A12:E12"/>
    <mergeCell ref="C15:E15"/>
    <mergeCell ref="A17:E17"/>
    <mergeCell ref="A28:E28"/>
    <mergeCell ref="A38:E38"/>
    <mergeCell ref="A53:B53"/>
    <mergeCell ref="A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2422</v>
      </c>
      <c r="B1" s="188"/>
      <c r="C1" s="188"/>
      <c r="D1" s="188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2432</v>
      </c>
      <c r="B18" s="188"/>
      <c r="C18" s="188"/>
      <c r="D18" s="188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44" t="str">
        <f>VLOOKUP(E3,'LISTADO ATM'!$A$2:$B$818,2,0)</f>
        <v xml:space="preserve">ATM CORAASAN </v>
      </c>
      <c r="G3" s="144" t="str">
        <f>VLOOKUP(E3,VIP!$A$2:$O4507,6,0)</f>
        <v>NO</v>
      </c>
      <c r="H3" s="144" t="str">
        <f>VLOOKUP(E3,VIP!$A$2:$O4539,7,FALSE)</f>
        <v>Si</v>
      </c>
      <c r="I3" s="144" t="str">
        <f>VLOOKUP(E3,VIP!$A$2:$O4416,8,FALSE)</f>
        <v>Si</v>
      </c>
      <c r="J3" s="144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5.25032407407707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44" t="str">
        <f>VLOOKUP(E4,'LISTADO ATM'!$A$2:$B$818,2,0)</f>
        <v xml:space="preserve">ATM Kiosco Megacentro I </v>
      </c>
      <c r="G4" s="144" t="str">
        <f>VLOOKUP(E4,VIP!$A$2:$O4508,6,0)</f>
        <v>NO</v>
      </c>
      <c r="H4" s="144" t="str">
        <f>VLOOKUP(E4,VIP!$A$2:$O4540,7,FALSE)</f>
        <v>Si</v>
      </c>
      <c r="I4" s="144" t="str">
        <f>VLOOKUP(E4,VIP!$A$2:$O4417,8,FALSE)</f>
        <v>Si</v>
      </c>
      <c r="J4" s="144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5.0137962962981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44" t="str">
        <f>VLOOKUP(E5,'LISTADO ATM'!$A$2:$B$818,2,0)</f>
        <v xml:space="preserve">ATM Centro de Caja Galerías Bonao </v>
      </c>
      <c r="G5" s="144" t="str">
        <f>VLOOKUP(E5,VIP!$A$2:$O4509,6,0)</f>
        <v>SI</v>
      </c>
      <c r="H5" s="144" t="str">
        <f>VLOOKUP(E5,VIP!$A$2:$O4541,7,FALSE)</f>
        <v>Si</v>
      </c>
      <c r="I5" s="144" t="str">
        <f>VLOOKUP(E5,VIP!$A$2:$O4418,8,FALSE)</f>
        <v>Si</v>
      </c>
      <c r="J5" s="144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4.97780092592438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44" t="str">
        <f>VLOOKUP(E6,'LISTADO ATM'!$A$2:$B$818,2,0)</f>
        <v xml:space="preserve">ATM Olé Hainamosa </v>
      </c>
      <c r="G6" s="144" t="str">
        <f>VLOOKUP(E6,VIP!$A$2:$O4510,6,0)</f>
        <v>SI</v>
      </c>
      <c r="H6" s="144" t="str">
        <f>VLOOKUP(E6,VIP!$A$2:$O4542,7,FALSE)</f>
        <v>Si</v>
      </c>
      <c r="I6" s="144" t="str">
        <f>VLOOKUP(E6,VIP!$A$2:$O4419,8,FALSE)</f>
        <v>Si</v>
      </c>
      <c r="J6" s="144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4.41101851852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44" t="str">
        <f>VLOOKUP(E7,'LISTADO ATM'!$A$2:$B$818,2,0)</f>
        <v xml:space="preserve">ATM Oficina Tamayo </v>
      </c>
      <c r="G7" s="144" t="str">
        <f>VLOOKUP(E7,VIP!$A$2:$O4511,6,0)</f>
        <v>SI</v>
      </c>
      <c r="H7" s="144" t="str">
        <f>VLOOKUP(E7,VIP!$A$2:$O4543,7,FALSE)</f>
        <v>Si</v>
      </c>
      <c r="I7" s="144" t="str">
        <f>VLOOKUP(E7,VIP!$A$2:$O4420,8,FALSE)</f>
        <v>Si</v>
      </c>
      <c r="J7" s="144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3.83244212962745 días</v>
      </c>
      <c r="B8" s="134" t="s">
        <v>2576</v>
      </c>
      <c r="C8" s="139">
        <v>44325.167557870373</v>
      </c>
      <c r="D8" s="139" t="s">
        <v>2180</v>
      </c>
      <c r="E8" s="126">
        <v>812</v>
      </c>
      <c r="F8" s="144" t="str">
        <f>VLOOKUP(E8,'LISTADO ATM'!$A$2:$B$818,2,0)</f>
        <v xml:space="preserve">ATM Canasta del Pueblo </v>
      </c>
      <c r="G8" s="144" t="str">
        <f>VLOOKUP(E8,VIP!$A$2:$O4512,6,0)</f>
        <v>NO</v>
      </c>
      <c r="H8" s="144" t="str">
        <f>VLOOKUP(E8,VIP!$A$2:$O4544,7,FALSE)</f>
        <v>Si</v>
      </c>
      <c r="I8" s="144" t="str">
        <f>VLOOKUP(E8,VIP!$A$2:$O4421,8,FALSE)</f>
        <v>Si</v>
      </c>
      <c r="J8" s="144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6" priority="99258"/>
  </conditionalFormatting>
  <conditionalFormatting sqref="B12">
    <cfRule type="duplicateValues" dxfId="45" priority="42"/>
    <cfRule type="duplicateValues" dxfId="44" priority="43"/>
    <cfRule type="duplicateValues" dxfId="43" priority="44"/>
  </conditionalFormatting>
  <conditionalFormatting sqref="B12">
    <cfRule type="duplicateValues" dxfId="42" priority="41"/>
  </conditionalFormatting>
  <conditionalFormatting sqref="B12">
    <cfRule type="duplicateValues" dxfId="41" priority="39"/>
    <cfRule type="duplicateValues" dxfId="40" priority="40"/>
  </conditionalFormatting>
  <conditionalFormatting sqref="B12">
    <cfRule type="duplicateValues" dxfId="39" priority="36"/>
    <cfRule type="duplicateValues" dxfId="38" priority="37"/>
    <cfRule type="duplicateValues" dxfId="37" priority="38"/>
  </conditionalFormatting>
  <conditionalFormatting sqref="B12">
    <cfRule type="duplicateValues" dxfId="36" priority="35"/>
  </conditionalFormatting>
  <conditionalFormatting sqref="B12">
    <cfRule type="duplicateValues" dxfId="35" priority="33"/>
    <cfRule type="duplicateValues" dxfId="34" priority="34"/>
  </conditionalFormatting>
  <conditionalFormatting sqref="B12">
    <cfRule type="duplicateValues" dxfId="33" priority="32"/>
  </conditionalFormatting>
  <conditionalFormatting sqref="B12">
    <cfRule type="duplicateValues" dxfId="32" priority="29"/>
    <cfRule type="duplicateValues" dxfId="31" priority="30"/>
    <cfRule type="duplicateValues" dxfId="30" priority="31"/>
  </conditionalFormatting>
  <conditionalFormatting sqref="B12">
    <cfRule type="duplicateValues" dxfId="29" priority="28"/>
  </conditionalFormatting>
  <conditionalFormatting sqref="B12">
    <cfRule type="duplicateValues" dxfId="28" priority="27"/>
  </conditionalFormatting>
  <conditionalFormatting sqref="B14">
    <cfRule type="duplicateValues" dxfId="27" priority="26"/>
  </conditionalFormatting>
  <conditionalFormatting sqref="B14">
    <cfRule type="duplicateValues" dxfId="26" priority="23"/>
    <cfRule type="duplicateValues" dxfId="25" priority="24"/>
    <cfRule type="duplicateValues" dxfId="24" priority="25"/>
  </conditionalFormatting>
  <conditionalFormatting sqref="B14">
    <cfRule type="duplicateValues" dxfId="23" priority="21"/>
    <cfRule type="duplicateValues" dxfId="22" priority="22"/>
  </conditionalFormatting>
  <conditionalFormatting sqref="B14">
    <cfRule type="duplicateValues" dxfId="21" priority="18"/>
    <cfRule type="duplicateValues" dxfId="20" priority="19"/>
    <cfRule type="duplicateValues" dxfId="19" priority="20"/>
  </conditionalFormatting>
  <conditionalFormatting sqref="B14">
    <cfRule type="duplicateValues" dxfId="18" priority="17"/>
  </conditionalFormatting>
  <conditionalFormatting sqref="B14">
    <cfRule type="duplicateValues" dxfId="17" priority="16"/>
  </conditionalFormatting>
  <conditionalFormatting sqref="B14">
    <cfRule type="duplicateValues" dxfId="16" priority="15"/>
  </conditionalFormatting>
  <conditionalFormatting sqref="B14">
    <cfRule type="duplicateValues" dxfId="15" priority="12"/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</conditionalFormatting>
  <conditionalFormatting sqref="C14">
    <cfRule type="duplicateValues" dxfId="10" priority="9"/>
  </conditionalFormatting>
  <conditionalFormatting sqref="E3:E8">
    <cfRule type="duplicateValues" dxfId="9" priority="8"/>
  </conditionalFormatting>
  <conditionalFormatting sqref="E3:E8">
    <cfRule type="duplicateValues" dxfId="8" priority="6"/>
    <cfRule type="duplicateValues" dxfId="7" priority="7"/>
  </conditionalFormatting>
  <conditionalFormatting sqref="E3:E8"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B3:B8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5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2021-05-11T03:06:01Z</cp:lastPrinted>
  <dcterms:created xsi:type="dcterms:W3CDTF">2014-10-01T23:18:29Z</dcterms:created>
  <dcterms:modified xsi:type="dcterms:W3CDTF">2021-05-13T09:51:16Z</dcterms:modified>
</cp:coreProperties>
</file>