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3\"/>
    </mc:Choice>
  </mc:AlternateContent>
  <bookViews>
    <workbookView xWindow="-120" yWindow="-120" windowWidth="29040" windowHeight="1584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3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B30" i="16"/>
  <c r="C29" i="16"/>
  <c r="A29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3" i="1" l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 l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68" i="1"/>
  <c r="F68" i="1"/>
  <c r="G68" i="1"/>
  <c r="H68" i="1"/>
  <c r="I68" i="1"/>
  <c r="J68" i="1"/>
  <c r="K68" i="1"/>
  <c r="A47" i="1"/>
  <c r="F47" i="1"/>
  <c r="G47" i="1"/>
  <c r="H47" i="1"/>
  <c r="I47" i="1"/>
  <c r="J47" i="1"/>
  <c r="K47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4" i="1"/>
  <c r="F64" i="1"/>
  <c r="G64" i="1"/>
  <c r="H64" i="1"/>
  <c r="I64" i="1"/>
  <c r="J64" i="1"/>
  <c r="K64" i="1"/>
  <c r="A60" i="1"/>
  <c r="F60" i="1"/>
  <c r="G60" i="1"/>
  <c r="H60" i="1"/>
  <c r="I60" i="1"/>
  <c r="J60" i="1"/>
  <c r="K60" i="1"/>
  <c r="A51" i="1"/>
  <c r="F51" i="1"/>
  <c r="G51" i="1"/>
  <c r="H51" i="1"/>
  <c r="I51" i="1"/>
  <c r="J51" i="1"/>
  <c r="K51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6" i="1"/>
  <c r="A45" i="1"/>
  <c r="A44" i="1"/>
  <c r="A43" i="1"/>
  <c r="A42" i="1"/>
  <c r="A41" i="1"/>
  <c r="A40" i="1"/>
  <c r="A39" i="1"/>
  <c r="A38" i="1"/>
  <c r="A37" i="1"/>
  <c r="A36" i="1"/>
  <c r="A35" i="1" l="1"/>
  <c r="A34" i="1"/>
  <c r="A33" i="1"/>
  <c r="A32" i="1"/>
  <c r="A31" i="1"/>
  <c r="A30" i="1"/>
  <c r="A2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A23" i="1"/>
  <c r="A22" i="1"/>
  <c r="A21" i="1"/>
  <c r="A20" i="1"/>
  <c r="A19" i="1"/>
  <c r="A18" i="1"/>
  <c r="A17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2" i="1"/>
  <c r="F11" i="1"/>
  <c r="F10" i="1"/>
  <c r="A12" i="1"/>
  <c r="G12" i="1"/>
  <c r="H12" i="1"/>
  <c r="I12" i="1"/>
  <c r="J12" i="1"/>
  <c r="K12" i="1"/>
  <c r="A11" i="1"/>
  <c r="G11" i="1"/>
  <c r="H11" i="1"/>
  <c r="I11" i="1"/>
  <c r="J11" i="1"/>
  <c r="K11" i="1"/>
  <c r="A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G5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<sst xmlns="http://schemas.openxmlformats.org/spreadsheetml/2006/main" count="13631" uniqueCount="2691">
  <si>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</si>
  <si>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</si>
  <si>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</si>
  <si>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</si>
  <si>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</si>
  <si>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</si>
  <si>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</si>
  <si>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</si>
  <si>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</si>
  <si>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</si>
  <si>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</si>
  <si>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</si>
  <si>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</si>
  <si>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</si>
  <si>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</si>
  <si>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</si>
  <si>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</si>
  <si>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</si>
  <si>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</si>
  <si>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</si>
  <si>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</si>
  <si>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</si>
  <si>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</si>
  <si>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</si>
  <si>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</si>
  <si>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</si>
  <si>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</si>
  <si>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</si>
  <si>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</si>
  <si>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</si>
  <si>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</si>
  <si>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</si>
  <si>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</si>
  <si>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</si>
  <si>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</si>
  <si>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</si>
  <si>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</si>
  <si>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</si>
  <si>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</si>
  <si>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</si>
  <si>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</si>
  <si>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</si>
  <si>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</si>
  <si>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</si>
  <si>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</si>
  <si>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</si>
  <si>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</si>
  <si>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</si>
  <si>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</si>
  <si>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</si>
  <si>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</si>
  <si>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</si>
  <si>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</si>
  <si>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</si>
  <si>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</si>
  <si>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</si>
  <si>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</si>
  <si>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</si>
  <si>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</si>
  <si>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</si>
  <si>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</si>
  <si>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</si>
  <si>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</si>
  <si>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</si>
  <si>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</si>
  <si>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</si>
  <si>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</si>
  <si>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</si>
  <si>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</si>
  <si>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</si>
  <si>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</si>
  <si>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</si>
  <si>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</si>
  <si>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</si>
  <si>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</si>
  <si>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</si>
  <si>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</si>
  <si>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</si>
  <si>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</si>
  <si>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</si>
  <si>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</si>
  <si>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</si>
  <si>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</si>
  <si>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</si>
  <si>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</si>
  <si>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</si>
  <si>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</si>
  <si>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</si>
  <si>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</si>
  <si>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</si>
  <si>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</si>
  <si>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</si>
  <si>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</si>
  <si>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</si>
  <si>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</si>
  <si>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</si>
  <si>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</si>
  <si>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</si>
  <si>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</si>
  <si>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</si>
  <si>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</si>
  <si>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</si>
  <si>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</si>
  <si>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</si>
  <si>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</si>
  <si>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</si>
  <si>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</si>
  <si>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</si>
  <si>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</si>
  <si>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</si>
  <si>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</si>
  <si>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</si>
  <si>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</si>
  <si>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</si>
  <si>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</si>
  <si>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</si>
  <si>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</si>
  <si>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</si>
  <si>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</si>
  <si>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</si>
  <si>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</si>
  <si>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</si>
  <si>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</si>
  <si>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</si>
  <si>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</si>
  <si>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</si>
  <si>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</si>
  <si>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</si>
  <si>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</si>
  <si>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</si>
  <si>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</si>
  <si>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</si>
  <si>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</si>
  <si>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</si>
  <si>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</si>
  <si>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</si>
  <si>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</si>
  <si>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</si>
  <si>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</si>
  <si>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</si>
  <si>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</si>
  <si>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</si>
  <si>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</si>
  <si>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</si>
  <si>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</si>
  <si>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</si>
  <si>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</si>
  <si>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</si>
  <si>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</si>
  <si>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</si>
  <si>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</si>
  <si>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</si>
  <si>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</si>
  <si>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</si>
  <si>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</si>
  <si>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</si>
  <si>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</si>
  <si>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</si>
  <si>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</si>
  <si>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</si>
  <si>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</si>
  <si>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</si>
  <si>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</si>
  <si>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</si>
  <si>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</si>
  <si>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</si>
  <si>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</si>
  <si>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</si>
  <si>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</si>
  <si>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</si>
  <si>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</si>
  <si>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</si>
  <si>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</si>
  <si>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</si>
  <si>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</si>
  <si>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</si>
  <si>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</si>
  <si>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</si>
  <si>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</si>
  <si>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</si>
  <si>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</si>
  <si>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</si>
  <si>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</si>
  <si>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</si>
  <si>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</si>
  <si>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</si>
  <si>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</si>
  <si>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</si>
  <si>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</si>
  <si>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</si>
  <si>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</si>
  <si>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</si>
  <si>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</si>
  <si>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</si>
  <si>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</si>
  <si>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</si>
  <si>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</si>
  <si>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</si>
  <si>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</si>
  <si>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</si>
  <si>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</si>
  <si>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</si>
  <si>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</si>
  <si>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</si>
  <si>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</si>
  <si>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</si>
  <si>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</si>
  <si>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</si>
  <si>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</si>
  <si>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</si>
  <si>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</si>
  <si>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</si>
  <si>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</si>
  <si>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</si>
  <si>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</si>
  <si>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</si>
  <si>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</si>
  <si>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</si>
  <si>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</si>
  <si>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</si>
  <si>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</si>
  <si>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</si>
  <si>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</si>
  <si>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</si>
  <si>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</si>
  <si>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</si>
  <si>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</si>
  <si>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</si>
  <si>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</si>
  <si>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</si>
  <si>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</si>
  <si>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</si>
  <si>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</si>
  <si>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</si>
  <si>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</si>
  <si>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</si>
  <si>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</si>
  <si>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</si>
  <si>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</si>
  <si>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</si>
  <si>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</si>
  <si>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</si>
  <si>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</si>
  <si>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</si>
  <si>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</si>
  <si>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</si>
  <si>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</si>
  <si>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</si>
  <si>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</si>
  <si>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</si>
  <si>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</si>
  <si>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</si>
  <si>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</si>
  <si>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</si>
  <si>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</si>
  <si>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</si>
  <si>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</si>
  <si>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</si>
  <si>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</si>
  <si>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</si>
  <si>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</si>
  <si>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</si>
  <si>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</si>
  <si>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</si>
  <si>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</si>
  <si>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</si>
  <si>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</si>
  <si>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</si>
  <si>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</si>
  <si>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</si>
  <si>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</si>
  <si>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</si>
  <si>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</si>
  <si>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</si>
  <si>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</si>
  <si>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</si>
  <si>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</si>
  <si>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</si>
  <si>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</si>
  <si>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</si>
  <si>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</si>
  <si>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</si>
  <si>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</si>
  <si>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</si>
  <si>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</si>
  <si>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</si>
  <si>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</si>
  <si>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</si>
  <si>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</si>
  <si>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</si>
  <si>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</si>
  <si>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</si>
  <si>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</si>
  <si>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</si>
  <si>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</si>
  <si>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</si>
  <si>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</si>
  <si>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</si>
  <si>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</si>
  <si>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</si>
  <si>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</si>
  <si>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</si>
  <si>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</si>
  <si>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</si>
  <si>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</si>
  <si>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</si>
  <si>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</si>
  <si>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</si>
  <si>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</si>
  <si>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</si>
  <si>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</si>
  <si>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</si>
  <si>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</si>
  <si>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</si>
  <si>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</si>
  <si>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</si>
  <si>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</si>
  <si>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</si>
  <si>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</si>
  <si>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</si>
  <si>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</si>
  <si>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</si>
  <si>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</si>
  <si>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</si>
  <si>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</si>
  <si>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</si>
  <si>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</si>
  <si>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</si>
  <si>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</si>
  <si>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</si>
  <si>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</si>
  <si>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</si>
  <si>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</si>
  <si>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</si>
  <si>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</si>
  <si>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</si>
  <si>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</si>
  <si>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</si>
  <si>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</si>
  <si>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</si>
  <si>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</si>
  <si>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</si>
  <si>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</si>
  <si>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</si>
  <si>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</si>
  <si>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</si>
  <si>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</si>
  <si>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</si>
  <si>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</si>
  <si>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</si>
  <si>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</si>
  <si>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</si>
  <si>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</si>
  <si>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</si>
  <si>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</si>
  <si>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</si>
  <si>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</si>
  <si>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</si>
  <si>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</si>
  <si>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</si>
  <si>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</si>
  <si>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</si>
  <si>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</si>
  <si>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</si>
  <si>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</si>
  <si>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</si>
  <si>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</si>
  <si>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</si>
  <si>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</si>
  <si>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</si>
  <si>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</si>
  <si>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</si>
  <si>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</si>
  <si>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</si>
  <si>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</si>
  <si>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</si>
  <si>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</si>
  <si>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</si>
  <si>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</si>
  <si>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</si>
  <si>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</si>
  <si>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</si>
  <si>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</si>
  <si>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</si>
  <si>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</si>
  <si>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</si>
  <si>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</si>
  <si>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</si>
  <si>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</si>
  <si>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</si>
  <si>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</si>
  <si>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</si>
  <si>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</si>
  <si>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</si>
  <si>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</si>
  <si>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</si>
  <si>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</si>
  <si>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</si>
  <si>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</si>
  <si>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</si>
  <si>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</si>
  <si>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</si>
  <si>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</si>
  <si>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</si>
  <si>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</si>
  <si>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</si>
  <si>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</si>
  <si>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</si>
  <si>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</si>
  <si>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</si>
  <si>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</si>
  <si>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</si>
  <si>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</si>
  <si>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</si>
  <si>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</si>
  <si>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</si>
  <si>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</si>
  <si>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</si>
  <si>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</si>
  <si>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</si>
  <si>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</si>
  <si>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</si>
  <si>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</si>
  <si>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</si>
  <si>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</si>
  <si>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</si>
  <si>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</si>
  <si>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</si>
  <si>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</si>
  <si>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</si>
  <si>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</si>
  <si>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</si>
  <si>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</si>
  <si>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</si>
  <si>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</si>
  <si>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</si>
  <si>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</si>
  <si>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</si>
  <si>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</si>
  <si>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</si>
  <si>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</si>
  <si>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</si>
  <si>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</si>
  <si>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</si>
  <si>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</si>
  <si>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</si>
  <si>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</si>
  <si>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</si>
  <si>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</si>
  <si>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</si>
  <si>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</si>
  <si>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</si>
  <si>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</si>
  <si>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</si>
  <si>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</si>
  <si>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</si>
  <si>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</si>
  <si>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</si>
  <si>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</si>
  <si>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</si>
  <si>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</si>
  <si>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</si>
  <si>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</si>
  <si>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</si>
  <si>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</si>
  <si>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</si>
  <si>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</si>
  <si>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</si>
  <si>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</si>
  <si>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</si>
  <si>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</si>
  <si>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</si>
  <si>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</si>
  <si>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</si>
  <si>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</si>
  <si>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</si>
  <si>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</si>
  <si>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</si>
  <si>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</si>
  <si>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</si>
  <si>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</si>
  <si>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</si>
  <si>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</si>
  <si>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</si>
  <si>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</si>
  <si>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</si>
  <si>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</si>
  <si>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</si>
  <si>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</si>
  <si>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</si>
  <si>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</si>
  <si>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</si>
  <si>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</si>
  <si>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</si>
  <si>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</si>
  <si>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</si>
  <si>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</si>
  <si>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</si>
  <si>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</si>
  <si>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</si>
  <si>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</si>
  <si>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</si>
  <si>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</si>
  <si>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</si>
  <si>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</si>
  <si>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</si>
  <si>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</si>
  <si>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</si>
  <si>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</si>
  <si>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</si>
  <si>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</si>
  <si>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</si>
  <si>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</si>
  <si>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</si>
  <si>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</si>
  <si>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</si>
  <si>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</si>
  <si>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</si>
  <si>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</si>
  <si>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</si>
  <si>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</si>
  <si>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</si>
  <si>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</si>
  <si>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</si>
  <si>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</si>
  <si>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</si>
  <si>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</si>
  <si>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</si>
  <si>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</si>
  <si>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</si>
  <si>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</si>
  <si>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</si>
  <si>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</si>
  <si>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</si>
  <si>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</si>
  <si>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</si>
  <si>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</si>
  <si>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</si>
  <si>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</si>
  <si>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</si>
  <si>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</si>
  <si>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</si>
  <si>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</si>
  <si>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</si>
  <si>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</si>
  <si>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</si>
  <si>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</si>
  <si>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</si>
  <si>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</si>
  <si>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</si>
  <si>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</si>
  <si>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</si>
  <si>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</si>
  <si>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</si>
  <si>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</si>
  <si>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</si>
  <si>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</si>
  <si>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</si>
  <si>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</si>
  <si>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</si>
  <si>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</si>
  <si>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</si>
  <si>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</si>
  <si>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</si>
  <si>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</si>
  <si>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</si>
  <si>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</si>
  <si>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</si>
  <si>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</si>
  <si>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</si>
  <si>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</si>
  <si>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</si>
  <si>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</si>
  <si>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</si>
  <si>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</si>
  <si>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</si>
  <si>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</si>
  <si>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</si>
  <si>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</si>
  <si>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</si>
  <si>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</si>
  <si>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</si>
  <si>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</si>
  <si>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</si>
  <si>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</si>
  <si>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</si>
  <si>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</si>
  <si>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</si>
  <si>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</si>
  <si>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</si>
  <si>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</si>
  <si>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</si>
  <si>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</si>
  <si>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</si>
  <si>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</si>
  <si>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</si>
  <si>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</si>
  <si>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</si>
  <si>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</si>
  <si>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</si>
  <si>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</si>
  <si>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</si>
  <si>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</si>
  <si>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</si>
  <si>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</si>
  <si>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</si>
  <si>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</si>
  <si>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</si>
  <si>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</si>
  <si>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</si>
  <si>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</si>
  <si>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</si>
  <si>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</si>
  <si>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</si>
  <si>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</si>
  <si>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</si>
  <si>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</si>
  <si>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</si>
  <si>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</si>
  <si>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</si>
  <si>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</si>
  <si>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</si>
  <si>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</si>
  <si>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</si>
  <si>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</si>
  <si>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</si>
  <si>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</si>
  <si>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</si>
  <si>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</si>
  <si>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</si>
  <si>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</si>
  <si>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</si>
  <si>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</si>
  <si>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</si>
  <si>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</si>
  <si>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</si>
  <si>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</si>
  <si>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</si>
  <si>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</si>
  <si>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</si>
  <si>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</si>
  <si>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</si>
  <si>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</si>
  <si>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</si>
  <si>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</si>
  <si>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</si>
  <si>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</si>
  <si>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</si>
  <si>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</si>
  <si>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</si>
  <si>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</si>
  <si>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</si>
  <si>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</si>
  <si>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</si>
  <si>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</si>
  <si>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</si>
  <si>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</si>
  <si>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</si>
  <si>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</si>
  <si>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</si>
  <si>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</si>
  <si>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</si>
  <si>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</si>
  <si>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</si>
  <si>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</si>
  <si>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</si>
  <si>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</si>
  <si>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</si>
  <si>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</si>
  <si>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</si>
  <si>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</si>
  <si>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</si>
  <si>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</si>
  <si>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</si>
  <si>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</si>
  <si>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</si>
  <si>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</si>
  <si>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</si>
  <si>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</si>
  <si>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</si>
  <si>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</si>
  <si>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</si>
  <si>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</si>
  <si>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</si>
  <si>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</si>
  <si>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</si>
  <si>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</si>
  <si>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</si>
  <si>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</si>
  <si>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</si>
  <si>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</si>
  <si>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</si>
  <si>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</si>
  <si>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</si>
  <si>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</si>
  <si>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</si>
  <si>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</si>
  <si>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</si>
  <si>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</si>
  <si>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</si>
  <si>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</si>
  <si>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</si>
  <si>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</si>
  <si>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</si>
  <si>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</si>
  <si>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</si>
  <si>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</si>
  <si>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</si>
  <si>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</si>
  <si>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</si>
  <si>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</si>
  <si>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</si>
  <si>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</si>
  <si>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</si>
  <si>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</si>
  <si>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</si>
  <si>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</si>
  <si>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</si>
  <si>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</si>
  <si>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</si>
  <si>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</si>
  <si>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</si>
  <si>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</si>
  <si>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</si>
  <si>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</si>
  <si>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</si>
  <si>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</si>
  <si>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</si>
  <si>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</si>
  <si>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</si>
  <si>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</si>
  <si>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</si>
  <si>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</si>
  <si>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</si>
  <si>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</si>
  <si>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</si>
  <si>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</si>
  <si>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</si>
  <si>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</si>
  <si>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</si>
  <si>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</si>
  <si>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</si>
  <si>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</si>
  <si>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</si>
  <si>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</si>
  <si>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</si>
  <si>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</si>
  <si>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</si>
  <si>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</si>
  <si>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</si>
  <si>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</si>
  <si>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</si>
  <si>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</si>
  <si>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</si>
  <si>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</si>
  <si>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</si>
  <si>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</si>
  <si>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</si>
  <si>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</si>
  <si>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</si>
  <si>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</si>
  <si>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</si>
  <si>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</si>
  <si>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</si>
  <si>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</si>
  <si>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</si>
  <si>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</si>
  <si>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</si>
  <si>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</si>
  <si>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</si>
  <si>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</si>
  <si>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</si>
  <si>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</si>
  <si>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</si>
  <si>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</si>
  <si>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</si>
  <si>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</si>
  <si>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</si>
  <si>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</si>
  <si>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</si>
  <si>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</si>
  <si>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</si>
  <si>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</si>
  <si>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</si>
  <si>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</si>
  <si>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</si>
  <si>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</si>
  <si>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</si>
  <si>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</si>
  <si>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</si>
  <si>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</si>
  <si>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</si>
  <si>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</si>
  <si>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</si>
  <si>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</si>
  <si>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</si>
  <si>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</si>
  <si>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</si>
  <si>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</si>
  <si>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</si>
  <si>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</si>
  <si>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</si>
  <si>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</si>
  <si>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</si>
  <si>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</si>
  <si>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</si>
  <si>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</si>
  <si>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</si>
  <si>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</si>
  <si>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</si>
  <si>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</si>
  <si>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</si>
  <si>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</si>
  <si>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</si>
  <si>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</si>
  <si>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</si>
  <si>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</si>
  <si>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</si>
  <si>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</si>
  <si>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</si>
  <si>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</si>
  <si>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</si>
  <si>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</si>
  <si>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</si>
  <si>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</si>
  <si>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</si>
  <si>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</si>
  <si>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</si>
  <si>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</si>
  <si>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</si>
  <si>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</si>
  <si>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</si>
  <si>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</si>
  <si>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</si>
  <si>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</si>
  <si>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</si>
  <si>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</si>
  <si>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</si>
  <si>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</si>
  <si>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</si>
  <si>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</si>
  <si>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</si>
  <si>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</si>
  <si>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</si>
  <si>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</si>
  <si>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</si>
  <si>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</si>
  <si>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</si>
  <si>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</si>
  <si>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</si>
  <si>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</si>
  <si>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</si>
  <si>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</si>
  <si>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</si>
  <si>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</si>
  <si>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</si>
  <si>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</si>
  <si>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</si>
  <si>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</si>
  <si>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</si>
  <si>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</si>
  <si>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</si>
  <si>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</si>
  <si>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</si>
  <si>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</si>
  <si>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</si>
  <si>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</si>
  <si>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</si>
  <si>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</si>
  <si>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</si>
  <si>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</si>
  <si>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</si>
  <si>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</si>
  <si>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</si>
  <si>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</si>
  <si>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</si>
  <si>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</si>
  <si>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</si>
  <si>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</si>
  <si>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</si>
  <si>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</si>
  <si>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</si>
  <si>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</si>
  <si>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</si>
  <si>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</si>
  <si>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</si>
  <si>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</si>
  <si>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</si>
  <si>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</si>
  <si>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</si>
  <si>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</si>
  <si>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</si>
  <si>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</si>
  <si>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</si>
  <si>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</si>
  <si>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</si>
  <si>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</si>
  <si>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</si>
  <si>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</si>
  <si>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</si>
  <si>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</si>
  <si>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</si>
  <si>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</si>
  <si>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</si>
  <si>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</si>
  <si>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</si>
  <si>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</si>
  <si>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</si>
  <si>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</si>
  <si>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</si>
  <si>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</si>
  <si>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</si>
  <si>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</si>
  <si>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</si>
  <si>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</si>
  <si>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</si>
  <si>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</si>
  <si>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</si>
  <si>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</si>
  <si>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</si>
  <si>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</si>
  <si>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</si>
  <si>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</si>
  <si>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</si>
  <si>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</si>
  <si>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</si>
  <si>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</si>
  <si>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</si>
  <si>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</si>
  <si>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</si>
  <si>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</si>
  <si>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</si>
  <si>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</si>
  <si>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</si>
  <si>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</si>
  <si>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</si>
  <si>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</si>
  <si>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</si>
  <si>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</si>
  <si>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</si>
  <si>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</si>
  <si>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</si>
  <si>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</si>
  <si>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</si>
  <si>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</si>
  <si>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</si>
  <si>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</si>
  <si>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</si>
  <si>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</si>
  <si>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</si>
  <si>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</si>
  <si>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</si>
  <si>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</si>
  <si>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</si>
  <si>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</si>
  <si>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</si>
  <si>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</si>
  <si>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</si>
  <si>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</si>
  <si>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</si>
  <si>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</si>
  <si>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</si>
  <si>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</si>
  <si>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</si>
  <si>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</si>
  <si>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</si>
  <si>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</si>
  <si>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</si>
  <si>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</si>
  <si>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</si>
  <si>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</si>
  <si>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</si>
  <si>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</si>
  <si>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</si>
  <si>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</si>
  <si>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</si>
  <si>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</si>
  <si>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</si>
  <si>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</si>
  <si>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</si>
  <si>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</si>
  <si>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</si>
  <si>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</si>
  <si>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</si>
  <si>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</si>
  <si>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</si>
  <si>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</si>
  <si>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</si>
  <si>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</si>
  <si>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</si>
  <si>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</si>
  <si>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</si>
  <si>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</si>
  <si>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</si>
  <si>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</si>
  <si>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</si>
  <si>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</si>
  <si>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</si>
  <si>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</si>
  <si>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</si>
  <si>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</si>
  <si>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</si>
  <si>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</si>
  <si>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</si>
  <si>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</si>
  <si>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</si>
  <si>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</si>
  <si>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</si>
  <si>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</si>
  <si>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</si>
  <si>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</si>
  <si>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</si>
  <si>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</si>
  <si>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</si>
  <si>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</si>
  <si>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</si>
  <si>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</si>
  <si>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</si>
  <si>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</si>
  <si>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</si>
  <si>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</si>
  <si>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</si>
  <si>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</si>
  <si>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</si>
  <si>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</si>
  <si>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</si>
  <si>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</si>
  <si>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</si>
  <si>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</si>
  <si>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</si>
  <si>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</si>
  <si>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</si>
  <si>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</si>
  <si>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</si>
  <si>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</si>
  <si>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</si>
  <si>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</si>
  <si>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</si>
  <si>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</si>
  <si>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</si>
  <si>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</si>
  <si>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</si>
  <si>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</si>
  <si>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</si>
  <si>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</si>
  <si>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</si>
  <si>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</si>
  <si>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</si>
  <si>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</si>
  <si>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</si>
  <si>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</si>
  <si>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</si>
  <si>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</si>
  <si>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</si>
  <si>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</si>
  <si>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</si>
  <si>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</si>
  <si>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</si>
  <si>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</si>
  <si>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</si>
  <si>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</si>
  <si>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</si>
  <si>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</si>
  <si>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</si>
  <si>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</si>
  <si>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</si>
  <si>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</si>
  <si>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</si>
  <si>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</si>
  <si>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</si>
  <si>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</si>
  <si>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</si>
  <si>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</si>
  <si>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</si>
  <si>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</si>
  <si>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</si>
  <si>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</si>
  <si>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</si>
  <si>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</si>
  <si>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</si>
  <si>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</si>
  <si>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</si>
  <si>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</si>
  <si>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</si>
  <si>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</si>
  <si>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</si>
  <si>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</si>
  <si>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</si>
  <si>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</si>
  <si>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</si>
  <si>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</si>
  <si>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</si>
  <si>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</si>
  <si>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</si>
  <si>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</si>
  <si>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</si>
  <si>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</si>
  <si>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</si>
  <si>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</si>
  <si>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</si>
  <si>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</si>
  <si>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</si>
  <si>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</si>
  <si>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</si>
  <si>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</si>
  <si>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</si>
  <si>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</si>
  <si>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</si>
  <si>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</si>
  <si>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</si>
  <si>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</si>
  <si>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</si>
  <si>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</si>
  <si>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</si>
  <si>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</si>
  <si>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</si>
  <si>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</si>
  <si>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</si>
  <si>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</si>
  <si>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</si>
  <si>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</si>
  <si>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</si>
  <si>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</si>
  <si>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</si>
  <si>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</si>
  <si>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</si>
  <si>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</si>
  <si>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</si>
  <si>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</si>
  <si>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</si>
  <si>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</si>
  <si>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</si>
  <si>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</si>
  <si>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</si>
  <si>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</si>
  <si>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</si>
  <si>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</si>
  <si>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</si>
  <si>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</si>
  <si>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</si>
  <si>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</si>
  <si>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</si>
  <si>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</si>
  <si>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</si>
  <si>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</si>
  <si>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</si>
  <si>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</si>
  <si>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</si>
  <si>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</si>
  <si>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</si>
  <si>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</si>
  <si>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</si>
  <si>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</si>
  <si>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</si>
  <si>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</si>
  <si>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</si>
  <si>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</si>
  <si>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</si>
  <si>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</si>
  <si>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</si>
  <si>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</si>
  <si>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</si>
  <si>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</si>
  <si>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</si>
  <si>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</si>
  <si>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</si>
  <si>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</si>
  <si>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</si>
  <si>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</si>
  <si>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</si>
  <si>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</si>
  <si>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</si>
  <si>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</si>
  <si>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</si>
  <si>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</si>
  <si>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</si>
  <si>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</si>
  <si>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</si>
  <si>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</si>
  <si>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</si>
  <si>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</si>
  <si>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</si>
  <si>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</si>
  <si>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</si>
  <si>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</si>
  <si>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</si>
  <si>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</si>
  <si>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</si>
  <si>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</si>
  <si>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</si>
  <si>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</si>
  <si>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</si>
  <si>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</si>
  <si>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</si>
  <si>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</si>
  <si>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</si>
  <si>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</si>
  <si>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</si>
  <si>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</si>
  <si>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</si>
  <si>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</si>
  <si>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</si>
  <si>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</si>
  <si>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</si>
  <si>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</si>
  <si>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</si>
  <si>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</si>
  <si>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</si>
  <si>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</si>
  <si>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</si>
  <si>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</si>
  <si>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</si>
  <si>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</si>
  <si>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</si>
  <si>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</si>
  <si>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</si>
  <si>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</si>
  <si>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</si>
  <si>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</si>
  <si>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</si>
  <si>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</si>
  <si>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</si>
  <si>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</si>
  <si>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</si>
  <si>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</si>
  <si>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</si>
  <si>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</si>
  <si>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</si>
  <si>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</si>
  <si>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</si>
  <si>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</si>
  <si>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</si>
  <si>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</si>
  <si>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</si>
  <si>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</si>
  <si>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</si>
  <si>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</si>
  <si>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</si>
  <si>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</si>
  <si>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</si>
  <si>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</si>
  <si>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</si>
  <si>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</si>
  <si>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</si>
  <si>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</si>
  <si>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</si>
  <si>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</si>
  <si>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</si>
  <si>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</si>
  <si>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</si>
  <si>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</si>
  <si>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</si>
  <si>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</si>
  <si>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</si>
  <si>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</si>
  <si>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</si>
  <si>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</si>
  <si>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</si>
  <si>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</si>
  <si>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</si>
  <si>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</si>
  <si>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</si>
  <si>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</si>
  <si>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</si>
  <si>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</si>
  <si>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</si>
  <si>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</si>
  <si>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</si>
  <si>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</si>
  <si>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</si>
  <si>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</si>
  <si>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</si>
  <si>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</si>
  <si>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</si>
  <si>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</si>
  <si>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</si>
  <si>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</si>
  <si>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</si>
  <si>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</si>
  <si>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</si>
  <si>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</si>
  <si>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</si>
  <si>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</si>
  <si>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</si>
  <si>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</si>
  <si>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</si>
  <si>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</si>
  <si>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</si>
  <si>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</si>
  <si>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</si>
  <si>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</si>
  <si>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</si>
  <si>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</si>
  <si>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</si>
  <si>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</si>
  <si>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</si>
  <si>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</si>
  <si>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</si>
  <si>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</si>
  <si>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</si>
  <si>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</si>
  <si>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</si>
  <si>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</si>
  <si>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</si>
  <si>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</si>
  <si>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</si>
  <si>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</si>
  <si>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</si>
  <si>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</si>
  <si>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</si>
  <si>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</si>
  <si>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</si>
  <si>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</si>
  <si>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</si>
  <si>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</si>
  <si>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</si>
  <si>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</si>
  <si>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</si>
  <si>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</si>
  <si>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</si>
  <si>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</si>
  <si>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</si>
  <si>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</si>
  <si>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</si>
  <si>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</si>
  <si>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</si>
  <si>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</si>
  <si>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</si>
  <si>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</si>
  <si>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</si>
  <si>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</si>
  <si>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</si>
  <si>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</si>
  <si>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</si>
  <si>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</si>
  <si>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</si>
  <si>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</si>
  <si>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</si>
  <si>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</si>
  <si>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</si>
  <si>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</si>
  <si>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</si>
  <si>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</si>
  <si>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</si>
  <si>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</si>
  <si>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</si>
  <si>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</si>
  <si>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</si>
  <si>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</si>
  <si>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</si>
  <si>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</si>
  <si>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</si>
  <si>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</si>
  <si>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</si>
  <si>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</si>
  <si>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</si>
  <si>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</si>
  <si>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</si>
  <si>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</si>
  <si>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</si>
  <si>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</si>
  <si>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</si>
  <si>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</si>
  <si>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</si>
  <si>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</si>
  <si>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</si>
  <si>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</si>
  <si>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</si>
  <si>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</si>
  <si>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</si>
  <si>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</si>
  <si>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</si>
  <si>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</si>
  <si>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</si>
  <si>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</si>
  <si>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</si>
  <si>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</si>
  <si>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</si>
  <si>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</si>
  <si>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</si>
  <si>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</si>
  <si>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</si>
  <si>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</si>
  <si>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</si>
  <si>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</si>
  <si>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</si>
  <si>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</si>
  <si>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</si>
  <si>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</si>
  <si>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</si>
  <si>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</si>
  <si>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</si>
  <si>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</si>
  <si>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</si>
  <si>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</si>
  <si>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</si>
  <si>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</si>
  <si>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</si>
  <si>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</si>
  <si>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</si>
  <si>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</si>
  <si>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</si>
  <si>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</si>
  <si>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</si>
  <si>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</si>
  <si>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</si>
  <si>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</si>
  <si>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</si>
  <si>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</si>
  <si>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</si>
  <si>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</si>
  <si>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</si>
  <si>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</si>
  <si>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</si>
  <si>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</si>
  <si>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</si>
  <si>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</si>
  <si>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</si>
  <si>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</si>
  <si>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</si>
  <si>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</si>
  <si>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</si>
  <si>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</si>
  <si>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</si>
  <si>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</si>
  <si>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</si>
  <si>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</si>
  <si>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</si>
  <si>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</si>
  <si>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</si>
  <si>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</si>
  <si>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</si>
  <si>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</si>
  <si>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</si>
  <si>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</si>
  <si>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</si>
  <si>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</si>
  <si>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</si>
  <si>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</si>
  <si>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</si>
  <si>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</si>
  <si>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</si>
  <si>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</si>
  <si>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</si>
  <si>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</si>
  <si>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</si>
  <si>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</si>
  <si>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</si>
  <si>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</si>
  <si>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</si>
  <si>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</si>
  <si>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</si>
  <si>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</si>
  <si>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</si>
  <si>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</si>
  <si>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</si>
  <si>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</si>
  <si>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</si>
  <si>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</si>
  <si>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</si>
  <si>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</si>
  <si>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</si>
  <si>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</si>
  <si>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</si>
  <si>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</si>
  <si>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</si>
  <si>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</si>
  <si>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</si>
  <si>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</si>
  <si>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</si>
  <si>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</si>
  <si>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</si>
  <si>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</si>
  <si>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</si>
  <si>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</si>
  <si>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</si>
  <si>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</si>
  <si>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</si>
  <si>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</si>
  <si>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</si>
  <si>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</si>
  <si>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</si>
  <si>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</si>
  <si>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</si>
  <si>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</si>
  <si>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</si>
  <si>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</si>
  <si>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</si>
  <si>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</si>
  <si>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</si>
  <si>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</si>
  <si>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</si>
  <si>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</si>
  <si>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</si>
  <si>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</si>
  <si>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</si>
  <si>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</si>
  <si>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</si>
  <si>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</si>
  <si>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</si>
  <si>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</si>
  <si>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</si>
  <si>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</si>
  <si>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</si>
  <si>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</si>
  <si>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</si>
  <si>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</si>
  <si>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</si>
  <si>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</si>
  <si>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</si>
  <si>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</si>
  <si>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</si>
  <si>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</si>
  <si>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</si>
  <si>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</si>
  <si>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</si>
  <si>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</si>
  <si>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</si>
  <si>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</si>
  <si>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</si>
  <si>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</si>
  <si>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</si>
  <si>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</si>
  <si>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</si>
  <si>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</si>
  <si>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</si>
  <si>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</si>
  <si>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</si>
  <si>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</si>
  <si>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</si>
  <si>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</si>
  <si>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</si>
  <si>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</si>
  <si>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</si>
  <si>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</si>
  <si>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</si>
  <si>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</si>
  <si>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</si>
  <si>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</si>
  <si>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</si>
  <si>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</si>
  <si>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</si>
  <si>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</si>
  <si>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</si>
  <si>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</si>
  <si>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</si>
  <si>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</si>
  <si>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</si>
  <si>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</si>
  <si>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</si>
  <si>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</si>
  <si>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</si>
  <si>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</si>
  <si>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</si>
  <si>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</si>
  <si>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</si>
  <si>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</si>
  <si>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</si>
  <si>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</si>
  <si>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</si>
  <si>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</si>
  <si>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</si>
  <si>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</si>
  <si>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</si>
  <si>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</si>
  <si>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</si>
  <si>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</si>
  <si>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</si>
  <si>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</si>
  <si>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</si>
  <si>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</si>
  <si>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</si>
  <si>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</si>
  <si>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</si>
  <si>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</si>
  <si>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</si>
  <si>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</si>
  <si>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</si>
  <si>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</si>
  <si>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</si>
  <si>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</si>
  <si>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</si>
  <si>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</si>
  <si>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</si>
  <si>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</si>
  <si>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</si>
  <si>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</si>
  <si>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</si>
  <si>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</si>
  <si>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</si>
  <si>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</si>
  <si>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</si>
  <si>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</si>
  <si>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</si>
  <si>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</si>
  <si>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</si>
  <si>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</si>
  <si>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</si>
  <si>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</si>
  <si>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</si>
  <si>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</si>
  <si>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</si>
  <si>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</si>
  <si>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</si>
  <si>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</si>
  <si>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</si>
  <si>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</si>
  <si>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</si>
  <si>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</si>
  <si>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</si>
  <si>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</si>
  <si>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</si>
  <si>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</si>
  <si>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</si>
  <si>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</si>
  <si>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</si>
  <si>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</si>
  <si>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</si>
  <si>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</si>
  <si>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</si>
  <si>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</si>
  <si>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</si>
  <si>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</si>
  <si>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</si>
  <si>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</si>
  <si>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</si>
  <si>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</si>
  <si>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</si>
  <si>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</si>
  <si>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</si>
  <si>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</si>
  <si>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</si>
  <si>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</si>
  <si>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</si>
  <si>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</si>
  <si>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</si>
  <si>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</si>
  <si>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</si>
  <si>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</si>
  <si>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</si>
  <si>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</si>
  <si>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</si>
  <si>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</si>
  <si>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</si>
  <si>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</si>
  <si>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</si>
  <si>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</si>
  <si>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</si>
  <si>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</si>
  <si>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</si>
  <si>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</si>
  <si>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</si>
  <si>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</si>
  <si>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</si>
  <si>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</si>
  <si>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</si>
  <si>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</si>
  <si>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</si>
  <si>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</si>
  <si>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</si>
  <si>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</si>
  <si>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</si>
  <si>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</si>
  <si>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</si>
  <si>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</si>
  <si>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</si>
  <si>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</si>
  <si>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</si>
  <si>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</si>
  <si>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</si>
  <si>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</si>
  <si>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</si>
  <si>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</si>
  <si>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</si>
  <si>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</si>
  <si>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</si>
  <si>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</si>
  <si>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</si>
  <si>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</si>
  <si>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</si>
  <si>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</si>
  <si>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</si>
  <si>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</si>
  <si>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</si>
  <si>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</si>
  <si>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</si>
  <si>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</si>
  <si>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</si>
  <si>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</si>
  <si>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</si>
  <si>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</si>
  <si>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</si>
  <si>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</si>
  <si>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</si>
  <si>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</si>
  <si>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</si>
  <si>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</si>
  <si>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</si>
  <si>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</si>
  <si>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</si>
  <si>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</si>
  <si>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</si>
  <si>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</si>
  <si>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</si>
  <si>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</si>
  <si>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</si>
  <si>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</si>
  <si>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</si>
  <si>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</si>
  <si>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</si>
  <si>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</si>
  <si>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</si>
  <si>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</si>
  <si>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</si>
  <si>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</si>
  <si>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</si>
  <si>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</si>
  <si>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</si>
  <si>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</si>
  <si>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</si>
  <si>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</si>
  <si>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</si>
  <si>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</si>
  <si>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</si>
  <si>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</si>
  <si>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</si>
  <si>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</si>
  <si>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</si>
  <si>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</si>
  <si>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</si>
  <si>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</si>
  <si>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</si>
  <si>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</si>
  <si>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</si>
  <si>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</si>
  <si>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</si>
  <si>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</si>
  <si>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</si>
  <si>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</si>
  <si>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</si>
  <si>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</si>
  <si>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</si>
  <si>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</si>
  <si>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</si>
  <si>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</si>
  <si>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</si>
  <si>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</si>
  <si>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</si>
  <si>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</si>
  <si>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</si>
  <si>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</si>
  <si>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</si>
  <si>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</si>
  <si>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</si>
  <si>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</si>
  <si>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</si>
  <si>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</si>
  <si>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</si>
  <si>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</si>
  <si>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</si>
  <si>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</si>
  <si>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</si>
  <si>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</si>
  <si>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</si>
  <si>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</si>
  <si>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</si>
  <si>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</si>
  <si>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</si>
  <si>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</si>
  <si>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</si>
  <si>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</si>
  <si>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</si>
  <si>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</si>
  <si>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</si>
  <si>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</si>
  <si>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</si>
  <si>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</si>
  <si>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</si>
  <si>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</si>
  <si>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</si>
  <si>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</si>
  <si>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</si>
  <si>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</si>
  <si>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</si>
  <si>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</si>
  <si>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</si>
  <si>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</si>
  <si>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</si>
  <si>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</si>
  <si>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</si>
  <si>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</si>
  <si>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</si>
  <si>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</si>
  <si>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</si>
  <si>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</si>
  <si>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</si>
  <si>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</si>
  <si>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</si>
  <si>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</si>
  <si>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</si>
  <si>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</si>
  <si>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</si>
  <si>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</si>
  <si>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</si>
  <si>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</si>
  <si>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</si>
  <si>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</si>
  <si>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</si>
  <si>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</si>
  <si>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</si>
  <si>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</si>
  <si>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</si>
  <si>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</si>
  <si>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</si>
  <si>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</si>
  <si>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</si>
  <si>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</si>
  <si>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</si>
  <si>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</si>
  <si>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</si>
  <si>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</si>
  <si>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</si>
  <si>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</si>
  <si>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</si>
  <si>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</si>
  <si>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</si>
  <si>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</si>
  <si>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</si>
  <si>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</si>
  <si>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</si>
  <si>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</si>
  <si>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</si>
  <si>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</si>
  <si>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</si>
  <si>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</si>
  <si>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</si>
  <si>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</si>
  <si>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</si>
  <si>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</si>
  <si>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</si>
  <si>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</si>
  <si>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</si>
  <si>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</si>
  <si>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</si>
  <si>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</si>
  <si>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</si>
  <si>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</si>
  <si>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</si>
  <si>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</si>
  <si>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</si>
  <si>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</si>
  <si>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</si>
  <si>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</si>
  <si>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</si>
  <si>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</si>
  <si>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</si>
  <si>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</si>
  <si>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</si>
  <si>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</si>
  <si>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</si>
  <si>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</si>
  <si>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</si>
  <si>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</si>
  <si>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</si>
  <si>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</si>
  <si>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</si>
  <si>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</si>
  <si>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</si>
  <si>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</si>
  <si>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</si>
  <si>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</si>
  <si>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</si>
  <si>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</si>
  <si>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</si>
  <si>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</si>
  <si>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</si>
  <si>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</si>
  <si>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</si>
  <si>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</si>
  <si>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</si>
  <si>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</si>
  <si>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</si>
  <si>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</si>
  <si>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</si>
  <si>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</si>
  <si>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</si>
  <si>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</si>
  <si>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</si>
  <si>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</si>
  <si>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</si>
  <si>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</si>
  <si>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</si>
  <si>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</si>
  <si>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</si>
  <si>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</si>
  <si>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</si>
  <si>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</si>
  <si>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</si>
  <si>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</si>
  <si>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</si>
  <si>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</si>
  <si>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</si>
  <si>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</si>
  <si>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</si>
  <si>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</si>
  <si>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</si>
  <si>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</si>
  <si>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</si>
  <si>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</si>
  <si>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</si>
  <si>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</si>
  <si>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</si>
  <si>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</si>
  <si>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</si>
  <si>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</si>
  <si>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</si>
  <si>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</si>
  <si>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</si>
  <si>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</si>
  <si>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</si>
  <si>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</si>
  <si>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</si>
  <si>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</si>
  <si>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</si>
  <si>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</si>
  <si>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</si>
  <si>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</si>
  <si>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</si>
  <si>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</si>
  <si>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</si>
  <si>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</si>
  <si>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</si>
  <si>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</si>
  <si>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</si>
  <si>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</si>
  <si>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</si>
  <si>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</si>
  <si>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</si>
  <si>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</si>
  <si>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</si>
  <si>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</si>
  <si>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</si>
  <si>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</si>
  <si>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</si>
  <si>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</si>
  <si>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</si>
  <si>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</si>
  <si>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</si>
  <si>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</si>
  <si>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</si>
  <si>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</si>
  <si>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</si>
  <si>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</si>
  <si>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</si>
  <si>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</si>
  <si>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</si>
  <si>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</si>
  <si>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</si>
  <si>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</si>
  <si>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</si>
  <si>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</si>
  <si>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</si>
  <si>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</si>
  <si>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</si>
  <si>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</si>
  <si>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</si>
  <si>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</si>
  <si>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</si>
  <si>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</si>
  <si>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</si>
  <si>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</si>
  <si>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</si>
  <si>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</si>
  <si>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</si>
  <si>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</si>
  <si>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</si>
  <si>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</si>
  <si>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</si>
  <si>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</si>
  <si>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</si>
  <si>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</si>
  <si>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</si>
  <si>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</si>
  <si>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</si>
  <si>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</si>
  <si>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</si>
  <si>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</si>
  <si>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</si>
  <si>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</si>
  <si>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</si>
  <si>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</si>
  <si>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</si>
  <si>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</si>
  <si>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</si>
  <si>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</si>
  <si>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</si>
  <si>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</si>
  <si>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</si>
  <si>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</si>
  <si>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</si>
  <si>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</si>
  <si>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</si>
  <si>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</si>
  <si>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</si>
  <si>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</si>
  <si>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</si>
  <si>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</si>
  <si>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</si>
  <si>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</si>
  <si>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</si>
  <si>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</si>
  <si>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</si>
  <si>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</si>
  <si>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</si>
  <si>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</si>
  <si>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</si>
  <si>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</si>
  <si>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</si>
  <si>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</si>
  <si>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</si>
  <si>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</si>
  <si>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</si>
  <si>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</si>
  <si>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</si>
  <si>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</si>
  <si>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</si>
  <si>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</si>
  <si>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</si>
  <si>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</si>
  <si>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</si>
  <si>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</si>
  <si>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</si>
  <si>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</si>
  <si>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</si>
  <si>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</si>
  <si>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</si>
  <si>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</si>
  <si>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</si>
  <si>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</si>
  <si>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</si>
  <si>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</si>
  <si>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</si>
  <si>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</si>
  <si>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</si>
  <si>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</si>
  <si>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</si>
  <si>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</si>
  <si>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</si>
  <si>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</si>
  <si>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</si>
  <si>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</si>
  <si>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</si>
  <si>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</si>
  <si>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</si>
  <si>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</si>
  <si>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</si>
  <si>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</si>
  <si>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</si>
  <si>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</si>
  <si>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</si>
  <si>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</si>
  <si>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</si>
  <si>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</si>
  <si>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</si>
  <si>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</si>
  <si>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</si>
  <si>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</si>
  <si>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</si>
  <si>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</si>
  <si>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</si>
  <si>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</si>
  <si>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</si>
  <si>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</si>
  <si>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</si>
  <si>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</si>
  <si>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</si>
  <si>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</si>
  <si>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</si>
  <si>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</si>
  <si>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</si>
  <si>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</si>
  <si>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</si>
  <si>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</si>
  <si>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</si>
  <si>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</si>
  <si>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</si>
  <si>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</si>
  <si>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</si>
  <si>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</si>
  <si>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</si>
  <si>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</si>
  <si>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</si>
  <si>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</si>
  <si>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</si>
  <si>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</si>
  <si>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</si>
  <si>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</si>
  <si>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</si>
  <si>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</si>
  <si>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</si>
  <si>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</si>
  <si>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</si>
  <si>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</si>
  <si>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</si>
  <si>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</si>
  <si>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</si>
  <si>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</si>
  <si>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</si>
  <si>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</si>
  <si>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</si>
  <si>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</si>
  <si>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</si>
  <si>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</si>
  <si>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</si>
  <si>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</si>
  <si>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</si>
  <si>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</si>
  <si>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</si>
  <si>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</si>
  <si>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</si>
  <si>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</si>
  <si>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</si>
  <si>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</si>
  <si>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</si>
  <si>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</si>
  <si>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</si>
  <si>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</si>
  <si>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</si>
  <si>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</si>
  <si>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</si>
  <si>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</si>
  <si>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</si>
  <si>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</si>
  <si>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</si>
  <si>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</si>
  <si>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</si>
  <si>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</si>
  <si>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</si>
  <si>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</si>
  <si>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</si>
  <si>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</si>
  <si>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</si>
  <si>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</si>
  <si>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</si>
  <si>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</si>
  <si>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</si>
  <si>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</si>
  <si>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</si>
  <si>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</si>
  <si>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</si>
  <si>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</si>
  <si>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</si>
  <si>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</si>
  <si>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</si>
  <si>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</si>
  <si>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</si>
  <si>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</si>
  <si>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</si>
  <si>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</si>
  <si>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</si>
  <si>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</si>
  <si>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</si>
  <si>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</si>
  <si>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</si>
  <si>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</si>
  <si>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</si>
  <si>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</si>
  <si>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</si>
  <si>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</si>
  <si>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</si>
  <si>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</si>
  <si>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</si>
  <si>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</si>
  <si>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</si>
  <si>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</si>
  <si>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</si>
  <si>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</si>
  <si>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</si>
  <si>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</si>
  <si>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</si>
  <si>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</si>
  <si>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</si>
  <si>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</si>
  <si>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</si>
  <si>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</si>
  <si>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</si>
  <si>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</si>
  <si>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</si>
  <si>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</si>
  <si>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</si>
  <si>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</si>
  <si>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</si>
  <si>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</si>
  <si>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</si>
  <si>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</si>
  <si>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</si>
  <si>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</si>
  <si>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</si>
  <si>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</si>
  <si>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</si>
  <si>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</si>
  <si>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</si>
  <si>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</si>
  <si>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</si>
  <si>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</si>
  <si>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</si>
  <si>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</si>
  <si>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</si>
  <si>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</si>
  <si>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</si>
  <si>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</si>
  <si>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</si>
  <si>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</si>
  <si>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</si>
  <si>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</si>
  <si>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</si>
  <si>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</si>
  <si>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</si>
  <si>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</si>
  <si>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</si>
  <si>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</si>
  <si>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</si>
  <si>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</si>
  <si>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</si>
  <si>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</si>
  <si>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</si>
  <si>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</si>
  <si>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</si>
  <si>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</si>
  <si>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</si>
  <si>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</si>
  <si>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</si>
  <si>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</si>
  <si>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</si>
  <si>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</si>
  <si>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</si>
  <si>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</si>
  <si>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</si>
  <si>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</si>
  <si>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</si>
  <si>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</si>
  <si>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</si>
  <si>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</si>
  <si>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</si>
  <si>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</si>
  <si>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</si>
  <si>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</si>
  <si>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</si>
  <si>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</si>
  <si>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</si>
  <si>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</si>
  <si>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</si>
  <si>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</si>
  <si>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</si>
  <si>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</si>
  <si>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</si>
  <si>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</si>
  <si>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</si>
  <si>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</si>
  <si>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</si>
  <si>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</si>
  <si>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</si>
  <si>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</si>
  <si>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</si>
  <si>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</si>
  <si>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</si>
  <si>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</si>
  <si>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</si>
  <si>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</si>
  <si>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</si>
  <si>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</si>
  <si>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</si>
  <si>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</si>
  <si>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</si>
  <si>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</si>
  <si>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</si>
  <si>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</si>
  <si>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</si>
  <si>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</si>
  <si>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</si>
  <si>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</si>
  <si>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</si>
  <si>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</si>
  <si>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</si>
  <si>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</si>
  <si>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</si>
  <si>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</si>
  <si>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</si>
  <si>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</si>
  <si>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</si>
  <si>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</si>
  <si>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</si>
  <si>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</si>
  <si>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</si>
  <si>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</si>
  <si>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</si>
  <si>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</si>
  <si>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</si>
  <si>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</si>
  <si>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</si>
  <si>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</si>
  <si>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</si>
  <si>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</si>
  <si>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</si>
  <si>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</si>
  <si>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</si>
  <si>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</si>
  <si>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</si>
  <si>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</si>
  <si>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</si>
  <si>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</si>
  <si>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</si>
  <si>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</si>
  <si>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</si>
  <si>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</si>
  <si>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</si>
  <si>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</si>
  <si>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</si>
  <si>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</si>
  <si>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</si>
  <si>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</si>
  <si>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</si>
  <si>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</si>
  <si>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</si>
  <si>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</si>
  <si>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</si>
  <si>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</si>
  <si>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</si>
  <si>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</si>
  <si>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</si>
  <si>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</si>
  <si>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</si>
  <si>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</si>
  <si>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</si>
  <si>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</si>
  <si>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</si>
  <si>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</si>
  <si>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</si>
  <si>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</si>
  <si>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</si>
  <si>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</si>
  <si>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</si>
  <si>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</si>
  <si>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</si>
  <si>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</si>
  <si>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</si>
  <si>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</si>
  <si>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</si>
  <si>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</si>
  <si>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</si>
  <si>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</si>
  <si>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</si>
  <si>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</si>
  <si>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</si>
  <si>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</si>
  <si>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</si>
  <si>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</si>
  <si>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</si>
  <si>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</si>
  <si>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</si>
  <si>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</si>
  <si>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</si>
  <si>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</si>
  <si>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</si>
  <si>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</si>
  <si>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</si>
  <si>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</si>
  <si>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</si>
  <si>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</si>
  <si>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</si>
  <si>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</si>
  <si>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</si>
  <si>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</si>
  <si>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</si>
  <si>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</si>
  <si>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</si>
  <si>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</si>
  <si>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</si>
  <si>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</si>
  <si>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</si>
  <si>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</si>
  <si>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</si>
  <si>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</si>
  <si>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</si>
  <si>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</si>
  <si>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</si>
  <si>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</si>
  <si>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</si>
  <si>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</si>
  <si>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</si>
  <si>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</si>
  <si>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</si>
  <si>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</si>
  <si>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</si>
  <si>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</si>
  <si>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</si>
  <si>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</si>
  <si>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</si>
  <si>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</si>
  <si>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</si>
  <si>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</si>
  <si>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</si>
  <si>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</si>
  <si>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</si>
  <si>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</si>
  <si>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</si>
  <si>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</si>
  <si>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</si>
  <si>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</si>
  <si>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</si>
  <si>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</si>
  <si>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</si>
  <si>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</si>
  <si>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</si>
  <si>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</si>
  <si>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</si>
  <si>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</si>
  <si>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</si>
  <si>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</si>
  <si>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</si>
  <si>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</si>
  <si>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</si>
  <si>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</si>
  <si>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</si>
  <si>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</si>
  <si>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</si>
  <si>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</si>
  <si>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</si>
  <si>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</si>
  <si>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</si>
  <si>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</si>
  <si>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</si>
  <si>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</si>
  <si>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</si>
  <si>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</si>
  <si>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</si>
  <si>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</si>
  <si>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</si>
  <si>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</si>
  <si>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</si>
  <si>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</si>
  <si>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</si>
  <si>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</si>
  <si>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</si>
  <si>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</si>
  <si>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</si>
  <si>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</si>
  <si>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</si>
  <si>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</si>
  <si>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</si>
  <si>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</si>
  <si>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</si>
  <si>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</si>
  <si>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</si>
  <si>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</si>
  <si>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</si>
  <si>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</si>
  <si>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</si>
  <si>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</si>
  <si>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</si>
  <si>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</si>
  <si>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</si>
  <si>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</si>
  <si>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</si>
  <si>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</si>
  <si>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</si>
  <si>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</si>
  <si>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</si>
  <si>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</si>
  <si>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</si>
  <si>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</si>
  <si>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</si>
  <si>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</si>
  <si>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</si>
  <si>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</si>
  <si>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</si>
  <si>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</si>
  <si>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</si>
  <si>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</si>
  <si>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</si>
  <si>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</si>
  <si>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</si>
  <si>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</si>
  <si>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</si>
  <si>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</si>
  <si>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</si>
  <si>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</si>
  <si>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</si>
  <si>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</si>
  <si>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</si>
  <si>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</si>
  <si>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</si>
  <si>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</si>
  <si>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</si>
  <si>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</si>
  <si>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</si>
  <si>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</si>
  <si>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</si>
  <si>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</si>
  <si>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</si>
  <si>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</si>
  <si>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</si>
  <si>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</si>
  <si>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</si>
  <si>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</si>
  <si>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</si>
  <si>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</si>
  <si>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</si>
  <si>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</si>
  <si>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</si>
  <si>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</si>
  <si>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</si>
  <si>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</si>
  <si>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</si>
  <si>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</si>
  <si>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</si>
  <si>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</si>
  <si>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</si>
  <si>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</si>
  <si>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</si>
  <si>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</si>
  <si>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</si>
  <si>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</si>
  <si>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</si>
  <si>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</si>
  <si>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</si>
  <si>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</si>
  <si>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</si>
  <si>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</si>
  <si>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</si>
  <si>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</si>
  <si>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</si>
  <si>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</si>
  <si>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</si>
  <si>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</si>
  <si>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</si>
  <si>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</si>
  <si>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</si>
  <si>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</si>
  <si>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</si>
  <si>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</si>
  <si>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</si>
  <si>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</si>
  <si>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</si>
  <si>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</si>
  <si>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</si>
  <si>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</si>
  <si>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</si>
  <si>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</si>
  <si>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</si>
  <si>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</si>
  <si>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</si>
  <si>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</si>
  <si>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</si>
  <si>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</si>
  <si>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</si>
  <si>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</si>
  <si>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</si>
  <si>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</si>
  <si>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</si>
  <si>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</si>
  <si>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</si>
  <si>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</si>
  <si>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</si>
  <si>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</si>
  <si>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</si>
  <si>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</si>
  <si>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</si>
  <si>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</si>
  <si>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</si>
  <si>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</si>
  <si>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</si>
  <si>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</si>
  <si>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</si>
  <si>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</si>
  <si>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</si>
  <si>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</si>
  <si>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</si>
  <si>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 xml:space="preserve">Gonzalez Ceballos, Dionisio </t>
  </si>
  <si>
    <t>3335883416</t>
  </si>
  <si>
    <t>GAVETA DE RECHAZO LLENA</t>
  </si>
  <si>
    <t>12 Mayo de 2021</t>
  </si>
  <si>
    <t>3335883491</t>
  </si>
  <si>
    <t>3335883440</t>
  </si>
  <si>
    <t>3335883922</t>
  </si>
  <si>
    <t>3335883877</t>
  </si>
  <si>
    <t>3335883697</t>
  </si>
  <si>
    <t>Closed</t>
  </si>
  <si>
    <t>3335884297</t>
  </si>
  <si>
    <t>3335884260</t>
  </si>
  <si>
    <t>3335884134</t>
  </si>
  <si>
    <t>3335884019</t>
  </si>
  <si>
    <t>2 Gavetas Vacias y 1 Fallando</t>
  </si>
  <si>
    <t>2 Gavetas Fallando y 1 Vacia</t>
  </si>
  <si>
    <t>3335884911</t>
  </si>
  <si>
    <t>3335884905</t>
  </si>
  <si>
    <t>3335884901</t>
  </si>
  <si>
    <t>3335884876</t>
  </si>
  <si>
    <t>3335884872</t>
  </si>
  <si>
    <t>3335884871</t>
  </si>
  <si>
    <t>3335884866</t>
  </si>
  <si>
    <t>3335884862</t>
  </si>
  <si>
    <t>3335884856</t>
  </si>
  <si>
    <t>3335884778</t>
  </si>
  <si>
    <t>3335884722</t>
  </si>
  <si>
    <t>3335884649</t>
  </si>
  <si>
    <t>3335884974</t>
  </si>
  <si>
    <t>3335884973</t>
  </si>
  <si>
    <t>3335884972</t>
  </si>
  <si>
    <t>3335884970</t>
  </si>
  <si>
    <t>3335884969</t>
  </si>
  <si>
    <t>3335884968</t>
  </si>
  <si>
    <t>3335884966</t>
  </si>
  <si>
    <t>3335884958</t>
  </si>
  <si>
    <t>3335884938</t>
  </si>
  <si>
    <t>3335885006</t>
  </si>
  <si>
    <t>3335885005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</si>
  <si>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</si>
  <si>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</si>
  <si>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</si>
  <si>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</si>
  <si>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</si>
  <si>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</si>
  <si>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</si>
  <si>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</si>
  <si>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</si>
  <si>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</si>
  <si>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3335884989</t>
  </si>
  <si>
    <t>En Servicio</t>
  </si>
  <si>
    <t>3335885056 </t>
  </si>
  <si>
    <t>3335885009</t>
  </si>
  <si>
    <t>3335885417</t>
  </si>
  <si>
    <t>3335885399</t>
  </si>
  <si>
    <t>3335885379</t>
  </si>
  <si>
    <t>3335885362</t>
  </si>
  <si>
    <t>3335885254</t>
  </si>
  <si>
    <t>3335885098 </t>
  </si>
  <si>
    <t>CARGA</t>
  </si>
  <si>
    <t>Morales Payano Wilfredy Leandro</t>
  </si>
  <si>
    <t>3335885645</t>
  </si>
  <si>
    <t>3335885561</t>
  </si>
  <si>
    <t>3335885484</t>
  </si>
  <si>
    <t>3335885479</t>
  </si>
  <si>
    <t>3335885457</t>
  </si>
  <si>
    <t>3335885216</t>
  </si>
  <si>
    <t>3335885212</t>
  </si>
  <si>
    <t>3335885209</t>
  </si>
  <si>
    <t>3335885194</t>
  </si>
  <si>
    <t>3335885176</t>
  </si>
  <si>
    <t>3335885122</t>
  </si>
  <si>
    <t>3335885096</t>
  </si>
  <si>
    <t>3335885061</t>
  </si>
  <si>
    <t>3335885058</t>
  </si>
  <si>
    <t>3335885056</t>
  </si>
  <si>
    <t>LETOR</t>
  </si>
  <si>
    <t xml:space="preserve">Brioso Luciano, Cristino </t>
  </si>
  <si>
    <t>Reyes Martinez, Samuel Elymax</t>
  </si>
  <si>
    <t>Morales Payano, Wilfredy Leandro</t>
  </si>
  <si>
    <t>ReservaC Norte</t>
  </si>
  <si>
    <t>3335885910</t>
  </si>
  <si>
    <t>3335885889</t>
  </si>
  <si>
    <t>3335885877</t>
  </si>
  <si>
    <t>3335885870</t>
  </si>
  <si>
    <t>3335885844</t>
  </si>
  <si>
    <t>3335885841</t>
  </si>
  <si>
    <t>3335885831</t>
  </si>
  <si>
    <t>3335885824</t>
  </si>
  <si>
    <t>3335885801</t>
  </si>
  <si>
    <t>3335885786</t>
  </si>
  <si>
    <t>3335885778</t>
  </si>
  <si>
    <t>3335885769</t>
  </si>
  <si>
    <t>3335885766</t>
  </si>
  <si>
    <t>3335885719</t>
  </si>
  <si>
    <t>3335885715</t>
  </si>
  <si>
    <t>3335885687</t>
  </si>
  <si>
    <t>3335885650</t>
  </si>
  <si>
    <t>SIN EFECTIVOO</t>
  </si>
  <si>
    <t>FALLA NO CONFIRMADO</t>
  </si>
  <si>
    <t>LECTOR CONFIRMADO</t>
  </si>
  <si>
    <t>3335885537 </t>
  </si>
  <si>
    <t>CARGA EXITOSA</t>
  </si>
  <si>
    <t>3335886120</t>
  </si>
  <si>
    <t>3335886116</t>
  </si>
  <si>
    <t>3335886114</t>
  </si>
  <si>
    <t>3335886110</t>
  </si>
  <si>
    <t>3335886107</t>
  </si>
  <si>
    <t>3335886099</t>
  </si>
  <si>
    <t>SIN ACTIVIDAD DE RETIRO</t>
  </si>
  <si>
    <t>GAVETAS FALLANDO</t>
  </si>
  <si>
    <t>3335886110 </t>
  </si>
  <si>
    <t>3335886139 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</si>
</sst>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2)" TargetMode="External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zoomScale="85" zoomScaleNormal="85" workbookViewId="0">
      <pane ySplit="4" topLeftCell="A5" activePane="bottomLeft" state="frozen"/>
      <selection pane="bottomLeft" activeCell="E14" sqref="E14"/>
    </sheetView>
  </sheetViews>
  <sheetFormatPr baseColWidth="10" defaultColWidth="25.42578125" defaultRowHeight="15" x14ac:dyDescent="0.25"/>
  <cols>
    <col min="1" max="1" width="27.140625" style="87" bestFit="1" customWidth="1"/>
    <col min="2" max="2" width="19.140625" style="109" bestFit="1" customWidth="1"/>
    <col min="3" max="3" width="17.7109375" style="44" customWidth="1"/>
    <col min="4" max="4" width="33.7109375" style="87" customWidth="1"/>
    <col min="5" max="5" width="17.42578125" style="82" customWidth="1"/>
    <col min="6" max="6" width="11.140625" style="45" customWidth="1"/>
    <col min="7" max="7" width="50.85546875" style="45" customWidth="1"/>
    <col min="8" max="11" width="5.140625" style="45" customWidth="1"/>
    <col min="12" max="12" width="57.140625" style="45" customWidth="1"/>
    <col min="13" max="13" width="18.28515625" style="87" customWidth="1"/>
    <col min="14" max="14" width="16.42578125" style="87" customWidth="1"/>
    <col min="15" max="15" width="42.5703125" style="87" customWidth="1"/>
    <col min="16" max="16" width="25.42578125" style="89" customWidth="1"/>
    <col min="17" max="17" width="58.7109375" style="75" customWidth="1"/>
    <col min="18" max="16384" width="25.425781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2581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2575</v>
      </c>
      <c r="C5" s="136">
        <v>44325.170752314814</v>
      </c>
      <c r="D5" s="136" t="s">
        <v>2180</v>
      </c>
      <c r="E5" s="124">
        <v>516</v>
      </c>
      <c r="F5" s="142" t="str">
        <f>VLOOKUP(E5,VIP!$A$2:$O13051,2,0)</f>
        <v>DRBR516</v>
      </c>
      <c r="G5" s="134" t="str">
        <f>VLOOKUP(E5,'LISTADO ATM'!$A$2:$B$897,2,0)</f>
        <v xml:space="preserve">ATM Oficina Gascue </v>
      </c>
      <c r="H5" s="134" t="str">
        <f>VLOOKUP(E5,VIP!$A$2:$O17927,7,FALSE)</f>
        <v>Si</v>
      </c>
      <c r="I5" s="134" t="str">
        <f>VLOOKUP(E5,VIP!$A$2:$O9892,8,FALSE)</f>
        <v>Si</v>
      </c>
      <c r="J5" s="134" t="str">
        <f>VLOOKUP(E5,VIP!$A$2:$O9842,8,FALSE)</f>
        <v>Si</v>
      </c>
      <c r="K5" s="134" t="str">
        <f>VLOOKUP(E5,VIP!$A$2:$O13416,6,0)</f>
        <v>SI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9.5" customHeight="1" x14ac:dyDescent="0.25">
      <c r="A6" s="134" t="str">
        <f>VLOOKUP(E6,'LISTADO ATM'!$A$2:$C$898,3,0)</f>
        <v>DISTRITO NACIONAL</v>
      </c>
      <c r="B6" s="129" t="s">
        <v>2577</v>
      </c>
      <c r="C6" s="136">
        <v>44326.766585648147</v>
      </c>
      <c r="D6" s="136" t="s">
        <v>2474</v>
      </c>
      <c r="E6" s="124">
        <v>567</v>
      </c>
      <c r="F6" s="142" t="str">
        <f>VLOOKUP(E6,VIP!$A$2:$O13047,2,0)</f>
        <v>DRBR015</v>
      </c>
      <c r="G6" s="134" t="str">
        <f>VLOOKUP(E6,'LISTADO ATM'!$A$2:$B$897,2,0)</f>
        <v xml:space="preserve">ATM Oficina Máximo Gómez </v>
      </c>
      <c r="H6" s="134" t="str">
        <f>VLOOKUP(E6,VIP!$A$2:$O17910,7,FALSE)</f>
        <v>Si</v>
      </c>
      <c r="I6" s="134" t="str">
        <f>VLOOKUP(E6,VIP!$A$2:$O9875,8,FALSE)</f>
        <v>Si</v>
      </c>
      <c r="J6" s="134" t="str">
        <f>VLOOKUP(E6,VIP!$A$2:$O9825,8,FALSE)</f>
        <v>Si</v>
      </c>
      <c r="K6" s="134" t="str">
        <f>VLOOKUP(E6,VIP!$A$2:$O13399,6,0)</f>
        <v>NO</v>
      </c>
      <c r="L6" s="125" t="s">
        <v>2444</v>
      </c>
      <c r="M6" s="149" t="s">
        <v>2628</v>
      </c>
      <c r="N6" s="135" t="s">
        <v>2455</v>
      </c>
      <c r="O6" s="134" t="s">
        <v>2475</v>
      </c>
      <c r="P6" s="137"/>
      <c r="Q6" s="150">
        <v>44329.592361111114</v>
      </c>
    </row>
    <row r="7" spans="1:17" s="96" customFormat="1" ht="19.5" customHeight="1" x14ac:dyDescent="0.25">
      <c r="A7" s="134" t="str">
        <f>VLOOKUP(E7,'LISTADO ATM'!$A$2:$C$898,3,0)</f>
        <v>DISTRITO NACIONAL</v>
      </c>
      <c r="B7" s="129" t="s">
        <v>2579</v>
      </c>
      <c r="C7" s="136">
        <v>44327.91951388889</v>
      </c>
      <c r="D7" s="136" t="s">
        <v>2451</v>
      </c>
      <c r="E7" s="124">
        <v>70</v>
      </c>
      <c r="F7" s="142" t="str">
        <f>VLOOKUP(E7,VIP!$A$2:$O13110,2,0)</f>
        <v>DRBR070</v>
      </c>
      <c r="G7" s="134" t="str">
        <f>VLOOKUP(E7,'LISTADO ATM'!$A$2:$B$897,2,0)</f>
        <v xml:space="preserve">ATM Autoservicio Plaza Lama Zona Oriental </v>
      </c>
      <c r="H7" s="134" t="str">
        <f>VLOOKUP(E7,VIP!$A$2:$O17973,7,FALSE)</f>
        <v>Si</v>
      </c>
      <c r="I7" s="134" t="str">
        <f>VLOOKUP(E7,VIP!$A$2:$O9938,8,FALSE)</f>
        <v>Si</v>
      </c>
      <c r="J7" s="134" t="str">
        <f>VLOOKUP(E7,VIP!$A$2:$O9888,8,FALSE)</f>
        <v>Si</v>
      </c>
      <c r="K7" s="134" t="str">
        <f>VLOOKUP(E7,VIP!$A$2:$O13462,6,0)</f>
        <v>NO</v>
      </c>
      <c r="L7" s="125" t="s">
        <v>2564</v>
      </c>
      <c r="M7" s="149" t="s">
        <v>2628</v>
      </c>
      <c r="N7" s="135" t="s">
        <v>2455</v>
      </c>
      <c r="O7" s="134" t="s">
        <v>2456</v>
      </c>
      <c r="P7" s="137"/>
      <c r="Q7" s="150">
        <v>44329.588194444441</v>
      </c>
    </row>
    <row r="8" spans="1:17" s="96" customFormat="1" ht="19.5" customHeight="1" x14ac:dyDescent="0.25">
      <c r="A8" s="134" t="str">
        <f>VLOOKUP(E8,'LISTADO ATM'!$A$2:$C$898,3,0)</f>
        <v>ESTE</v>
      </c>
      <c r="B8" s="129" t="s">
        <v>2583</v>
      </c>
      <c r="C8" s="136">
        <v>44328.042384259257</v>
      </c>
      <c r="D8" s="136" t="s">
        <v>2180</v>
      </c>
      <c r="E8" s="124">
        <v>68</v>
      </c>
      <c r="F8" s="142" t="str">
        <f>VLOOKUP(E8,VIP!$A$2:$O13102,2,0)</f>
        <v>DRBR068</v>
      </c>
      <c r="G8" s="134" t="str">
        <f>VLOOKUP(E8,'LISTADO ATM'!$A$2:$B$897,2,0)</f>
        <v xml:space="preserve">ATM Hotel Nickelodeon (Punta Cana) </v>
      </c>
      <c r="H8" s="134" t="str">
        <f>VLOOKUP(E8,VIP!$A$2:$O17965,7,FALSE)</f>
        <v>Si</v>
      </c>
      <c r="I8" s="134" t="str">
        <f>VLOOKUP(E8,VIP!$A$2:$O9930,8,FALSE)</f>
        <v>Si</v>
      </c>
      <c r="J8" s="134" t="str">
        <f>VLOOKUP(E8,VIP!$A$2:$O9880,8,FALSE)</f>
        <v>Si</v>
      </c>
      <c r="K8" s="134" t="str">
        <f>VLOOKUP(E8,VIP!$A$2:$O13454,6,0)</f>
        <v>NO</v>
      </c>
      <c r="L8" s="125" t="s">
        <v>2219</v>
      </c>
      <c r="M8" s="135" t="s">
        <v>2448</v>
      </c>
      <c r="N8" s="135" t="s">
        <v>2568</v>
      </c>
      <c r="O8" s="134" t="s">
        <v>2457</v>
      </c>
      <c r="P8" s="137"/>
      <c r="Q8" s="135" t="s">
        <v>2219</v>
      </c>
    </row>
    <row r="9" spans="1:17" s="96" customFormat="1" ht="18.75" customHeight="1" x14ac:dyDescent="0.25">
      <c r="A9" s="134" t="str">
        <f>VLOOKUP(E9,'LISTADO ATM'!$A$2:$C$898,3,0)</f>
        <v>ESTE</v>
      </c>
      <c r="B9" s="129" t="s">
        <v>2582</v>
      </c>
      <c r="C9" s="136">
        <v>44328.33457175926</v>
      </c>
      <c r="D9" s="136" t="s">
        <v>2180</v>
      </c>
      <c r="E9" s="124">
        <v>680</v>
      </c>
      <c r="F9" s="142" t="str">
        <f>VLOOKUP(E9,VIP!$A$2:$O13097,2,0)</f>
        <v>DRBR680</v>
      </c>
      <c r="G9" s="134" t="str">
        <f>VLOOKUP(E9,'LISTADO ATM'!$A$2:$B$897,2,0)</f>
        <v>ATM Hotel Royalton</v>
      </c>
      <c r="H9" s="134" t="str">
        <f>VLOOKUP(E9,VIP!$A$2:$O17960,7,FALSE)</f>
        <v>NO</v>
      </c>
      <c r="I9" s="134" t="str">
        <f>VLOOKUP(E9,VIP!$A$2:$O9925,8,FALSE)</f>
        <v>NO</v>
      </c>
      <c r="J9" s="134" t="str">
        <f>VLOOKUP(E9,VIP!$A$2:$O9875,8,FALSE)</f>
        <v>NO</v>
      </c>
      <c r="K9" s="134" t="str">
        <f>VLOOKUP(E9,VIP!$A$2:$O13449,6,0)</f>
        <v>NO</v>
      </c>
      <c r="L9" s="125" t="s">
        <v>2245</v>
      </c>
      <c r="M9" s="135" t="s">
        <v>2448</v>
      </c>
      <c r="N9" s="135" t="s">
        <v>2455</v>
      </c>
      <c r="O9" s="134" t="s">
        <v>2457</v>
      </c>
      <c r="P9" s="137"/>
      <c r="Q9" s="135" t="s">
        <v>2245</v>
      </c>
    </row>
    <row r="10" spans="1:17" s="96" customFormat="1" ht="19.5" customHeight="1" x14ac:dyDescent="0.25">
      <c r="A10" s="134" t="str">
        <f>VLOOKUP(E10,'LISTADO ATM'!$A$2:$C$898,3,0)</f>
        <v>ESTE</v>
      </c>
      <c r="B10" s="129" t="s">
        <v>2586</v>
      </c>
      <c r="C10" s="136">
        <v>44328.376828703702</v>
      </c>
      <c r="D10" s="136" t="s">
        <v>2180</v>
      </c>
      <c r="E10" s="124">
        <v>480</v>
      </c>
      <c r="F10" s="142" t="str">
        <f>VLOOKUP(E10,VIP!$A$2:$O13114,2,0)</f>
        <v>DRBR480</v>
      </c>
      <c r="G10" s="134" t="str">
        <f>VLOOKUP(E10,'LISTADO ATM'!$A$2:$B$897,2,0)</f>
        <v>ATM UNP Farmaconal Higuey</v>
      </c>
      <c r="H10" s="134" t="str">
        <f>VLOOKUP(E10,VIP!$A$2:$O17977,7,FALSE)</f>
        <v>N/A</v>
      </c>
      <c r="I10" s="134" t="str">
        <f>VLOOKUP(E10,VIP!$A$2:$O9942,8,FALSE)</f>
        <v>N/A</v>
      </c>
      <c r="J10" s="134" t="str">
        <f>VLOOKUP(E10,VIP!$A$2:$O9892,8,FALSE)</f>
        <v>N/A</v>
      </c>
      <c r="K10" s="134" t="str">
        <f>VLOOKUP(E10,VIP!$A$2:$O13466,6,0)</f>
        <v>N/A</v>
      </c>
      <c r="L10" s="125" t="s">
        <v>2219</v>
      </c>
      <c r="M10" s="149" t="s">
        <v>2628</v>
      </c>
      <c r="N10" s="135" t="s">
        <v>2568</v>
      </c>
      <c r="O10" s="134" t="s">
        <v>2457</v>
      </c>
      <c r="P10" s="137"/>
      <c r="Q10" s="150">
        <v>44329.580555555556</v>
      </c>
    </row>
    <row r="11" spans="1:17" s="96" customFormat="1" ht="19.5" customHeight="1" x14ac:dyDescent="0.25">
      <c r="A11" s="134" t="str">
        <f>VLOOKUP(E11,'LISTADO ATM'!$A$2:$C$898,3,0)</f>
        <v>DISTRITO NACIONAL</v>
      </c>
      <c r="B11" s="129" t="s">
        <v>2585</v>
      </c>
      <c r="C11" s="136">
        <v>44328.413703703707</v>
      </c>
      <c r="D11" s="136" t="s">
        <v>2451</v>
      </c>
      <c r="E11" s="124">
        <v>719</v>
      </c>
      <c r="F11" s="142" t="str">
        <f>VLOOKUP(E11,VIP!$A$2:$O13109,2,0)</f>
        <v>DRBR419</v>
      </c>
      <c r="G11" s="134" t="str">
        <f>VLOOKUP(E11,'LISTADO ATM'!$A$2:$B$897,2,0)</f>
        <v xml:space="preserve">ATM Ayuntamiento Municipal San Luís </v>
      </c>
      <c r="H11" s="134" t="str">
        <f>VLOOKUP(E11,VIP!$A$2:$O17972,7,FALSE)</f>
        <v>Si</v>
      </c>
      <c r="I11" s="134" t="str">
        <f>VLOOKUP(E11,VIP!$A$2:$O9937,8,FALSE)</f>
        <v>Si</v>
      </c>
      <c r="J11" s="134" t="str">
        <f>VLOOKUP(E11,VIP!$A$2:$O9887,8,FALSE)</f>
        <v>Si</v>
      </c>
      <c r="K11" s="134" t="str">
        <f>VLOOKUP(E11,VIP!$A$2:$O13461,6,0)</f>
        <v>NO</v>
      </c>
      <c r="L11" s="125" t="s">
        <v>2444</v>
      </c>
      <c r="M11" s="149" t="s">
        <v>2628</v>
      </c>
      <c r="N11" s="135" t="s">
        <v>2455</v>
      </c>
      <c r="O11" s="134" t="s">
        <v>2456</v>
      </c>
      <c r="P11" s="137"/>
      <c r="Q11" s="150">
        <v>44329.5625</v>
      </c>
    </row>
    <row r="12" spans="1:17" s="96" customFormat="1" ht="19.5" customHeight="1" x14ac:dyDescent="0.25">
      <c r="A12" s="134" t="str">
        <f>VLOOKUP(E12,'LISTADO ATM'!$A$2:$C$898,3,0)</f>
        <v>NORTE</v>
      </c>
      <c r="B12" s="129" t="s">
        <v>2584</v>
      </c>
      <c r="C12" s="136">
        <v>44328.422592592593</v>
      </c>
      <c r="D12" s="136" t="s">
        <v>2181</v>
      </c>
      <c r="E12" s="124">
        <v>142</v>
      </c>
      <c r="F12" s="142" t="str">
        <f>VLOOKUP(E12,VIP!$A$2:$O13105,2,0)</f>
        <v>DRBR142</v>
      </c>
      <c r="G12" s="134" t="str">
        <f>VLOOKUP(E12,'LISTADO ATM'!$A$2:$B$897,2,0)</f>
        <v xml:space="preserve">ATM Centro de Caja Galerías Bonao </v>
      </c>
      <c r="H12" s="134" t="str">
        <f>VLOOKUP(E12,VIP!$A$2:$O17968,7,FALSE)</f>
        <v>Si</v>
      </c>
      <c r="I12" s="134" t="str">
        <f>VLOOKUP(E12,VIP!$A$2:$O9933,8,FALSE)</f>
        <v>Si</v>
      </c>
      <c r="J12" s="134" t="str">
        <f>VLOOKUP(E12,VIP!$A$2:$O9883,8,FALSE)</f>
        <v>Si</v>
      </c>
      <c r="K12" s="134" t="str">
        <f>VLOOKUP(E12,VIP!$A$2:$O13457,6,0)</f>
        <v>SI</v>
      </c>
      <c r="L12" s="125" t="s">
        <v>2245</v>
      </c>
      <c r="M12" s="135" t="s">
        <v>2448</v>
      </c>
      <c r="N12" s="135" t="s">
        <v>2587</v>
      </c>
      <c r="O12" s="134" t="s">
        <v>2483</v>
      </c>
      <c r="P12" s="137"/>
      <c r="Q12" s="135" t="s">
        <v>2245</v>
      </c>
    </row>
    <row r="13" spans="1:17" s="96" customFormat="1" ht="19.5" customHeight="1" x14ac:dyDescent="0.25">
      <c r="A13" s="134" t="str">
        <f>VLOOKUP(E13,'LISTADO ATM'!$A$2:$C$898,3,0)</f>
        <v>DISTRITO NACIONAL</v>
      </c>
      <c r="B13" s="129" t="s">
        <v>2591</v>
      </c>
      <c r="C13" s="136">
        <v>44328.44017361111</v>
      </c>
      <c r="D13" s="136" t="s">
        <v>2180</v>
      </c>
      <c r="E13" s="124">
        <v>237</v>
      </c>
      <c r="F13" s="142" t="str">
        <f>VLOOKUP(E13,VIP!$A$2:$O13133,2,0)</f>
        <v>DRBR237</v>
      </c>
      <c r="G13" s="134" t="str">
        <f>VLOOKUP(E13,'LISTADO ATM'!$A$2:$B$897,2,0)</f>
        <v xml:space="preserve">ATM UNP Plaza Vásquez </v>
      </c>
      <c r="H13" s="134" t="str">
        <f>VLOOKUP(E13,VIP!$A$2:$O17996,7,FALSE)</f>
        <v>Si</v>
      </c>
      <c r="I13" s="134" t="str">
        <f>VLOOKUP(E13,VIP!$A$2:$O9961,8,FALSE)</f>
        <v>Si</v>
      </c>
      <c r="J13" s="134" t="str">
        <f>VLOOKUP(E13,VIP!$A$2:$O9911,8,FALSE)</f>
        <v>Si</v>
      </c>
      <c r="K13" s="134" t="str">
        <f>VLOOKUP(E13,VIP!$A$2:$O13485,6,0)</f>
        <v>SI</v>
      </c>
      <c r="L13" s="125" t="s">
        <v>2219</v>
      </c>
      <c r="M13" s="149" t="s">
        <v>2628</v>
      </c>
      <c r="N13" s="135" t="s">
        <v>2568</v>
      </c>
      <c r="O13" s="134" t="s">
        <v>2457</v>
      </c>
      <c r="P13" s="137"/>
      <c r="Q13" s="150">
        <v>44329.581944444442</v>
      </c>
    </row>
    <row r="14" spans="1:17" s="96" customFormat="1" ht="19.5" customHeight="1" x14ac:dyDescent="0.25">
      <c r="A14" s="134" t="str">
        <f>VLOOKUP(E14,'LISTADO ATM'!$A$2:$C$898,3,0)</f>
        <v>DISTRITO NACIONAL</v>
      </c>
      <c r="B14" s="129" t="s">
        <v>2590</v>
      </c>
      <c r="C14" s="136">
        <v>44328.463958333334</v>
      </c>
      <c r="D14" s="136" t="s">
        <v>2180</v>
      </c>
      <c r="E14" s="124">
        <v>858</v>
      </c>
      <c r="F14" s="142" t="str">
        <f>VLOOKUP(E14,VIP!$A$2:$O13131,2,0)</f>
        <v>DRBR858</v>
      </c>
      <c r="G14" s="134" t="str">
        <f>VLOOKUP(E14,'LISTADO ATM'!$A$2:$B$897,2,0)</f>
        <v xml:space="preserve">ATM Cooperativa Maestros (COOPNAMA) </v>
      </c>
      <c r="H14" s="134" t="str">
        <f>VLOOKUP(E14,VIP!$A$2:$O17994,7,FALSE)</f>
        <v>Si</v>
      </c>
      <c r="I14" s="134" t="str">
        <f>VLOOKUP(E14,VIP!$A$2:$O9959,8,FALSE)</f>
        <v>No</v>
      </c>
      <c r="J14" s="134" t="str">
        <f>VLOOKUP(E14,VIP!$A$2:$O9909,8,FALSE)</f>
        <v>No</v>
      </c>
      <c r="K14" s="134" t="str">
        <f>VLOOKUP(E14,VIP!$A$2:$O13483,6,0)</f>
        <v>NO</v>
      </c>
      <c r="L14" s="125" t="s">
        <v>2219</v>
      </c>
      <c r="M14" s="149" t="s">
        <v>2628</v>
      </c>
      <c r="N14" s="135" t="s">
        <v>2568</v>
      </c>
      <c r="O14" s="134" t="s">
        <v>2457</v>
      </c>
      <c r="P14" s="137"/>
      <c r="Q14" s="150">
        <v>44329.586805555555</v>
      </c>
    </row>
    <row r="15" spans="1:17" ht="18" x14ac:dyDescent="0.25">
      <c r="A15" s="134" t="str">
        <f>VLOOKUP(E15,'LISTADO ATM'!$A$2:$C$898,3,0)</f>
        <v>DISTRITO NACIONAL</v>
      </c>
      <c r="B15" s="129" t="s">
        <v>2589</v>
      </c>
      <c r="C15" s="136">
        <v>44328.493657407409</v>
      </c>
      <c r="D15" s="136" t="s">
        <v>2180</v>
      </c>
      <c r="E15" s="124">
        <v>542</v>
      </c>
      <c r="F15" s="143" t="str">
        <f>VLOOKUP(E15,VIP!$A$2:$O13128,2,0)</f>
        <v>DRBR542</v>
      </c>
      <c r="G15" s="134" t="str">
        <f>VLOOKUP(E15,'LISTADO ATM'!$A$2:$B$897,2,0)</f>
        <v>ATM S/M la Cadena Carretera Mella</v>
      </c>
      <c r="H15" s="134" t="str">
        <f>VLOOKUP(E15,VIP!$A$2:$O17991,7,FALSE)</f>
        <v>NO</v>
      </c>
      <c r="I15" s="134" t="str">
        <f>VLOOKUP(E15,VIP!$A$2:$O9956,8,FALSE)</f>
        <v>SI</v>
      </c>
      <c r="J15" s="134" t="str">
        <f>VLOOKUP(E15,VIP!$A$2:$O9906,8,FALSE)</f>
        <v>SI</v>
      </c>
      <c r="K15" s="134" t="str">
        <f>VLOOKUP(E15,VIP!$A$2:$O13480,6,0)</f>
        <v>NO</v>
      </c>
      <c r="L15" s="125" t="s">
        <v>2219</v>
      </c>
      <c r="M15" s="135" t="s">
        <v>2448</v>
      </c>
      <c r="N15" s="135" t="s">
        <v>2568</v>
      </c>
      <c r="O15" s="134" t="s">
        <v>2457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SUR</v>
      </c>
      <c r="B16" s="129" t="s">
        <v>2588</v>
      </c>
      <c r="C16" s="136">
        <v>44328.502858796295</v>
      </c>
      <c r="D16" s="136" t="s">
        <v>2180</v>
      </c>
      <c r="E16" s="124">
        <v>135</v>
      </c>
      <c r="F16" s="143" t="str">
        <f>VLOOKUP(E16,VIP!$A$2:$O13126,2,0)</f>
        <v>DRBR135</v>
      </c>
      <c r="G16" s="134" t="str">
        <f>VLOOKUP(E16,'LISTADO ATM'!$A$2:$B$897,2,0)</f>
        <v xml:space="preserve">ATM Oficina Las Dunas Baní </v>
      </c>
      <c r="H16" s="134" t="str">
        <f>VLOOKUP(E16,VIP!$A$2:$O17989,7,FALSE)</f>
        <v>Si</v>
      </c>
      <c r="I16" s="134" t="str">
        <f>VLOOKUP(E16,VIP!$A$2:$O9954,8,FALSE)</f>
        <v>Si</v>
      </c>
      <c r="J16" s="134" t="str">
        <f>VLOOKUP(E16,VIP!$A$2:$O9904,8,FALSE)</f>
        <v>Si</v>
      </c>
      <c r="K16" s="134" t="str">
        <f>VLOOKUP(E16,VIP!$A$2:$O13478,6,0)</f>
        <v>SI</v>
      </c>
      <c r="L16" s="125" t="s">
        <v>2219</v>
      </c>
      <c r="M16" s="135" t="s">
        <v>2448</v>
      </c>
      <c r="N16" s="135" t="s">
        <v>2568</v>
      </c>
      <c r="O16" s="134" t="s">
        <v>2457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 t="s">
        <v>2605</v>
      </c>
      <c r="C17" s="136">
        <v>44328.643645833334</v>
      </c>
      <c r="D17" s="136" t="s">
        <v>2180</v>
      </c>
      <c r="E17" s="124">
        <v>149</v>
      </c>
      <c r="F17" s="143" t="str">
        <f>VLOOKUP(E17,VIP!$A$2:$O13135,2,0)</f>
        <v>DRBR149</v>
      </c>
      <c r="G17" s="134" t="str">
        <f>VLOOKUP(E17,'LISTADO ATM'!$A$2:$B$897,2,0)</f>
        <v>ATM Estación Metro Concepción</v>
      </c>
      <c r="H17" s="134" t="str">
        <f>VLOOKUP(E17,VIP!$A$2:$O17998,7,FALSE)</f>
        <v>N/A</v>
      </c>
      <c r="I17" s="134" t="str">
        <f>VLOOKUP(E17,VIP!$A$2:$O9963,8,FALSE)</f>
        <v>N/A</v>
      </c>
      <c r="J17" s="134" t="str">
        <f>VLOOKUP(E17,VIP!$A$2:$O9913,8,FALSE)</f>
        <v>N/A</v>
      </c>
      <c r="K17" s="134" t="str">
        <f>VLOOKUP(E17,VIP!$A$2:$O13487,6,0)</f>
        <v>N/A</v>
      </c>
      <c r="L17" s="125" t="s">
        <v>2421</v>
      </c>
      <c r="M17" s="149" t="s">
        <v>2628</v>
      </c>
      <c r="N17" s="135" t="s">
        <v>2455</v>
      </c>
      <c r="O17" s="134" t="s">
        <v>2457</v>
      </c>
      <c r="P17" s="137"/>
      <c r="Q17" s="150">
        <v>44329.320833333331</v>
      </c>
    </row>
    <row r="18" spans="1:17" ht="18" x14ac:dyDescent="0.25">
      <c r="A18" s="134" t="str">
        <f>VLOOKUP(E18,'LISTADO ATM'!$A$2:$C$898,3,0)</f>
        <v>NORTE</v>
      </c>
      <c r="B18" s="129" t="s">
        <v>2604</v>
      </c>
      <c r="C18" s="136">
        <v>44328.666863425926</v>
      </c>
      <c r="D18" s="136" t="s">
        <v>2474</v>
      </c>
      <c r="E18" s="124">
        <v>965</v>
      </c>
      <c r="F18" s="143" t="str">
        <f>VLOOKUP(E18,VIP!$A$2:$O13134,2,0)</f>
        <v>DRBR965</v>
      </c>
      <c r="G18" s="134" t="str">
        <f>VLOOKUP(E18,'LISTADO ATM'!$A$2:$B$897,2,0)</f>
        <v xml:space="preserve">ATM S/M La Fuente FUN (Santiago) </v>
      </c>
      <c r="H18" s="134" t="str">
        <f>VLOOKUP(E18,VIP!$A$2:$O17997,7,FALSE)</f>
        <v>Si</v>
      </c>
      <c r="I18" s="134" t="str">
        <f>VLOOKUP(E18,VIP!$A$2:$O9962,8,FALSE)</f>
        <v>Si</v>
      </c>
      <c r="J18" s="134" t="str">
        <f>VLOOKUP(E18,VIP!$A$2:$O9912,8,FALSE)</f>
        <v>Si</v>
      </c>
      <c r="K18" s="134" t="str">
        <f>VLOOKUP(E18,VIP!$A$2:$O13486,6,0)</f>
        <v>NO</v>
      </c>
      <c r="L18" s="125" t="s">
        <v>2418</v>
      </c>
      <c r="M18" s="149" t="s">
        <v>2628</v>
      </c>
      <c r="N18" s="135" t="s">
        <v>2455</v>
      </c>
      <c r="O18" s="134" t="s">
        <v>2578</v>
      </c>
      <c r="P18" s="137"/>
      <c r="Q18" s="150">
        <v>44329.393750000003</v>
      </c>
    </row>
    <row r="19" spans="1:17" ht="18" x14ac:dyDescent="0.25">
      <c r="A19" s="134" t="str">
        <f>VLOOKUP(E19,'LISTADO ATM'!$A$2:$C$898,3,0)</f>
        <v>DISTRITO NACIONAL</v>
      </c>
      <c r="B19" s="129" t="s">
        <v>2603</v>
      </c>
      <c r="C19" s="136">
        <v>44328.684374999997</v>
      </c>
      <c r="D19" s="136" t="s">
        <v>2474</v>
      </c>
      <c r="E19" s="124">
        <v>231</v>
      </c>
      <c r="F19" s="143" t="str">
        <f>VLOOKUP(E19,VIP!$A$2:$O13133,2,0)</f>
        <v>DRBR231</v>
      </c>
      <c r="G19" s="134" t="str">
        <f>VLOOKUP(E19,'LISTADO ATM'!$A$2:$B$897,2,0)</f>
        <v xml:space="preserve">ATM Oficina Zona Oriental </v>
      </c>
      <c r="H19" s="134" t="str">
        <f>VLOOKUP(E19,VIP!$A$2:$O17996,7,FALSE)</f>
        <v>Si</v>
      </c>
      <c r="I19" s="134" t="str">
        <f>VLOOKUP(E19,VIP!$A$2:$O9961,8,FALSE)</f>
        <v>Si</v>
      </c>
      <c r="J19" s="134" t="str">
        <f>VLOOKUP(E19,VIP!$A$2:$O9911,8,FALSE)</f>
        <v>Si</v>
      </c>
      <c r="K19" s="134" t="str">
        <f>VLOOKUP(E19,VIP!$A$2:$O13485,6,0)</f>
        <v>SI</v>
      </c>
      <c r="L19" s="125" t="s">
        <v>2564</v>
      </c>
      <c r="M19" s="135" t="s">
        <v>2448</v>
      </c>
      <c r="N19" s="135" t="s">
        <v>2455</v>
      </c>
      <c r="O19" s="134" t="s">
        <v>2475</v>
      </c>
      <c r="P19" s="137"/>
      <c r="Q19" s="135" t="s">
        <v>2564</v>
      </c>
    </row>
    <row r="20" spans="1:17" ht="18" x14ac:dyDescent="0.25">
      <c r="A20" s="134" t="str">
        <f>VLOOKUP(E20,'LISTADO ATM'!$A$2:$C$898,3,0)</f>
        <v>DISTRITO NACIONAL</v>
      </c>
      <c r="B20" s="129" t="s">
        <v>2602</v>
      </c>
      <c r="C20" s="136">
        <v>44328.713321759256</v>
      </c>
      <c r="D20" s="136" t="s">
        <v>2180</v>
      </c>
      <c r="E20" s="124">
        <v>224</v>
      </c>
      <c r="F20" s="143" t="str">
        <f>VLOOKUP(E20,VIP!$A$2:$O13131,2,0)</f>
        <v>DRBR224</v>
      </c>
      <c r="G20" s="134" t="str">
        <f>VLOOKUP(E20,'LISTADO ATM'!$A$2:$B$897,2,0)</f>
        <v xml:space="preserve">ATM S/M Nacional El Millón (Núñez de Cáceres) </v>
      </c>
      <c r="H20" s="134" t="str">
        <f>VLOOKUP(E20,VIP!$A$2:$O17994,7,FALSE)</f>
        <v>Si</v>
      </c>
      <c r="I20" s="134" t="str">
        <f>VLOOKUP(E20,VIP!$A$2:$O9959,8,FALSE)</f>
        <v>Si</v>
      </c>
      <c r="J20" s="134" t="str">
        <f>VLOOKUP(E20,VIP!$A$2:$O9909,8,FALSE)</f>
        <v>Si</v>
      </c>
      <c r="K20" s="134" t="str">
        <f>VLOOKUP(E20,VIP!$A$2:$O13483,6,0)</f>
        <v>SI</v>
      </c>
      <c r="L20" s="125" t="s">
        <v>2219</v>
      </c>
      <c r="M20" s="149" t="s">
        <v>2628</v>
      </c>
      <c r="N20" s="135" t="s">
        <v>2455</v>
      </c>
      <c r="O20" s="134" t="s">
        <v>2457</v>
      </c>
      <c r="P20" s="137"/>
      <c r="Q20" s="150">
        <v>44329.586111111108</v>
      </c>
    </row>
    <row r="21" spans="1:17" ht="18" x14ac:dyDescent="0.25">
      <c r="A21" s="134" t="str">
        <f>VLOOKUP(E21,'LISTADO ATM'!$A$2:$C$898,3,0)</f>
        <v>DISTRITO NACIONAL</v>
      </c>
      <c r="B21" s="129" t="s">
        <v>2601</v>
      </c>
      <c r="C21" s="136">
        <v>44328.716226851851</v>
      </c>
      <c r="D21" s="136" t="s">
        <v>2180</v>
      </c>
      <c r="E21" s="124">
        <v>115</v>
      </c>
      <c r="F21" s="143" t="str">
        <f>VLOOKUP(E21,VIP!$A$2:$O13130,2,0)</f>
        <v>DRBR115</v>
      </c>
      <c r="G21" s="134" t="str">
        <f>VLOOKUP(E21,'LISTADO ATM'!$A$2:$B$897,2,0)</f>
        <v xml:space="preserve">ATM Oficina Megacentro I </v>
      </c>
      <c r="H21" s="134" t="str">
        <f>VLOOKUP(E21,VIP!$A$2:$O17993,7,FALSE)</f>
        <v>Si</v>
      </c>
      <c r="I21" s="134" t="str">
        <f>VLOOKUP(E21,VIP!$A$2:$O9958,8,FALSE)</f>
        <v>Si</v>
      </c>
      <c r="J21" s="134" t="str">
        <f>VLOOKUP(E21,VIP!$A$2:$O9908,8,FALSE)</f>
        <v>Si</v>
      </c>
      <c r="K21" s="134" t="str">
        <f>VLOOKUP(E21,VIP!$A$2:$O13482,6,0)</f>
        <v>SI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37"/>
      <c r="Q21" s="135" t="s">
        <v>2219</v>
      </c>
    </row>
    <row r="22" spans="1:17" ht="18" x14ac:dyDescent="0.25">
      <c r="A22" s="134" t="str">
        <f>VLOOKUP(E22,'LISTADO ATM'!$A$2:$C$898,3,0)</f>
        <v>DISTRITO NACIONAL</v>
      </c>
      <c r="B22" s="129" t="s">
        <v>2600</v>
      </c>
      <c r="C22" s="136">
        <v>44328.718287037038</v>
      </c>
      <c r="D22" s="136" t="s">
        <v>2180</v>
      </c>
      <c r="E22" s="124">
        <v>919</v>
      </c>
      <c r="F22" s="143" t="str">
        <f>VLOOKUP(E22,VIP!$A$2:$O13129,2,0)</f>
        <v>DRBR16F</v>
      </c>
      <c r="G22" s="134" t="str">
        <f>VLOOKUP(E22,'LISTADO ATM'!$A$2:$B$897,2,0)</f>
        <v xml:space="preserve">ATM S/M La Cadena Sarasota </v>
      </c>
      <c r="H22" s="134" t="str">
        <f>VLOOKUP(E22,VIP!$A$2:$O17992,7,FALSE)</f>
        <v>Si</v>
      </c>
      <c r="I22" s="134" t="str">
        <f>VLOOKUP(E22,VIP!$A$2:$O9957,8,FALSE)</f>
        <v>Si</v>
      </c>
      <c r="J22" s="134" t="str">
        <f>VLOOKUP(E22,VIP!$A$2:$O9907,8,FALSE)</f>
        <v>Si</v>
      </c>
      <c r="K22" s="134" t="str">
        <f>VLOOKUP(E22,VIP!$A$2:$O13481,6,0)</f>
        <v>SI</v>
      </c>
      <c r="L22" s="125" t="s">
        <v>2219</v>
      </c>
      <c r="M22" s="149" t="s">
        <v>2628</v>
      </c>
      <c r="N22" s="135" t="s">
        <v>2455</v>
      </c>
      <c r="O22" s="134" t="s">
        <v>2457</v>
      </c>
      <c r="P22" s="137"/>
      <c r="Q22" s="150">
        <v>44329.414583333331</v>
      </c>
    </row>
    <row r="23" spans="1:17" ht="18" x14ac:dyDescent="0.25">
      <c r="A23" s="134" t="str">
        <f>VLOOKUP(E23,'LISTADO ATM'!$A$2:$C$898,3,0)</f>
        <v>DISTRITO NACIONAL</v>
      </c>
      <c r="B23" s="129" t="s">
        <v>2599</v>
      </c>
      <c r="C23" s="136">
        <v>44328.71943287037</v>
      </c>
      <c r="D23" s="136" t="s">
        <v>2180</v>
      </c>
      <c r="E23" s="124">
        <v>917</v>
      </c>
      <c r="F23" s="143" t="str">
        <f>VLOOKUP(E23,VIP!$A$2:$O13128,2,0)</f>
        <v>DRBR01B</v>
      </c>
      <c r="G23" s="134" t="str">
        <f>VLOOKUP(E23,'LISTADO ATM'!$A$2:$B$897,2,0)</f>
        <v xml:space="preserve">ATM Oficina Los Mina </v>
      </c>
      <c r="H23" s="134" t="str">
        <f>VLOOKUP(E23,VIP!$A$2:$O17991,7,FALSE)</f>
        <v>Si</v>
      </c>
      <c r="I23" s="134" t="str">
        <f>VLOOKUP(E23,VIP!$A$2:$O9956,8,FALSE)</f>
        <v>Si</v>
      </c>
      <c r="J23" s="134" t="str">
        <f>VLOOKUP(E23,VIP!$A$2:$O9906,8,FALSE)</f>
        <v>Si</v>
      </c>
      <c r="K23" s="134" t="str">
        <f>VLOOKUP(E23,VIP!$A$2:$O13480,6,0)</f>
        <v>NO</v>
      </c>
      <c r="L23" s="125" t="s">
        <v>2219</v>
      </c>
      <c r="M23" s="149" t="s">
        <v>2628</v>
      </c>
      <c r="N23" s="135" t="s">
        <v>2455</v>
      </c>
      <c r="O23" s="134" t="s">
        <v>2457</v>
      </c>
      <c r="P23" s="137"/>
      <c r="Q23" s="150">
        <v>44329.583333333336</v>
      </c>
    </row>
    <row r="24" spans="1:17" ht="18" x14ac:dyDescent="0.25">
      <c r="A24" s="134" t="str">
        <f>VLOOKUP(E24,'LISTADO ATM'!$A$2:$C$898,3,0)</f>
        <v>DISTRITO NACIONAL</v>
      </c>
      <c r="B24" s="129" t="s">
        <v>2598</v>
      </c>
      <c r="C24" s="136">
        <v>44328.72283564815</v>
      </c>
      <c r="D24" s="136" t="s">
        <v>2180</v>
      </c>
      <c r="E24" s="124">
        <v>476</v>
      </c>
      <c r="F24" s="143" t="str">
        <f>VLOOKUP(E24,VIP!$A$2:$O13127,2,0)</f>
        <v>DRBR476</v>
      </c>
      <c r="G24" s="134" t="str">
        <f>VLOOKUP(E24,'LISTADO ATM'!$A$2:$B$897,2,0)</f>
        <v xml:space="preserve">ATM Multicentro La Sirena Las Caobas </v>
      </c>
      <c r="H24" s="134" t="str">
        <f>VLOOKUP(E24,VIP!$A$2:$O17990,7,FALSE)</f>
        <v>Si</v>
      </c>
      <c r="I24" s="134" t="str">
        <f>VLOOKUP(E24,VIP!$A$2:$O9955,8,FALSE)</f>
        <v>Si</v>
      </c>
      <c r="J24" s="134" t="str">
        <f>VLOOKUP(E24,VIP!$A$2:$O9905,8,FALSE)</f>
        <v>Si</v>
      </c>
      <c r="K24" s="134" t="str">
        <f>VLOOKUP(E24,VIP!$A$2:$O13479,6,0)</f>
        <v>SI</v>
      </c>
      <c r="L24" s="125" t="s">
        <v>2219</v>
      </c>
      <c r="M24" s="149" t="s">
        <v>2628</v>
      </c>
      <c r="N24" s="135" t="s">
        <v>2455</v>
      </c>
      <c r="O24" s="134" t="s">
        <v>2457</v>
      </c>
      <c r="P24" s="137"/>
      <c r="Q24" s="150">
        <v>44329.584027777775</v>
      </c>
    </row>
    <row r="25" spans="1:17" ht="18" x14ac:dyDescent="0.25">
      <c r="A25" s="134" t="str">
        <f>VLOOKUP(E25,'LISTADO ATM'!$A$2:$C$898,3,0)</f>
        <v>DISTRITO NACIONAL</v>
      </c>
      <c r="B25" s="129" t="s">
        <v>2597</v>
      </c>
      <c r="C25" s="136">
        <v>44328.724780092591</v>
      </c>
      <c r="D25" s="136" t="s">
        <v>2180</v>
      </c>
      <c r="E25" s="124">
        <v>10</v>
      </c>
      <c r="F25" s="143" t="str">
        <f>VLOOKUP(E25,VIP!$A$2:$O13126,2,0)</f>
        <v>DRBR010</v>
      </c>
      <c r="G25" s="134" t="str">
        <f>VLOOKUP(E25,'LISTADO ATM'!$A$2:$B$897,2,0)</f>
        <v xml:space="preserve">ATM Ministerio Salud Pública </v>
      </c>
      <c r="H25" s="134" t="str">
        <f>VLOOKUP(E25,VIP!$A$2:$O17989,7,FALSE)</f>
        <v>Si</v>
      </c>
      <c r="I25" s="134" t="str">
        <f>VLOOKUP(E25,VIP!$A$2:$O9954,8,FALSE)</f>
        <v>Si</v>
      </c>
      <c r="J25" s="134" t="str">
        <f>VLOOKUP(E25,VIP!$A$2:$O9904,8,FALSE)</f>
        <v>Si</v>
      </c>
      <c r="K25" s="134" t="str">
        <f>VLOOKUP(E25,VIP!$A$2:$O13478,6,0)</f>
        <v>NO</v>
      </c>
      <c r="L25" s="125" t="s">
        <v>2219</v>
      </c>
      <c r="M25" s="149" t="s">
        <v>2628</v>
      </c>
      <c r="N25" s="135" t="s">
        <v>2455</v>
      </c>
      <c r="O25" s="134" t="s">
        <v>2457</v>
      </c>
      <c r="P25" s="137"/>
      <c r="Q25" s="150">
        <v>44329.541666666664</v>
      </c>
    </row>
    <row r="26" spans="1:17" ht="18" x14ac:dyDescent="0.25">
      <c r="A26" s="134" t="str">
        <f>VLOOKUP(E26,'LISTADO ATM'!$A$2:$C$898,3,0)</f>
        <v>ESTE</v>
      </c>
      <c r="B26" s="129" t="s">
        <v>2596</v>
      </c>
      <c r="C26" s="136">
        <v>44328.743113425924</v>
      </c>
      <c r="D26" s="136" t="s">
        <v>2180</v>
      </c>
      <c r="E26" s="124">
        <v>519</v>
      </c>
      <c r="F26" s="143" t="str">
        <f>VLOOKUP(E26,VIP!$A$2:$O13124,2,0)</f>
        <v>DRBR519</v>
      </c>
      <c r="G26" s="134" t="str">
        <f>VLOOKUP(E26,'LISTADO ATM'!$A$2:$B$897,2,0)</f>
        <v xml:space="preserve">ATM Plaza Estrella (Bávaro) </v>
      </c>
      <c r="H26" s="134" t="str">
        <f>VLOOKUP(E26,VIP!$A$2:$O17987,7,FALSE)</f>
        <v>Si</v>
      </c>
      <c r="I26" s="134" t="str">
        <f>VLOOKUP(E26,VIP!$A$2:$O9952,8,FALSE)</f>
        <v>Si</v>
      </c>
      <c r="J26" s="134" t="str">
        <f>VLOOKUP(E26,VIP!$A$2:$O9902,8,FALSE)</f>
        <v>Si</v>
      </c>
      <c r="K26" s="134" t="str">
        <f>VLOOKUP(E26,VIP!$A$2:$O13476,6,0)</f>
        <v>NO</v>
      </c>
      <c r="L26" s="125" t="s">
        <v>2245</v>
      </c>
      <c r="M26" s="149" t="s">
        <v>2628</v>
      </c>
      <c r="N26" s="135" t="s">
        <v>2455</v>
      </c>
      <c r="O26" s="134" t="s">
        <v>2457</v>
      </c>
      <c r="P26" s="137"/>
      <c r="Q26" s="150">
        <v>44329.588194444441</v>
      </c>
    </row>
    <row r="27" spans="1:17" ht="18" x14ac:dyDescent="0.25">
      <c r="A27" s="134" t="str">
        <f>VLOOKUP(E27,'LISTADO ATM'!$A$2:$C$898,3,0)</f>
        <v>ESTE</v>
      </c>
      <c r="B27" s="129" t="s">
        <v>2595</v>
      </c>
      <c r="C27" s="136">
        <v>44328.744745370372</v>
      </c>
      <c r="D27" s="136" t="s">
        <v>2180</v>
      </c>
      <c r="E27" s="124">
        <v>693</v>
      </c>
      <c r="F27" s="143" t="str">
        <f>VLOOKUP(E27,VIP!$A$2:$O13123,2,0)</f>
        <v>DRBR693</v>
      </c>
      <c r="G27" s="134" t="str">
        <f>VLOOKUP(E27,'LISTADO ATM'!$A$2:$B$897,2,0)</f>
        <v>ATM INTL Medical Punta Cana</v>
      </c>
      <c r="H27" s="134" t="str">
        <f>VLOOKUP(E27,VIP!$A$2:$O17986,7,FALSE)</f>
        <v>Si</v>
      </c>
      <c r="I27" s="134" t="str">
        <f>VLOOKUP(E27,VIP!$A$2:$O9951,8,FALSE)</f>
        <v>Si</v>
      </c>
      <c r="J27" s="134" t="str">
        <f>VLOOKUP(E27,VIP!$A$2:$O9901,8,FALSE)</f>
        <v>Si</v>
      </c>
      <c r="K27" s="134" t="str">
        <f>VLOOKUP(E27,VIP!$A$2:$O13475,6,0)</f>
        <v>NO</v>
      </c>
      <c r="L27" s="125" t="s">
        <v>2245</v>
      </c>
      <c r="M27" s="149" t="s">
        <v>2628</v>
      </c>
      <c r="N27" s="135" t="s">
        <v>2455</v>
      </c>
      <c r="O27" s="134" t="s">
        <v>2457</v>
      </c>
      <c r="P27" s="137"/>
      <c r="Q27" s="150">
        <v>44329.570833333331</v>
      </c>
    </row>
    <row r="28" spans="1:17" ht="18" x14ac:dyDescent="0.25">
      <c r="A28" s="134" t="str">
        <f>VLOOKUP(E28,'LISTADO ATM'!$A$2:$C$898,3,0)</f>
        <v>DISTRITO NACIONAL</v>
      </c>
      <c r="B28" s="129" t="s">
        <v>2594</v>
      </c>
      <c r="C28" s="136">
        <v>44328.747048611112</v>
      </c>
      <c r="D28" s="136" t="s">
        <v>2180</v>
      </c>
      <c r="E28" s="124">
        <v>488</v>
      </c>
      <c r="F28" s="143" t="str">
        <f>VLOOKUP(E28,VIP!$A$2:$O13122,2,0)</f>
        <v>DRBR488</v>
      </c>
      <c r="G28" s="134" t="str">
        <f>VLOOKUP(E28,'LISTADO ATM'!$A$2:$B$897,2,0)</f>
        <v xml:space="preserve">ATM Aeropuerto El Higuero </v>
      </c>
      <c r="H28" s="134" t="str">
        <f>VLOOKUP(E28,VIP!$A$2:$O17985,7,FALSE)</f>
        <v>Si</v>
      </c>
      <c r="I28" s="134" t="str">
        <f>VLOOKUP(E28,VIP!$A$2:$O9950,8,FALSE)</f>
        <v>Si</v>
      </c>
      <c r="J28" s="134" t="str">
        <f>VLOOKUP(E28,VIP!$A$2:$O9900,8,FALSE)</f>
        <v>Si</v>
      </c>
      <c r="K28" s="134" t="str">
        <f>VLOOKUP(E28,VIP!$A$2:$O13474,6,0)</f>
        <v>NO</v>
      </c>
      <c r="L28" s="125" t="s">
        <v>2245</v>
      </c>
      <c r="M28" s="149" t="s">
        <v>2628</v>
      </c>
      <c r="N28" s="135" t="s">
        <v>2455</v>
      </c>
      <c r="O28" s="134" t="s">
        <v>2457</v>
      </c>
      <c r="P28" s="137"/>
      <c r="Q28" s="150">
        <v>44329.390972222223</v>
      </c>
    </row>
    <row r="29" spans="1:17" ht="18" x14ac:dyDescent="0.25">
      <c r="A29" s="134" t="str">
        <f>VLOOKUP(E29,'LISTADO ATM'!$A$2:$C$898,3,0)</f>
        <v>DISTRITO NACIONAL</v>
      </c>
      <c r="B29" s="129" t="s">
        <v>2614</v>
      </c>
      <c r="C29" s="136">
        <v>44328.775833333333</v>
      </c>
      <c r="D29" s="136" t="s">
        <v>2180</v>
      </c>
      <c r="E29" s="124">
        <v>648</v>
      </c>
      <c r="F29" s="143" t="str">
        <f>VLOOKUP(E29,VIP!$A$2:$O13150,2,0)</f>
        <v>DRBR190</v>
      </c>
      <c r="G29" s="134" t="str">
        <f>VLOOKUP(E29,'LISTADO ATM'!$A$2:$B$897,2,0)</f>
        <v xml:space="preserve">ATM Hermandad de Pensionados </v>
      </c>
      <c r="H29" s="134" t="str">
        <f>VLOOKUP(E29,VIP!$A$2:$O18013,7,FALSE)</f>
        <v>Si</v>
      </c>
      <c r="I29" s="134" t="str">
        <f>VLOOKUP(E29,VIP!$A$2:$O9978,8,FALSE)</f>
        <v>No</v>
      </c>
      <c r="J29" s="134" t="str">
        <f>VLOOKUP(E29,VIP!$A$2:$O9928,8,FALSE)</f>
        <v>No</v>
      </c>
      <c r="K29" s="134" t="str">
        <f>VLOOKUP(E29,VIP!$A$2:$O13502,6,0)</f>
        <v>NO</v>
      </c>
      <c r="L29" s="125" t="s">
        <v>2219</v>
      </c>
      <c r="M29" s="149" t="s">
        <v>2628</v>
      </c>
      <c r="N29" s="135" t="s">
        <v>2455</v>
      </c>
      <c r="O29" s="134" t="s">
        <v>2457</v>
      </c>
      <c r="P29" s="137"/>
      <c r="Q29" s="150">
        <v>44329.298611111109</v>
      </c>
    </row>
    <row r="30" spans="1:17" ht="18" x14ac:dyDescent="0.25">
      <c r="A30" s="134" t="str">
        <f>VLOOKUP(E30,'LISTADO ATM'!$A$2:$C$898,3,0)</f>
        <v>NORTE</v>
      </c>
      <c r="B30" s="129" t="s">
        <v>2613</v>
      </c>
      <c r="C30" s="136">
        <v>44328.806064814817</v>
      </c>
      <c r="D30" s="136" t="s">
        <v>2181</v>
      </c>
      <c r="E30" s="124">
        <v>937</v>
      </c>
      <c r="F30" s="143" t="str">
        <f>VLOOKUP(E30,VIP!$A$2:$O13149,2,0)</f>
        <v>DRBR937</v>
      </c>
      <c r="G30" s="134" t="str">
        <f>VLOOKUP(E30,'LISTADO ATM'!$A$2:$B$897,2,0)</f>
        <v xml:space="preserve">ATM Autobanco Oficina La Vega II </v>
      </c>
      <c r="H30" s="134" t="str">
        <f>VLOOKUP(E30,VIP!$A$2:$O18012,7,FALSE)</f>
        <v>Si</v>
      </c>
      <c r="I30" s="134" t="str">
        <f>VLOOKUP(E30,VIP!$A$2:$O9977,8,FALSE)</f>
        <v>Si</v>
      </c>
      <c r="J30" s="134" t="str">
        <f>VLOOKUP(E30,VIP!$A$2:$O9927,8,FALSE)</f>
        <v>Si</v>
      </c>
      <c r="K30" s="134" t="str">
        <f>VLOOKUP(E30,VIP!$A$2:$O13501,6,0)</f>
        <v>NO</v>
      </c>
      <c r="L30" s="125" t="s">
        <v>2219</v>
      </c>
      <c r="M30" s="149" t="s">
        <v>2628</v>
      </c>
      <c r="N30" s="135" t="s">
        <v>2455</v>
      </c>
      <c r="O30" s="134" t="s">
        <v>2483</v>
      </c>
      <c r="P30" s="137"/>
      <c r="Q30" s="150">
        <v>44329.583333333336</v>
      </c>
    </row>
    <row r="31" spans="1:17" ht="18" x14ac:dyDescent="0.25">
      <c r="A31" s="134" t="str">
        <f>VLOOKUP(E31,'LISTADO ATM'!$A$2:$C$898,3,0)</f>
        <v>DISTRITO NACIONAL</v>
      </c>
      <c r="B31" s="129" t="s">
        <v>2612</v>
      </c>
      <c r="C31" s="136">
        <v>44328.853263888886</v>
      </c>
      <c r="D31" s="136" t="s">
        <v>2180</v>
      </c>
      <c r="E31" s="124">
        <v>21</v>
      </c>
      <c r="F31" s="144" t="str">
        <f>VLOOKUP(E31,VIP!$A$2:$O13148,2,0)</f>
        <v>DRBR021</v>
      </c>
      <c r="G31" s="134" t="str">
        <f>VLOOKUP(E31,'LISTADO ATM'!$A$2:$B$897,2,0)</f>
        <v xml:space="preserve">ATM Oficina Mella </v>
      </c>
      <c r="H31" s="134" t="str">
        <f>VLOOKUP(E31,VIP!$A$2:$O18011,7,FALSE)</f>
        <v>Si</v>
      </c>
      <c r="I31" s="134" t="str">
        <f>VLOOKUP(E31,VIP!$A$2:$O9976,8,FALSE)</f>
        <v>No</v>
      </c>
      <c r="J31" s="134" t="str">
        <f>VLOOKUP(E31,VIP!$A$2:$O9926,8,FALSE)</f>
        <v>No</v>
      </c>
      <c r="K31" s="134" t="str">
        <f>VLOOKUP(E31,VIP!$A$2:$O13500,6,0)</f>
        <v>NO</v>
      </c>
      <c r="L31" s="125" t="s">
        <v>2219</v>
      </c>
      <c r="M31" s="149" t="s">
        <v>2628</v>
      </c>
      <c r="N31" s="135" t="s">
        <v>2455</v>
      </c>
      <c r="O31" s="134" t="s">
        <v>2457</v>
      </c>
      <c r="P31" s="137"/>
      <c r="Q31" s="150">
        <v>44329.586111111108</v>
      </c>
    </row>
    <row r="32" spans="1:17" ht="18" x14ac:dyDescent="0.25">
      <c r="A32" s="134" t="str">
        <f>VLOOKUP(E32,'LISTADO ATM'!$A$2:$C$898,3,0)</f>
        <v>ESTE</v>
      </c>
      <c r="B32" s="129" t="s">
        <v>2610</v>
      </c>
      <c r="C32" s="136">
        <v>44328.877187500002</v>
      </c>
      <c r="D32" s="136" t="s">
        <v>2451</v>
      </c>
      <c r="E32" s="124">
        <v>114</v>
      </c>
      <c r="F32" s="144" t="str">
        <f>VLOOKUP(E32,VIP!$A$2:$O13145,2,0)</f>
        <v>DRBR114</v>
      </c>
      <c r="G32" s="134" t="str">
        <f>VLOOKUP(E32,'LISTADO ATM'!$A$2:$B$897,2,0)</f>
        <v xml:space="preserve">ATM Oficina Hato Mayor </v>
      </c>
      <c r="H32" s="134" t="str">
        <f>VLOOKUP(E32,VIP!$A$2:$O18008,7,FALSE)</f>
        <v>Si</v>
      </c>
      <c r="I32" s="134" t="str">
        <f>VLOOKUP(E32,VIP!$A$2:$O9973,8,FALSE)</f>
        <v>Si</v>
      </c>
      <c r="J32" s="134" t="str">
        <f>VLOOKUP(E32,VIP!$A$2:$O9923,8,FALSE)</f>
        <v>Si</v>
      </c>
      <c r="K32" s="134" t="str">
        <f>VLOOKUP(E32,VIP!$A$2:$O13497,6,0)</f>
        <v>NO</v>
      </c>
      <c r="L32" s="125" t="s">
        <v>2418</v>
      </c>
      <c r="M32" s="149" t="s">
        <v>2628</v>
      </c>
      <c r="N32" s="135" t="s">
        <v>2455</v>
      </c>
      <c r="O32" s="134" t="s">
        <v>2456</v>
      </c>
      <c r="P32" s="137"/>
      <c r="Q32" s="150">
        <v>44329.395138888889</v>
      </c>
    </row>
    <row r="33" spans="1:17" ht="18" x14ac:dyDescent="0.25">
      <c r="A33" s="134" t="str">
        <f>VLOOKUP(E33,'LISTADO ATM'!$A$2:$C$898,3,0)</f>
        <v>DISTRITO NACIONAL</v>
      </c>
      <c r="B33" s="129" t="s">
        <v>2609</v>
      </c>
      <c r="C33" s="136">
        <v>44328.878032407411</v>
      </c>
      <c r="D33" s="136" t="s">
        <v>2180</v>
      </c>
      <c r="E33" s="124">
        <v>585</v>
      </c>
      <c r="F33" s="144" t="str">
        <f>VLOOKUP(E33,VIP!$A$2:$O13144,2,0)</f>
        <v>DRBR083</v>
      </c>
      <c r="G33" s="134" t="str">
        <f>VLOOKUP(E33,'LISTADO ATM'!$A$2:$B$897,2,0)</f>
        <v xml:space="preserve">ATM Oficina Haina Oriental </v>
      </c>
      <c r="H33" s="134" t="str">
        <f>VLOOKUP(E33,VIP!$A$2:$O18007,7,FALSE)</f>
        <v>Si</v>
      </c>
      <c r="I33" s="134" t="str">
        <f>VLOOKUP(E33,VIP!$A$2:$O9972,8,FALSE)</f>
        <v>Si</v>
      </c>
      <c r="J33" s="134" t="str">
        <f>VLOOKUP(E33,VIP!$A$2:$O9922,8,FALSE)</f>
        <v>Si</v>
      </c>
      <c r="K33" s="134" t="str">
        <f>VLOOKUP(E33,VIP!$A$2:$O13496,6,0)</f>
        <v>NO</v>
      </c>
      <c r="L33" s="125" t="s">
        <v>2219</v>
      </c>
      <c r="M33" s="149" t="s">
        <v>2628</v>
      </c>
      <c r="N33" s="135" t="s">
        <v>2455</v>
      </c>
      <c r="O33" s="134" t="s">
        <v>2457</v>
      </c>
      <c r="P33" s="137"/>
      <c r="Q33" s="150">
        <v>44329.31527777778</v>
      </c>
    </row>
    <row r="34" spans="1:17" ht="18" x14ac:dyDescent="0.25">
      <c r="A34" s="134" t="str">
        <f>VLOOKUP(E34,'LISTADO ATM'!$A$2:$C$898,3,0)</f>
        <v>NORTE</v>
      </c>
      <c r="B34" s="129" t="s">
        <v>2607</v>
      </c>
      <c r="C34" s="136">
        <v>44328.899895833332</v>
      </c>
      <c r="D34" s="136" t="s">
        <v>2474</v>
      </c>
      <c r="E34" s="124">
        <v>746</v>
      </c>
      <c r="F34" s="144" t="str">
        <f>VLOOKUP(E34,VIP!$A$2:$O13142,2,0)</f>
        <v>DRBR156</v>
      </c>
      <c r="G34" s="134" t="str">
        <f>VLOOKUP(E34,'LISTADO ATM'!$A$2:$B$897,2,0)</f>
        <v xml:space="preserve">ATM Oficina Las Terrenas </v>
      </c>
      <c r="H34" s="134" t="str">
        <f>VLOOKUP(E34,VIP!$A$2:$O18005,7,FALSE)</f>
        <v>Si</v>
      </c>
      <c r="I34" s="134" t="str">
        <f>VLOOKUP(E34,VIP!$A$2:$O9970,8,FALSE)</f>
        <v>Si</v>
      </c>
      <c r="J34" s="134" t="str">
        <f>VLOOKUP(E34,VIP!$A$2:$O9920,8,FALSE)</f>
        <v>Si</v>
      </c>
      <c r="K34" s="134" t="str">
        <f>VLOOKUP(E34,VIP!$A$2:$O13494,6,0)</f>
        <v>SI</v>
      </c>
      <c r="L34" s="125" t="s">
        <v>2580</v>
      </c>
      <c r="M34" s="149" t="s">
        <v>2628</v>
      </c>
      <c r="N34" s="135" t="s">
        <v>2455</v>
      </c>
      <c r="O34" s="134" t="s">
        <v>2475</v>
      </c>
      <c r="P34" s="137"/>
      <c r="Q34" s="150">
        <v>44329.352083333331</v>
      </c>
    </row>
    <row r="35" spans="1:17" ht="18" x14ac:dyDescent="0.25">
      <c r="A35" s="134" t="str">
        <f>VLOOKUP(E35,'LISTADO ATM'!$A$2:$C$898,3,0)</f>
        <v>ESTE</v>
      </c>
      <c r="B35" s="129" t="s">
        <v>2606</v>
      </c>
      <c r="C35" s="136">
        <v>44328.900659722225</v>
      </c>
      <c r="D35" s="136" t="s">
        <v>2180</v>
      </c>
      <c r="E35" s="124">
        <v>294</v>
      </c>
      <c r="F35" s="144" t="str">
        <f>VLOOKUP(E35,VIP!$A$2:$O13141,2,0)</f>
        <v>DRBR294</v>
      </c>
      <c r="G35" s="134" t="str">
        <f>VLOOKUP(E35,'LISTADO ATM'!$A$2:$B$897,2,0)</f>
        <v xml:space="preserve">ATM Plaza Zaglul San Pedro II </v>
      </c>
      <c r="H35" s="134" t="str">
        <f>VLOOKUP(E35,VIP!$A$2:$O18004,7,FALSE)</f>
        <v>Si</v>
      </c>
      <c r="I35" s="134" t="str">
        <f>VLOOKUP(E35,VIP!$A$2:$O9969,8,FALSE)</f>
        <v>Si</v>
      </c>
      <c r="J35" s="134" t="str">
        <f>VLOOKUP(E35,VIP!$A$2:$O9919,8,FALSE)</f>
        <v>Si</v>
      </c>
      <c r="K35" s="134" t="str">
        <f>VLOOKUP(E35,VIP!$A$2:$O13493,6,0)</f>
        <v>NO</v>
      </c>
      <c r="L35" s="125" t="s">
        <v>2245</v>
      </c>
      <c r="M35" s="149" t="s">
        <v>2628</v>
      </c>
      <c r="N35" s="135" t="s">
        <v>2455</v>
      </c>
      <c r="O35" s="134" t="s">
        <v>2457</v>
      </c>
      <c r="P35" s="137"/>
      <c r="Q35" s="150">
        <v>44329.595138888886</v>
      </c>
    </row>
    <row r="36" spans="1:17" ht="18" x14ac:dyDescent="0.25">
      <c r="A36" s="134" t="str">
        <f>VLOOKUP(E36,'LISTADO ATM'!$A$2:$C$898,3,0)</f>
        <v>ESTE</v>
      </c>
      <c r="B36" s="129" t="s">
        <v>2627</v>
      </c>
      <c r="C36" s="136">
        <v>44328.94326388889</v>
      </c>
      <c r="D36" s="136" t="s">
        <v>2180</v>
      </c>
      <c r="E36" s="124">
        <v>630</v>
      </c>
      <c r="F36" s="144" t="str">
        <f>VLOOKUP(E36,VIP!$A$2:$O13153,2,0)</f>
        <v>DRBR112</v>
      </c>
      <c r="G36" s="134" t="str">
        <f>VLOOKUP(E36,'LISTADO ATM'!$A$2:$B$897,2,0)</f>
        <v xml:space="preserve">ATM Oficina Plaza Zaglul (SPM) </v>
      </c>
      <c r="H36" s="134" t="str">
        <f>VLOOKUP(E36,VIP!$A$2:$O18016,7,FALSE)</f>
        <v>Si</v>
      </c>
      <c r="I36" s="134" t="str">
        <f>VLOOKUP(E36,VIP!$A$2:$O9981,8,FALSE)</f>
        <v>Si</v>
      </c>
      <c r="J36" s="134" t="str">
        <f>VLOOKUP(E36,VIP!$A$2:$O9931,8,FALSE)</f>
        <v>Si</v>
      </c>
      <c r="K36" s="134" t="str">
        <f>VLOOKUP(E36,VIP!$A$2:$O13505,6,0)</f>
        <v>NO</v>
      </c>
      <c r="L36" s="125" t="s">
        <v>2245</v>
      </c>
      <c r="M36" s="149" t="s">
        <v>2628</v>
      </c>
      <c r="N36" s="135" t="s">
        <v>2455</v>
      </c>
      <c r="O36" s="134" t="s">
        <v>2457</v>
      </c>
      <c r="P36" s="137"/>
      <c r="Q36" s="150">
        <v>44329.321527777778</v>
      </c>
    </row>
    <row r="37" spans="1:17" ht="18" x14ac:dyDescent="0.25">
      <c r="A37" s="134" t="str">
        <f>VLOOKUP(E37,'LISTADO ATM'!$A$2:$C$898,3,0)</f>
        <v>DISTRITO NACIONAL</v>
      </c>
      <c r="B37" s="129" t="s">
        <v>2626</v>
      </c>
      <c r="C37" s="136">
        <v>44328.996122685188</v>
      </c>
      <c r="D37" s="136" t="s">
        <v>2451</v>
      </c>
      <c r="E37" s="124">
        <v>312</v>
      </c>
      <c r="F37" s="144" t="str">
        <f>VLOOKUP(E37,VIP!$A$2:$O13152,2,0)</f>
        <v>DRBR312</v>
      </c>
      <c r="G37" s="134" t="str">
        <f>VLOOKUP(E37,'LISTADO ATM'!$A$2:$B$897,2,0)</f>
        <v xml:space="preserve">ATM Oficina Tiradentes II (Naco) </v>
      </c>
      <c r="H37" s="134" t="str">
        <f>VLOOKUP(E37,VIP!$A$2:$O18015,7,FALSE)</f>
        <v>Si</v>
      </c>
      <c r="I37" s="134" t="str">
        <f>VLOOKUP(E37,VIP!$A$2:$O9980,8,FALSE)</f>
        <v>Si</v>
      </c>
      <c r="J37" s="134" t="str">
        <f>VLOOKUP(E37,VIP!$A$2:$O9930,8,FALSE)</f>
        <v>Si</v>
      </c>
      <c r="K37" s="134" t="str">
        <f>VLOOKUP(E37,VIP!$A$2:$O13504,6,0)</f>
        <v>NO</v>
      </c>
      <c r="L37" s="125" t="s">
        <v>2564</v>
      </c>
      <c r="M37" s="135" t="s">
        <v>2448</v>
      </c>
      <c r="N37" s="135" t="s">
        <v>2455</v>
      </c>
      <c r="O37" s="134" t="s">
        <v>2456</v>
      </c>
      <c r="P37" s="137"/>
      <c r="Q37" s="135" t="s">
        <v>2564</v>
      </c>
    </row>
    <row r="38" spans="1:17" ht="18" x14ac:dyDescent="0.25">
      <c r="A38" s="134" t="str">
        <f>VLOOKUP(E38,'LISTADO ATM'!$A$2:$C$898,3,0)</f>
        <v>SUR</v>
      </c>
      <c r="B38" s="129" t="s">
        <v>2625</v>
      </c>
      <c r="C38" s="136">
        <v>44328.999490740738</v>
      </c>
      <c r="D38" s="136" t="s">
        <v>2451</v>
      </c>
      <c r="E38" s="124">
        <v>880</v>
      </c>
      <c r="F38" s="144" t="str">
        <f>VLOOKUP(E38,VIP!$A$2:$O13151,2,0)</f>
        <v>DRBR880</v>
      </c>
      <c r="G38" s="134" t="str">
        <f>VLOOKUP(E38,'LISTADO ATM'!$A$2:$B$897,2,0)</f>
        <v xml:space="preserve">ATM Autoservicio Barahona II </v>
      </c>
      <c r="H38" s="134" t="str">
        <f>VLOOKUP(E38,VIP!$A$2:$O18014,7,FALSE)</f>
        <v>Si</v>
      </c>
      <c r="I38" s="134" t="str">
        <f>VLOOKUP(E38,VIP!$A$2:$O9979,8,FALSE)</f>
        <v>Si</v>
      </c>
      <c r="J38" s="134" t="str">
        <f>VLOOKUP(E38,VIP!$A$2:$O9929,8,FALSE)</f>
        <v>Si</v>
      </c>
      <c r="K38" s="134" t="str">
        <f>VLOOKUP(E38,VIP!$A$2:$O13503,6,0)</f>
        <v>SI</v>
      </c>
      <c r="L38" s="125" t="s">
        <v>2564</v>
      </c>
      <c r="M38" s="149" t="s">
        <v>2628</v>
      </c>
      <c r="N38" s="135" t="s">
        <v>2455</v>
      </c>
      <c r="O38" s="134" t="s">
        <v>2456</v>
      </c>
      <c r="P38" s="137"/>
      <c r="Q38" s="150">
        <v>44329.595138888886</v>
      </c>
    </row>
    <row r="39" spans="1:17" ht="18" x14ac:dyDescent="0.25">
      <c r="A39" s="134" t="str">
        <f>VLOOKUP(E39,'LISTADO ATM'!$A$2:$C$898,3,0)</f>
        <v>NORTE</v>
      </c>
      <c r="B39" s="129" t="s">
        <v>2624</v>
      </c>
      <c r="C39" s="136">
        <v>44329.001967592594</v>
      </c>
      <c r="D39" s="136" t="s">
        <v>2474</v>
      </c>
      <c r="E39" s="124">
        <v>307</v>
      </c>
      <c r="F39" s="144" t="str">
        <f>VLOOKUP(E39,VIP!$A$2:$O13150,2,0)</f>
        <v>DRBR307</v>
      </c>
      <c r="G39" s="134" t="str">
        <f>VLOOKUP(E39,'LISTADO ATM'!$A$2:$B$897,2,0)</f>
        <v>ATM Oficina Nagua II</v>
      </c>
      <c r="H39" s="134" t="str">
        <f>VLOOKUP(E39,VIP!$A$2:$O18013,7,FALSE)</f>
        <v>Si</v>
      </c>
      <c r="I39" s="134" t="str">
        <f>VLOOKUP(E39,VIP!$A$2:$O9978,8,FALSE)</f>
        <v>Si</v>
      </c>
      <c r="J39" s="134" t="str">
        <f>VLOOKUP(E39,VIP!$A$2:$O9928,8,FALSE)</f>
        <v>Si</v>
      </c>
      <c r="K39" s="134" t="str">
        <f>VLOOKUP(E39,VIP!$A$2:$O13502,6,0)</f>
        <v>SI</v>
      </c>
      <c r="L39" s="125" t="s">
        <v>2564</v>
      </c>
      <c r="M39" s="135" t="s">
        <v>2448</v>
      </c>
      <c r="N39" s="135" t="s">
        <v>2455</v>
      </c>
      <c r="O39" s="134" t="s">
        <v>2475</v>
      </c>
      <c r="P39" s="137"/>
      <c r="Q39" s="135" t="s">
        <v>2564</v>
      </c>
    </row>
    <row r="40" spans="1:17" s="96" customFormat="1" ht="18" x14ac:dyDescent="0.25">
      <c r="A40" s="134" t="str">
        <f>VLOOKUP(E40,'LISTADO ATM'!$A$2:$C$898,3,0)</f>
        <v>DISTRITO NACIONAL</v>
      </c>
      <c r="B40" s="129" t="s">
        <v>2623</v>
      </c>
      <c r="C40" s="136">
        <v>44329.005925925929</v>
      </c>
      <c r="D40" s="136" t="s">
        <v>2474</v>
      </c>
      <c r="E40" s="124">
        <v>946</v>
      </c>
      <c r="F40" s="145" t="str">
        <f>VLOOKUP(E40,VIP!$A$2:$O13149,2,0)</f>
        <v>DRBR24R</v>
      </c>
      <c r="G40" s="134" t="str">
        <f>VLOOKUP(E40,'LISTADO ATM'!$A$2:$B$897,2,0)</f>
        <v xml:space="preserve">ATM Oficina Núñez de Cáceres I </v>
      </c>
      <c r="H40" s="134" t="str">
        <f>VLOOKUP(E40,VIP!$A$2:$O18012,7,FALSE)</f>
        <v>Si</v>
      </c>
      <c r="I40" s="134" t="str">
        <f>VLOOKUP(E40,VIP!$A$2:$O9977,8,FALSE)</f>
        <v>Si</v>
      </c>
      <c r="J40" s="134" t="str">
        <f>VLOOKUP(E40,VIP!$A$2:$O9927,8,FALSE)</f>
        <v>Si</v>
      </c>
      <c r="K40" s="134" t="str">
        <f>VLOOKUP(E40,VIP!$A$2:$O13501,6,0)</f>
        <v>NO</v>
      </c>
      <c r="L40" s="125" t="s">
        <v>2564</v>
      </c>
      <c r="M40" s="135" t="s">
        <v>2448</v>
      </c>
      <c r="N40" s="135" t="s">
        <v>2455</v>
      </c>
      <c r="O40" s="134" t="s">
        <v>2475</v>
      </c>
      <c r="P40" s="137"/>
      <c r="Q40" s="135" t="s">
        <v>2564</v>
      </c>
    </row>
    <row r="41" spans="1:17" s="96" customFormat="1" ht="18" x14ac:dyDescent="0.25">
      <c r="A41" s="134" t="str">
        <f>VLOOKUP(E41,'LISTADO ATM'!$A$2:$C$898,3,0)</f>
        <v>DISTRITO NACIONAL</v>
      </c>
      <c r="B41" s="129" t="s">
        <v>2621</v>
      </c>
      <c r="C41" s="136">
        <v>44329.021064814813</v>
      </c>
      <c r="D41" s="136" t="s">
        <v>2474</v>
      </c>
      <c r="E41" s="124">
        <v>911</v>
      </c>
      <c r="F41" s="145" t="str">
        <f>VLOOKUP(E41,VIP!$A$2:$O13147,2,0)</f>
        <v>DRBR911</v>
      </c>
      <c r="G41" s="134" t="str">
        <f>VLOOKUP(E41,'LISTADO ATM'!$A$2:$B$897,2,0)</f>
        <v xml:space="preserve">ATM Oficina Venezuela II </v>
      </c>
      <c r="H41" s="134" t="str">
        <f>VLOOKUP(E41,VIP!$A$2:$O18010,7,FALSE)</f>
        <v>Si</v>
      </c>
      <c r="I41" s="134" t="str">
        <f>VLOOKUP(E41,VIP!$A$2:$O9975,8,FALSE)</f>
        <v>Si</v>
      </c>
      <c r="J41" s="134" t="str">
        <f>VLOOKUP(E41,VIP!$A$2:$O9925,8,FALSE)</f>
        <v>Si</v>
      </c>
      <c r="K41" s="134" t="str">
        <f>VLOOKUP(E41,VIP!$A$2:$O13499,6,0)</f>
        <v>SI</v>
      </c>
      <c r="L41" s="125" t="s">
        <v>2444</v>
      </c>
      <c r="M41" s="135" t="s">
        <v>2448</v>
      </c>
      <c r="N41" s="135" t="s">
        <v>2455</v>
      </c>
      <c r="O41" s="134" t="s">
        <v>2475</v>
      </c>
      <c r="P41" s="137"/>
      <c r="Q41" s="135" t="s">
        <v>2444</v>
      </c>
    </row>
    <row r="42" spans="1:17" s="96" customFormat="1" ht="18" x14ac:dyDescent="0.25">
      <c r="A42" s="134" t="str">
        <f>VLOOKUP(E42,'LISTADO ATM'!$A$2:$C$898,3,0)</f>
        <v>ESTE</v>
      </c>
      <c r="B42" s="129" t="s">
        <v>2620</v>
      </c>
      <c r="C42" s="136">
        <v>44329.028391203705</v>
      </c>
      <c r="D42" s="136" t="s">
        <v>2451</v>
      </c>
      <c r="E42" s="124">
        <v>293</v>
      </c>
      <c r="F42" s="145" t="str">
        <f>VLOOKUP(E42,VIP!$A$2:$O13146,2,0)</f>
        <v>DRBR293</v>
      </c>
      <c r="G42" s="134" t="str">
        <f>VLOOKUP(E42,'LISTADO ATM'!$A$2:$B$897,2,0)</f>
        <v xml:space="preserve">ATM S/M Nueva Visión (San Pedro) </v>
      </c>
      <c r="H42" s="134" t="str">
        <f>VLOOKUP(E42,VIP!$A$2:$O18009,7,FALSE)</f>
        <v>Si</v>
      </c>
      <c r="I42" s="134" t="str">
        <f>VLOOKUP(E42,VIP!$A$2:$O9974,8,FALSE)</f>
        <v>Si</v>
      </c>
      <c r="J42" s="134" t="str">
        <f>VLOOKUP(E42,VIP!$A$2:$O9924,8,FALSE)</f>
        <v>Si</v>
      </c>
      <c r="K42" s="134" t="str">
        <f>VLOOKUP(E42,VIP!$A$2:$O13498,6,0)</f>
        <v>NO</v>
      </c>
      <c r="L42" s="125" t="s">
        <v>2444</v>
      </c>
      <c r="M42" s="149" t="s">
        <v>2628</v>
      </c>
      <c r="N42" s="135" t="s">
        <v>2455</v>
      </c>
      <c r="O42" s="134" t="s">
        <v>2456</v>
      </c>
      <c r="P42" s="137"/>
      <c r="Q42" s="150">
        <v>44329.600694444445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2619</v>
      </c>
      <c r="C43" s="136">
        <v>44329.030277777776</v>
      </c>
      <c r="D43" s="136" t="s">
        <v>2474</v>
      </c>
      <c r="E43" s="124">
        <v>743</v>
      </c>
      <c r="F43" s="145" t="str">
        <f>VLOOKUP(E43,VIP!$A$2:$O13145,2,0)</f>
        <v>DRBR287</v>
      </c>
      <c r="G43" s="134" t="str">
        <f>VLOOKUP(E43,'LISTADO ATM'!$A$2:$B$897,2,0)</f>
        <v xml:space="preserve">ATM Oficina Los Frailes </v>
      </c>
      <c r="H43" s="134" t="str">
        <f>VLOOKUP(E43,VIP!$A$2:$O18008,7,FALSE)</f>
        <v>Si</v>
      </c>
      <c r="I43" s="134" t="str">
        <f>VLOOKUP(E43,VIP!$A$2:$O9973,8,FALSE)</f>
        <v>Si</v>
      </c>
      <c r="J43" s="134" t="str">
        <f>VLOOKUP(E43,VIP!$A$2:$O9923,8,FALSE)</f>
        <v>Si</v>
      </c>
      <c r="K43" s="134" t="str">
        <f>VLOOKUP(E43,VIP!$A$2:$O13497,6,0)</f>
        <v>SI</v>
      </c>
      <c r="L43" s="125" t="s">
        <v>2564</v>
      </c>
      <c r="M43" s="149" t="s">
        <v>2628</v>
      </c>
      <c r="N43" s="135" t="s">
        <v>2455</v>
      </c>
      <c r="O43" s="134" t="s">
        <v>2475</v>
      </c>
      <c r="P43" s="137"/>
      <c r="Q43" s="150">
        <v>44329.59375</v>
      </c>
    </row>
    <row r="44" spans="1:17" s="96" customFormat="1" ht="18" x14ac:dyDescent="0.25">
      <c r="A44" s="134" t="str">
        <f>VLOOKUP(E44,'LISTADO ATM'!$A$2:$C$898,3,0)</f>
        <v>SUR</v>
      </c>
      <c r="B44" s="129" t="s">
        <v>2618</v>
      </c>
      <c r="C44" s="136">
        <v>44329.032476851855</v>
      </c>
      <c r="D44" s="136" t="s">
        <v>2474</v>
      </c>
      <c r="E44" s="124">
        <v>765</v>
      </c>
      <c r="F44" s="145" t="str">
        <f>VLOOKUP(E44,VIP!$A$2:$O13144,2,0)</f>
        <v>DRBR191</v>
      </c>
      <c r="G44" s="134" t="str">
        <f>VLOOKUP(E44,'LISTADO ATM'!$A$2:$B$897,2,0)</f>
        <v xml:space="preserve">ATM Oficina Azua I </v>
      </c>
      <c r="H44" s="134" t="str">
        <f>VLOOKUP(E44,VIP!$A$2:$O18007,7,FALSE)</f>
        <v>Si</v>
      </c>
      <c r="I44" s="134" t="str">
        <f>VLOOKUP(E44,VIP!$A$2:$O9972,8,FALSE)</f>
        <v>Si</v>
      </c>
      <c r="J44" s="134" t="str">
        <f>VLOOKUP(E44,VIP!$A$2:$O9922,8,FALSE)</f>
        <v>Si</v>
      </c>
      <c r="K44" s="134" t="str">
        <f>VLOOKUP(E44,VIP!$A$2:$O13496,6,0)</f>
        <v>NO</v>
      </c>
      <c r="L44" s="125" t="s">
        <v>2444</v>
      </c>
      <c r="M44" s="135" t="s">
        <v>2448</v>
      </c>
      <c r="N44" s="135" t="s">
        <v>2455</v>
      </c>
      <c r="O44" s="134" t="s">
        <v>2475</v>
      </c>
      <c r="P44" s="137"/>
      <c r="Q44" s="135" t="s">
        <v>2444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2616</v>
      </c>
      <c r="C45" s="136">
        <v>44329.044814814813</v>
      </c>
      <c r="D45" s="136" t="s">
        <v>2474</v>
      </c>
      <c r="E45" s="124">
        <v>755</v>
      </c>
      <c r="F45" s="145" t="str">
        <f>VLOOKUP(E45,VIP!$A$2:$O13142,2,0)</f>
        <v>DRBR755</v>
      </c>
      <c r="G45" s="134" t="str">
        <f>VLOOKUP(E45,'LISTADO ATM'!$A$2:$B$897,2,0)</f>
        <v xml:space="preserve">ATM Oficina Galería del Este (Plaza) </v>
      </c>
      <c r="H45" s="134" t="str">
        <f>VLOOKUP(E45,VIP!$A$2:$O18005,7,FALSE)</f>
        <v>Si</v>
      </c>
      <c r="I45" s="134" t="str">
        <f>VLOOKUP(E45,VIP!$A$2:$O9970,8,FALSE)</f>
        <v>Si</v>
      </c>
      <c r="J45" s="134" t="str">
        <f>VLOOKUP(E45,VIP!$A$2:$O9920,8,FALSE)</f>
        <v>Si</v>
      </c>
      <c r="K45" s="134" t="str">
        <f>VLOOKUP(E45,VIP!$A$2:$O13494,6,0)</f>
        <v>NO</v>
      </c>
      <c r="L45" s="125" t="s">
        <v>2564</v>
      </c>
      <c r="M45" s="149" t="s">
        <v>2628</v>
      </c>
      <c r="N45" s="135" t="s">
        <v>2455</v>
      </c>
      <c r="O45" s="134" t="s">
        <v>2475</v>
      </c>
      <c r="P45" s="137"/>
      <c r="Q45" s="150">
        <v>44329.601388888892</v>
      </c>
    </row>
    <row r="46" spans="1:17" s="96" customFormat="1" ht="18" x14ac:dyDescent="0.25">
      <c r="A46" s="134" t="str">
        <f>VLOOKUP(E46,'LISTADO ATM'!$A$2:$C$898,3,0)</f>
        <v>ESTE</v>
      </c>
      <c r="B46" s="129" t="s">
        <v>2615</v>
      </c>
      <c r="C46" s="136">
        <v>44329.046875</v>
      </c>
      <c r="D46" s="136" t="s">
        <v>2451</v>
      </c>
      <c r="E46" s="124">
        <v>330</v>
      </c>
      <c r="F46" s="145" t="str">
        <f>VLOOKUP(E46,VIP!$A$2:$O13141,2,0)</f>
        <v>DRBR330</v>
      </c>
      <c r="G46" s="134" t="str">
        <f>VLOOKUP(E46,'LISTADO ATM'!$A$2:$B$897,2,0)</f>
        <v xml:space="preserve">ATM Oficina Boulevard (Higuey) </v>
      </c>
      <c r="H46" s="134" t="str">
        <f>VLOOKUP(E46,VIP!$A$2:$O18004,7,FALSE)</f>
        <v>Si</v>
      </c>
      <c r="I46" s="134" t="str">
        <f>VLOOKUP(E46,VIP!$A$2:$O9969,8,FALSE)</f>
        <v>Si</v>
      </c>
      <c r="J46" s="134" t="str">
        <f>VLOOKUP(E46,VIP!$A$2:$O9919,8,FALSE)</f>
        <v>Si</v>
      </c>
      <c r="K46" s="134" t="str">
        <f>VLOOKUP(E46,VIP!$A$2:$O13493,6,0)</f>
        <v>SI</v>
      </c>
      <c r="L46" s="125" t="s">
        <v>2418</v>
      </c>
      <c r="M46" s="149" t="s">
        <v>2628</v>
      </c>
      <c r="N46" s="135" t="s">
        <v>2455</v>
      </c>
      <c r="O46" s="134" t="s">
        <v>2456</v>
      </c>
      <c r="P46" s="137"/>
      <c r="Q46" s="150">
        <v>44329.396527777775</v>
      </c>
    </row>
    <row r="47" spans="1:17" s="96" customFormat="1" ht="18" x14ac:dyDescent="0.25">
      <c r="A47" s="134" t="str">
        <f>VLOOKUP(E47,'LISTADO ATM'!$A$2:$C$898,3,0)</f>
        <v>NORTE</v>
      </c>
      <c r="B47" s="129" t="s">
        <v>2630</v>
      </c>
      <c r="C47" s="136">
        <v>44329.224074074074</v>
      </c>
      <c r="D47" s="136" t="s">
        <v>2181</v>
      </c>
      <c r="E47" s="124">
        <v>95</v>
      </c>
      <c r="F47" s="145" t="str">
        <f>VLOOKUP(E47,VIP!$A$2:$O13164,2,0)</f>
        <v>DRBR095</v>
      </c>
      <c r="G47" s="134" t="str">
        <f>VLOOKUP(E47,'LISTADO ATM'!$A$2:$B$897,2,0)</f>
        <v xml:space="preserve">ATM Oficina Tenares </v>
      </c>
      <c r="H47" s="134" t="str">
        <f>VLOOKUP(E47,VIP!$A$2:$O18027,7,FALSE)</f>
        <v>Si</v>
      </c>
      <c r="I47" s="134" t="str">
        <f>VLOOKUP(E47,VIP!$A$2:$O9992,8,FALSE)</f>
        <v>Si</v>
      </c>
      <c r="J47" s="134" t="str">
        <f>VLOOKUP(E47,VIP!$A$2:$O9942,8,FALSE)</f>
        <v>Si</v>
      </c>
      <c r="K47" s="134" t="str">
        <f>VLOOKUP(E47,VIP!$A$2:$O13516,6,0)</f>
        <v>SI</v>
      </c>
      <c r="L47" s="125" t="s">
        <v>2426</v>
      </c>
      <c r="M47" s="135" t="s">
        <v>2448</v>
      </c>
      <c r="N47" s="135" t="s">
        <v>2455</v>
      </c>
      <c r="O47" s="134" t="s">
        <v>2656</v>
      </c>
      <c r="P47" s="137"/>
      <c r="Q47" s="135" t="s">
        <v>2426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2653</v>
      </c>
      <c r="C48" s="136">
        <v>44329.339722222219</v>
      </c>
      <c r="D48" s="136" t="s">
        <v>2658</v>
      </c>
      <c r="E48" s="124">
        <v>88</v>
      </c>
      <c r="F48" s="145" t="str">
        <f>VLOOKUP(E48,VIP!$A$2:$O13163,2,0)</f>
        <v>DRBR088</v>
      </c>
      <c r="G48" s="134" t="str">
        <f>VLOOKUP(E48,'LISTADO ATM'!$A$2:$B$897,2,0)</f>
        <v xml:space="preserve">ATM S/M La Fuente (Santiago) </v>
      </c>
      <c r="H48" s="134" t="str">
        <f>VLOOKUP(E48,VIP!$A$2:$O18026,7,FALSE)</f>
        <v>Si</v>
      </c>
      <c r="I48" s="134" t="str">
        <f>VLOOKUP(E48,VIP!$A$2:$O9991,8,FALSE)</f>
        <v>Si</v>
      </c>
      <c r="J48" s="134" t="str">
        <f>VLOOKUP(E48,VIP!$A$2:$O9941,8,FALSE)</f>
        <v>Si</v>
      </c>
      <c r="K48" s="134" t="str">
        <f>VLOOKUP(E48,VIP!$A$2:$O13515,6,0)</f>
        <v>NO</v>
      </c>
      <c r="L48" s="125" t="s">
        <v>2418</v>
      </c>
      <c r="M48" s="135" t="s">
        <v>2448</v>
      </c>
      <c r="N48" s="135" t="s">
        <v>2455</v>
      </c>
      <c r="O48" s="134" t="s">
        <v>2655</v>
      </c>
      <c r="P48" s="137"/>
      <c r="Q48" s="135" t="s">
        <v>2418</v>
      </c>
    </row>
    <row r="49" spans="1:17" s="96" customFormat="1" ht="19.5" customHeight="1" x14ac:dyDescent="0.25">
      <c r="A49" s="134" t="str">
        <f>VLOOKUP(E49,'LISTADO ATM'!$A$2:$C$898,3,0)</f>
        <v>ESTE</v>
      </c>
      <c r="B49" s="129" t="s">
        <v>2652</v>
      </c>
      <c r="C49" s="136">
        <v>44329.340543981481</v>
      </c>
      <c r="D49" s="136" t="s">
        <v>2474</v>
      </c>
      <c r="E49" s="124">
        <v>268</v>
      </c>
      <c r="F49" s="151" t="str">
        <f>VLOOKUP(E49,VIP!$A$2:$O13162,2,0)</f>
        <v>DRBR268</v>
      </c>
      <c r="G49" s="134" t="str">
        <f>VLOOKUP(E49,'LISTADO ATM'!$A$2:$B$897,2,0)</f>
        <v xml:space="preserve">ATM Autobanco La Altagracia (Higuey) </v>
      </c>
      <c r="H49" s="134" t="str">
        <f>VLOOKUP(E49,VIP!$A$2:$O18025,7,FALSE)</f>
        <v>Si</v>
      </c>
      <c r="I49" s="134" t="str">
        <f>VLOOKUP(E49,VIP!$A$2:$O9990,8,FALSE)</f>
        <v>Si</v>
      </c>
      <c r="J49" s="134" t="str">
        <f>VLOOKUP(E49,VIP!$A$2:$O9940,8,FALSE)</f>
        <v>Si</v>
      </c>
      <c r="K49" s="134" t="str">
        <f>VLOOKUP(E49,VIP!$A$2:$O13514,6,0)</f>
        <v>NO</v>
      </c>
      <c r="L49" s="125" t="s">
        <v>2444</v>
      </c>
      <c r="M49" s="149" t="s">
        <v>2628</v>
      </c>
      <c r="N49" s="135" t="s">
        <v>2455</v>
      </c>
      <c r="O49" s="134" t="s">
        <v>2475</v>
      </c>
      <c r="P49" s="137"/>
      <c r="Q49" s="150">
        <v>44329.494444444441</v>
      </c>
    </row>
    <row r="50" spans="1:17" s="96" customFormat="1" ht="19.5" customHeight="1" x14ac:dyDescent="0.25">
      <c r="A50" s="134" t="str">
        <f>VLOOKUP(E50,'LISTADO ATM'!$A$2:$C$898,3,0)</f>
        <v>DISTRITO NACIONAL</v>
      </c>
      <c r="B50" s="129" t="s">
        <v>2651</v>
      </c>
      <c r="C50" s="136">
        <v>44329.341828703706</v>
      </c>
      <c r="D50" s="136" t="s">
        <v>2474</v>
      </c>
      <c r="E50" s="124">
        <v>37</v>
      </c>
      <c r="F50" s="151" t="str">
        <f>VLOOKUP(E50,VIP!$A$2:$O13161,2,0)</f>
        <v>DRBR037</v>
      </c>
      <c r="G50" s="134" t="str">
        <f>VLOOKUP(E50,'LISTADO ATM'!$A$2:$B$897,2,0)</f>
        <v xml:space="preserve">ATM Oficina Villa Mella </v>
      </c>
      <c r="H50" s="134" t="str">
        <f>VLOOKUP(E50,VIP!$A$2:$O18024,7,FALSE)</f>
        <v>Si</v>
      </c>
      <c r="I50" s="134" t="str">
        <f>VLOOKUP(E50,VIP!$A$2:$O9989,8,FALSE)</f>
        <v>Si</v>
      </c>
      <c r="J50" s="134" t="str">
        <f>VLOOKUP(E50,VIP!$A$2:$O9939,8,FALSE)</f>
        <v>Si</v>
      </c>
      <c r="K50" s="134" t="str">
        <f>VLOOKUP(E50,VIP!$A$2:$O13513,6,0)</f>
        <v>SI</v>
      </c>
      <c r="L50" s="125" t="s">
        <v>2444</v>
      </c>
      <c r="M50" s="149" t="s">
        <v>2628</v>
      </c>
      <c r="N50" s="135" t="s">
        <v>2455</v>
      </c>
      <c r="O50" s="134" t="s">
        <v>2475</v>
      </c>
      <c r="P50" s="137"/>
      <c r="Q50" s="150">
        <v>44329.490972222222</v>
      </c>
    </row>
    <row r="51" spans="1:17" s="96" customFormat="1" ht="19.5" customHeight="1" x14ac:dyDescent="0.25">
      <c r="A51" s="134" t="str">
        <f>VLOOKUP(E51,'LISTADO ATM'!$A$2:$C$898,3,0)</f>
        <v>SUR</v>
      </c>
      <c r="B51" s="129" t="s">
        <v>2636</v>
      </c>
      <c r="C51" s="136">
        <v>44329.352083333331</v>
      </c>
      <c r="D51" s="136" t="s">
        <v>2474</v>
      </c>
      <c r="E51" s="124">
        <v>873</v>
      </c>
      <c r="F51" s="151" t="str">
        <f>VLOOKUP(E51,VIP!$A$2:$O13149,2,0)</f>
        <v>DRBR873</v>
      </c>
      <c r="G51" s="134" t="str">
        <f>VLOOKUP(E51,'LISTADO ATM'!$A$2:$B$897,2,0)</f>
        <v xml:space="preserve">ATM Centro de Caja San Cristóbal II </v>
      </c>
      <c r="H51" s="134" t="str">
        <f>VLOOKUP(E51,VIP!$A$2:$O18012,7,FALSE)</f>
        <v>Si</v>
      </c>
      <c r="I51" s="134" t="str">
        <f>VLOOKUP(E51,VIP!$A$2:$O9977,8,FALSE)</f>
        <v>Si</v>
      </c>
      <c r="J51" s="134" t="str">
        <f>VLOOKUP(E51,VIP!$A$2:$O9927,8,FALSE)</f>
        <v>Si</v>
      </c>
      <c r="K51" s="134" t="str">
        <f>VLOOKUP(E51,VIP!$A$2:$O13501,6,0)</f>
        <v>SI</v>
      </c>
      <c r="L51" s="125" t="s">
        <v>2637</v>
      </c>
      <c r="M51" s="149" t="s">
        <v>2628</v>
      </c>
      <c r="N51" s="135" t="s">
        <v>2587</v>
      </c>
      <c r="O51" s="134" t="s">
        <v>2638</v>
      </c>
      <c r="P51" s="137" t="s">
        <v>2680</v>
      </c>
      <c r="Q51" s="150">
        <v>44329.353472222225</v>
      </c>
    </row>
    <row r="52" spans="1:17" s="96" customFormat="1" ht="19.5" customHeight="1" x14ac:dyDescent="0.25">
      <c r="A52" s="134" t="str">
        <f>VLOOKUP(E52,'LISTADO ATM'!$A$2:$C$898,3,0)</f>
        <v>DISTRITO NACIONAL</v>
      </c>
      <c r="B52" s="129" t="s">
        <v>2650</v>
      </c>
      <c r="C52" s="136">
        <v>44329.352233796293</v>
      </c>
      <c r="D52" s="136" t="s">
        <v>2474</v>
      </c>
      <c r="E52" s="124">
        <v>378</v>
      </c>
      <c r="F52" s="151" t="str">
        <f>VLOOKUP(E52,VIP!$A$2:$O13160,2,0)</f>
        <v>DRBR378</v>
      </c>
      <c r="G52" s="134" t="str">
        <f>VLOOKUP(E52,'LISTADO ATM'!$A$2:$B$897,2,0)</f>
        <v>ATM UNP Villa Flores</v>
      </c>
      <c r="H52" s="134" t="str">
        <f>VLOOKUP(E52,VIP!$A$2:$O18023,7,FALSE)</f>
        <v>N/A</v>
      </c>
      <c r="I52" s="134" t="str">
        <f>VLOOKUP(E52,VIP!$A$2:$O9988,8,FALSE)</f>
        <v>N/A</v>
      </c>
      <c r="J52" s="134" t="str">
        <f>VLOOKUP(E52,VIP!$A$2:$O9938,8,FALSE)</f>
        <v>N/A</v>
      </c>
      <c r="K52" s="134" t="str">
        <f>VLOOKUP(E52,VIP!$A$2:$O13512,6,0)</f>
        <v>N/A</v>
      </c>
      <c r="L52" s="125" t="s">
        <v>2426</v>
      </c>
      <c r="M52" s="149" t="s">
        <v>2628</v>
      </c>
      <c r="N52" s="135" t="s">
        <v>2455</v>
      </c>
      <c r="O52" s="134" t="s">
        <v>2657</v>
      </c>
      <c r="P52" s="137"/>
      <c r="Q52" s="150">
        <v>44329.595833333333</v>
      </c>
    </row>
    <row r="53" spans="1:17" s="96" customFormat="1" ht="19.5" customHeight="1" x14ac:dyDescent="0.25">
      <c r="A53" s="134" t="str">
        <f>VLOOKUP(E53,'LISTADO ATM'!$A$2:$C$898,3,0)</f>
        <v>SUR</v>
      </c>
      <c r="B53" s="129" t="s">
        <v>2649</v>
      </c>
      <c r="C53" s="136">
        <v>44329.357268518521</v>
      </c>
      <c r="D53" s="136" t="s">
        <v>2180</v>
      </c>
      <c r="E53" s="124">
        <v>817</v>
      </c>
      <c r="F53" s="151" t="str">
        <f>VLOOKUP(E53,VIP!$A$2:$O13159,2,0)</f>
        <v>DRBR817</v>
      </c>
      <c r="G53" s="134" t="str">
        <f>VLOOKUP(E53,'LISTADO ATM'!$A$2:$B$897,2,0)</f>
        <v xml:space="preserve">ATM Ayuntamiento Sabana Larga (San José de Ocoa) </v>
      </c>
      <c r="H53" s="134" t="str">
        <f>VLOOKUP(E53,VIP!$A$2:$O18022,7,FALSE)</f>
        <v>Si</v>
      </c>
      <c r="I53" s="134" t="str">
        <f>VLOOKUP(E53,VIP!$A$2:$O9987,8,FALSE)</f>
        <v>Si</v>
      </c>
      <c r="J53" s="134" t="str">
        <f>VLOOKUP(E53,VIP!$A$2:$O9937,8,FALSE)</f>
        <v>Si</v>
      </c>
      <c r="K53" s="134" t="str">
        <f>VLOOKUP(E53,VIP!$A$2:$O13511,6,0)</f>
        <v>NO</v>
      </c>
      <c r="L53" s="125" t="s">
        <v>2245</v>
      </c>
      <c r="M53" s="135" t="s">
        <v>2448</v>
      </c>
      <c r="N53" s="135" t="s">
        <v>2568</v>
      </c>
      <c r="O53" s="134" t="s">
        <v>2457</v>
      </c>
      <c r="P53" s="137"/>
      <c r="Q53" s="135" t="s">
        <v>2245</v>
      </c>
    </row>
    <row r="54" spans="1:17" s="96" customFormat="1" ht="19.5" customHeight="1" x14ac:dyDescent="0.25">
      <c r="A54" s="134" t="str">
        <f>VLOOKUP(E54,'LISTADO ATM'!$A$2:$C$898,3,0)</f>
        <v>DISTRITO NACIONAL</v>
      </c>
      <c r="B54" s="129" t="s">
        <v>2648</v>
      </c>
      <c r="C54" s="136">
        <v>44329.3675</v>
      </c>
      <c r="D54" s="136" t="s">
        <v>2180</v>
      </c>
      <c r="E54" s="124">
        <v>787</v>
      </c>
      <c r="F54" s="151" t="str">
        <f>VLOOKUP(E54,VIP!$A$2:$O13158,2,0)</f>
        <v>DRBR278</v>
      </c>
      <c r="G54" s="134" t="str">
        <f>VLOOKUP(E54,'LISTADO ATM'!$A$2:$B$897,2,0)</f>
        <v xml:space="preserve">ATM Cafetería CTB II </v>
      </c>
      <c r="H54" s="134" t="str">
        <f>VLOOKUP(E54,VIP!$A$2:$O18021,7,FALSE)</f>
        <v>Si</v>
      </c>
      <c r="I54" s="134" t="str">
        <f>VLOOKUP(E54,VIP!$A$2:$O9986,8,FALSE)</f>
        <v>Si</v>
      </c>
      <c r="J54" s="134" t="str">
        <f>VLOOKUP(E54,VIP!$A$2:$O9936,8,FALSE)</f>
        <v>Si</v>
      </c>
      <c r="K54" s="134" t="str">
        <f>VLOOKUP(E54,VIP!$A$2:$O13510,6,0)</f>
        <v>NO</v>
      </c>
      <c r="L54" s="125" t="s">
        <v>2421</v>
      </c>
      <c r="M54" s="149" t="s">
        <v>2628</v>
      </c>
      <c r="N54" s="135" t="s">
        <v>2568</v>
      </c>
      <c r="O54" s="134" t="s">
        <v>2457</v>
      </c>
      <c r="P54" s="137"/>
      <c r="Q54" s="150">
        <v>44329.477083333331</v>
      </c>
    </row>
    <row r="55" spans="1:17" s="96" customFormat="1" ht="19.5" customHeight="1" x14ac:dyDescent="0.25">
      <c r="A55" s="134" t="str">
        <f>VLOOKUP(E55,'LISTADO ATM'!$A$2:$C$898,3,0)</f>
        <v>NORTE</v>
      </c>
      <c r="B55" s="129" t="s">
        <v>2647</v>
      </c>
      <c r="C55" s="136">
        <v>44329.370983796296</v>
      </c>
      <c r="D55" s="136" t="s">
        <v>2181</v>
      </c>
      <c r="E55" s="124">
        <v>882</v>
      </c>
      <c r="F55" s="151" t="str">
        <f>VLOOKUP(E55,VIP!$A$2:$O13157,2,0)</f>
        <v>DRBR882</v>
      </c>
      <c r="G55" s="134" t="str">
        <f>VLOOKUP(E55,'LISTADO ATM'!$A$2:$B$897,2,0)</f>
        <v xml:space="preserve">ATM Oficina Moca II </v>
      </c>
      <c r="H55" s="134" t="str">
        <f>VLOOKUP(E55,VIP!$A$2:$O18020,7,FALSE)</f>
        <v>Si</v>
      </c>
      <c r="I55" s="134" t="str">
        <f>VLOOKUP(E55,VIP!$A$2:$O9985,8,FALSE)</f>
        <v>Si</v>
      </c>
      <c r="J55" s="134" t="str">
        <f>VLOOKUP(E55,VIP!$A$2:$O9935,8,FALSE)</f>
        <v>Si</v>
      </c>
      <c r="K55" s="134" t="str">
        <f>VLOOKUP(E55,VIP!$A$2:$O13509,6,0)</f>
        <v>SI</v>
      </c>
      <c r="L55" s="125" t="s">
        <v>2421</v>
      </c>
      <c r="M55" s="149" t="s">
        <v>2628</v>
      </c>
      <c r="N55" s="135" t="s">
        <v>2455</v>
      </c>
      <c r="O55" s="134" t="s">
        <v>2656</v>
      </c>
      <c r="P55" s="137"/>
      <c r="Q55" s="150">
        <v>44329.492361111108</v>
      </c>
    </row>
    <row r="56" spans="1:17" s="96" customFormat="1" ht="19.5" customHeight="1" x14ac:dyDescent="0.25">
      <c r="A56" s="134" t="str">
        <f>VLOOKUP(E56,'LISTADO ATM'!$A$2:$C$898,3,0)</f>
        <v>SUR</v>
      </c>
      <c r="B56" s="129" t="s">
        <v>2646</v>
      </c>
      <c r="C56" s="136">
        <v>44329.374386574076</v>
      </c>
      <c r="D56" s="136" t="s">
        <v>2180</v>
      </c>
      <c r="E56" s="124">
        <v>885</v>
      </c>
      <c r="F56" s="151" t="str">
        <f>VLOOKUP(E56,VIP!$A$2:$O13156,2,0)</f>
        <v>DRBR885</v>
      </c>
      <c r="G56" s="134" t="str">
        <f>VLOOKUP(E56,'LISTADO ATM'!$A$2:$B$897,2,0)</f>
        <v xml:space="preserve">ATM UNP Rancho Arriba </v>
      </c>
      <c r="H56" s="134" t="str">
        <f>VLOOKUP(E56,VIP!$A$2:$O18019,7,FALSE)</f>
        <v>Si</v>
      </c>
      <c r="I56" s="134" t="str">
        <f>VLOOKUP(E56,VIP!$A$2:$O9984,8,FALSE)</f>
        <v>Si</v>
      </c>
      <c r="J56" s="134" t="str">
        <f>VLOOKUP(E56,VIP!$A$2:$O9934,8,FALSE)</f>
        <v>Si</v>
      </c>
      <c r="K56" s="134" t="str">
        <f>VLOOKUP(E56,VIP!$A$2:$O13508,6,0)</f>
        <v>NO</v>
      </c>
      <c r="L56" s="125" t="s">
        <v>2219</v>
      </c>
      <c r="M56" s="135" t="s">
        <v>2448</v>
      </c>
      <c r="N56" s="135" t="s">
        <v>2568</v>
      </c>
      <c r="O56" s="134" t="s">
        <v>2457</v>
      </c>
      <c r="P56" s="137"/>
      <c r="Q56" s="135" t="s">
        <v>2219</v>
      </c>
    </row>
    <row r="57" spans="1:17" s="96" customFormat="1" ht="19.5" customHeight="1" x14ac:dyDescent="0.25">
      <c r="A57" s="134" t="str">
        <f>VLOOKUP(E57,'LISTADO ATM'!$A$2:$C$898,3,0)</f>
        <v>NORTE</v>
      </c>
      <c r="B57" s="129" t="s">
        <v>2645</v>
      </c>
      <c r="C57" s="136">
        <v>44329.375092592592</v>
      </c>
      <c r="D57" s="136" t="s">
        <v>2658</v>
      </c>
      <c r="E57" s="124">
        <v>172</v>
      </c>
      <c r="F57" s="151" t="str">
        <f>VLOOKUP(E57,VIP!$A$2:$O13155,2,0)</f>
        <v>DRBR172</v>
      </c>
      <c r="G57" s="134" t="str">
        <f>VLOOKUP(E57,'LISTADO ATM'!$A$2:$B$897,2,0)</f>
        <v xml:space="preserve">ATM UNP Guaucí </v>
      </c>
      <c r="H57" s="134" t="str">
        <f>VLOOKUP(E57,VIP!$A$2:$O18018,7,FALSE)</f>
        <v>Si</v>
      </c>
      <c r="I57" s="134" t="str">
        <f>VLOOKUP(E57,VIP!$A$2:$O9983,8,FALSE)</f>
        <v>Si</v>
      </c>
      <c r="J57" s="134" t="str">
        <f>VLOOKUP(E57,VIP!$A$2:$O9933,8,FALSE)</f>
        <v>Si</v>
      </c>
      <c r="K57" s="134" t="str">
        <f>VLOOKUP(E57,VIP!$A$2:$O13507,6,0)</f>
        <v>NO</v>
      </c>
      <c r="L57" s="125" t="s">
        <v>2444</v>
      </c>
      <c r="M57" s="135" t="s">
        <v>2448</v>
      </c>
      <c r="N57" s="135" t="s">
        <v>2455</v>
      </c>
      <c r="O57" s="134" t="s">
        <v>2655</v>
      </c>
      <c r="P57" s="137"/>
      <c r="Q57" s="135" t="s">
        <v>2444</v>
      </c>
    </row>
    <row r="58" spans="1:17" s="96" customFormat="1" ht="19.5" customHeight="1" x14ac:dyDescent="0.25">
      <c r="A58" s="134" t="str">
        <f>VLOOKUP(E58,'LISTADO ATM'!$A$2:$C$898,3,0)</f>
        <v>ESTE</v>
      </c>
      <c r="B58" s="129" t="s">
        <v>2644</v>
      </c>
      <c r="C58" s="136">
        <v>44329.375613425924</v>
      </c>
      <c r="D58" s="136" t="s">
        <v>2180</v>
      </c>
      <c r="E58" s="124">
        <v>842</v>
      </c>
      <c r="F58" s="151" t="str">
        <f>VLOOKUP(E58,VIP!$A$2:$O13154,2,0)</f>
        <v>DRBR842</v>
      </c>
      <c r="G58" s="134" t="str">
        <f>VLOOKUP(E58,'LISTADO ATM'!$A$2:$B$897,2,0)</f>
        <v xml:space="preserve">ATM Plaza Orense II (La Romana) </v>
      </c>
      <c r="H58" s="134" t="str">
        <f>VLOOKUP(E58,VIP!$A$2:$O18017,7,FALSE)</f>
        <v>Si</v>
      </c>
      <c r="I58" s="134" t="str">
        <f>VLOOKUP(E58,VIP!$A$2:$O9982,8,FALSE)</f>
        <v>Si</v>
      </c>
      <c r="J58" s="134" t="str">
        <f>VLOOKUP(E58,VIP!$A$2:$O9932,8,FALSE)</f>
        <v>Si</v>
      </c>
      <c r="K58" s="134" t="str">
        <f>VLOOKUP(E58,VIP!$A$2:$O13506,6,0)</f>
        <v>NO</v>
      </c>
      <c r="L58" s="125" t="s">
        <v>2444</v>
      </c>
      <c r="M58" s="135" t="s">
        <v>2448</v>
      </c>
      <c r="N58" s="135" t="s">
        <v>2568</v>
      </c>
      <c r="O58" s="134" t="s">
        <v>2457</v>
      </c>
      <c r="P58" s="137"/>
      <c r="Q58" s="135" t="s">
        <v>2444</v>
      </c>
    </row>
    <row r="59" spans="1:17" s="96" customFormat="1" ht="19.5" customHeight="1" x14ac:dyDescent="0.25">
      <c r="A59" s="134" t="str">
        <f>VLOOKUP(E59,'LISTADO ATM'!$A$2:$C$898,3,0)</f>
        <v>SUR</v>
      </c>
      <c r="B59" s="129" t="s">
        <v>2635</v>
      </c>
      <c r="C59" s="136">
        <v>44329.384479166663</v>
      </c>
      <c r="D59" s="136" t="s">
        <v>2180</v>
      </c>
      <c r="E59" s="124">
        <v>50</v>
      </c>
      <c r="F59" s="151" t="str">
        <f>VLOOKUP(E59,VIP!$A$2:$O13153,2,0)</f>
        <v>DRBR050</v>
      </c>
      <c r="G59" s="134" t="str">
        <f>VLOOKUP(E59,'LISTADO ATM'!$A$2:$B$897,2,0)</f>
        <v xml:space="preserve">ATM Oficina Padre Las Casas (Azua) </v>
      </c>
      <c r="H59" s="134" t="str">
        <f>VLOOKUP(E59,VIP!$A$2:$O18016,7,FALSE)</f>
        <v>Si</v>
      </c>
      <c r="I59" s="134" t="str">
        <f>VLOOKUP(E59,VIP!$A$2:$O9981,8,FALSE)</f>
        <v>Si</v>
      </c>
      <c r="J59" s="134" t="str">
        <f>VLOOKUP(E59,VIP!$A$2:$O9931,8,FALSE)</f>
        <v>Si</v>
      </c>
      <c r="K59" s="134" t="str">
        <f>VLOOKUP(E59,VIP!$A$2:$O13505,6,0)</f>
        <v>NO</v>
      </c>
      <c r="L59" s="125" t="s">
        <v>2219</v>
      </c>
      <c r="M59" s="149" t="s">
        <v>2628</v>
      </c>
      <c r="N59" s="135" t="s">
        <v>2455</v>
      </c>
      <c r="O59" s="134" t="s">
        <v>2457</v>
      </c>
      <c r="P59" s="137"/>
      <c r="Q59" s="150">
        <v>44329.488888888889</v>
      </c>
    </row>
    <row r="60" spans="1:17" s="96" customFormat="1" ht="19.5" customHeight="1" x14ac:dyDescent="0.25">
      <c r="A60" s="134" t="str">
        <f>VLOOKUP(E60,'LISTADO ATM'!$A$2:$C$898,3,0)</f>
        <v>DISTRITO NACIONAL</v>
      </c>
      <c r="B60" s="129" t="s">
        <v>2634</v>
      </c>
      <c r="C60" s="136">
        <v>44329.406400462962</v>
      </c>
      <c r="D60" s="136" t="s">
        <v>2180</v>
      </c>
      <c r="E60" s="124">
        <v>678</v>
      </c>
      <c r="F60" s="151" t="str">
        <f>VLOOKUP(E60,VIP!$A$2:$O13146,2,0)</f>
        <v>DRBR678</v>
      </c>
      <c r="G60" s="134" t="str">
        <f>VLOOKUP(E60,'LISTADO ATM'!$A$2:$B$897,2,0)</f>
        <v>ATM Eco Petroleo San Isidro</v>
      </c>
      <c r="H60" s="134" t="str">
        <f>VLOOKUP(E60,VIP!$A$2:$O18009,7,FALSE)</f>
        <v>Si</v>
      </c>
      <c r="I60" s="134" t="str">
        <f>VLOOKUP(E60,VIP!$A$2:$O9974,8,FALSE)</f>
        <v>Si</v>
      </c>
      <c r="J60" s="134" t="str">
        <f>VLOOKUP(E60,VIP!$A$2:$O9924,8,FALSE)</f>
        <v>Si</v>
      </c>
      <c r="K60" s="134" t="str">
        <f>VLOOKUP(E60,VIP!$A$2:$O13498,6,0)</f>
        <v>NO</v>
      </c>
      <c r="L60" s="125" t="s">
        <v>2245</v>
      </c>
      <c r="M60" s="149" t="s">
        <v>2628</v>
      </c>
      <c r="N60" s="135" t="s">
        <v>2455</v>
      </c>
      <c r="O60" s="134" t="s">
        <v>2457</v>
      </c>
      <c r="P60" s="137"/>
      <c r="Q60" s="150">
        <v>44329.37777777778</v>
      </c>
    </row>
    <row r="61" spans="1:17" s="96" customFormat="1" ht="19.5" customHeight="1" x14ac:dyDescent="0.25">
      <c r="A61" s="134" t="str">
        <f>VLOOKUP(E61,'LISTADO ATM'!$A$2:$C$898,3,0)</f>
        <v>DISTRITO NACIONAL</v>
      </c>
      <c r="B61" s="129" t="s">
        <v>2634</v>
      </c>
      <c r="C61" s="136">
        <v>44329.406400462962</v>
      </c>
      <c r="D61" s="136" t="s">
        <v>2180</v>
      </c>
      <c r="E61" s="124">
        <v>678</v>
      </c>
      <c r="F61" s="151" t="str">
        <f>VLOOKUP(E61,VIP!$A$2:$O13151,2,0)</f>
        <v>DRBR678</v>
      </c>
      <c r="G61" s="134" t="str">
        <f>VLOOKUP(E61,'LISTADO ATM'!$A$2:$B$897,2,0)</f>
        <v>ATM Eco Petroleo San Isidro</v>
      </c>
      <c r="H61" s="134" t="str">
        <f>VLOOKUP(E61,VIP!$A$2:$O18014,7,FALSE)</f>
        <v>Si</v>
      </c>
      <c r="I61" s="134" t="str">
        <f>VLOOKUP(E61,VIP!$A$2:$O9979,8,FALSE)</f>
        <v>Si</v>
      </c>
      <c r="J61" s="134" t="str">
        <f>VLOOKUP(E61,VIP!$A$2:$O9929,8,FALSE)</f>
        <v>Si</v>
      </c>
      <c r="K61" s="134" t="str">
        <f>VLOOKUP(E61,VIP!$A$2:$O13503,6,0)</f>
        <v>NO</v>
      </c>
      <c r="L61" s="125" t="s">
        <v>2245</v>
      </c>
      <c r="M61" s="149" t="s">
        <v>2628</v>
      </c>
      <c r="N61" s="135" t="s">
        <v>2455</v>
      </c>
      <c r="O61" s="134" t="s">
        <v>2457</v>
      </c>
      <c r="P61" s="137"/>
      <c r="Q61" s="150">
        <v>44329.606249999997</v>
      </c>
    </row>
    <row r="62" spans="1:17" s="96" customFormat="1" ht="19.5" customHeight="1" x14ac:dyDescent="0.25">
      <c r="A62" s="134" t="str">
        <f>VLOOKUP(E62,'LISTADO ATM'!$A$2:$C$898,3,0)</f>
        <v>DISTRITO NACIONAL</v>
      </c>
      <c r="B62" s="129" t="s">
        <v>2633</v>
      </c>
      <c r="C62" s="136">
        <v>44329.409918981481</v>
      </c>
      <c r="D62" s="136" t="s">
        <v>2180</v>
      </c>
      <c r="E62" s="124">
        <v>566</v>
      </c>
      <c r="F62" s="151" t="str">
        <f>VLOOKUP(E62,VIP!$A$2:$O13150,2,0)</f>
        <v>DRBR508</v>
      </c>
      <c r="G62" s="134" t="str">
        <f>VLOOKUP(E62,'LISTADO ATM'!$A$2:$B$897,2,0)</f>
        <v xml:space="preserve">ATM Hiper Olé Aut. Duarte </v>
      </c>
      <c r="H62" s="134" t="str">
        <f>VLOOKUP(E62,VIP!$A$2:$O18013,7,FALSE)</f>
        <v>Si</v>
      </c>
      <c r="I62" s="134" t="str">
        <f>VLOOKUP(E62,VIP!$A$2:$O9978,8,FALSE)</f>
        <v>Si</v>
      </c>
      <c r="J62" s="134" t="str">
        <f>VLOOKUP(E62,VIP!$A$2:$O9928,8,FALSE)</f>
        <v>Si</v>
      </c>
      <c r="K62" s="134" t="str">
        <f>VLOOKUP(E62,VIP!$A$2:$O13502,6,0)</f>
        <v>NO</v>
      </c>
      <c r="L62" s="125" t="s">
        <v>2421</v>
      </c>
      <c r="M62" s="149" t="s">
        <v>2628</v>
      </c>
      <c r="N62" s="135" t="s">
        <v>2455</v>
      </c>
      <c r="O62" s="134" t="s">
        <v>2457</v>
      </c>
      <c r="P62" s="137"/>
      <c r="Q62" s="150">
        <v>44329.493750000001</v>
      </c>
    </row>
    <row r="63" spans="1:17" s="96" customFormat="1" ht="19.5" customHeight="1" x14ac:dyDescent="0.25">
      <c r="A63" s="134" t="str">
        <f>VLOOKUP(E63,'LISTADO ATM'!$A$2:$C$898,3,0)</f>
        <v>NORTE</v>
      </c>
      <c r="B63" s="129" t="s">
        <v>2632</v>
      </c>
      <c r="C63" s="136">
        <v>44329.414768518516</v>
      </c>
      <c r="D63" s="136" t="s">
        <v>2181</v>
      </c>
      <c r="E63" s="124">
        <v>638</v>
      </c>
      <c r="F63" s="151" t="str">
        <f>VLOOKUP(E63,VIP!$A$2:$O13149,2,0)</f>
        <v>DRBR638</v>
      </c>
      <c r="G63" s="134" t="str">
        <f>VLOOKUP(E63,'LISTADO ATM'!$A$2:$B$897,2,0)</f>
        <v xml:space="preserve">ATM S/M Yoma </v>
      </c>
      <c r="H63" s="134" t="str">
        <f>VLOOKUP(E63,VIP!$A$2:$O18012,7,FALSE)</f>
        <v>Si</v>
      </c>
      <c r="I63" s="134" t="str">
        <f>VLOOKUP(E63,VIP!$A$2:$O9977,8,FALSE)</f>
        <v>Si</v>
      </c>
      <c r="J63" s="134" t="str">
        <f>VLOOKUP(E63,VIP!$A$2:$O9927,8,FALSE)</f>
        <v>Si</v>
      </c>
      <c r="K63" s="134" t="str">
        <f>VLOOKUP(E63,VIP!$A$2:$O13501,6,0)</f>
        <v>NO</v>
      </c>
      <c r="L63" s="125" t="s">
        <v>2219</v>
      </c>
      <c r="M63" s="149" t="s">
        <v>2628</v>
      </c>
      <c r="N63" s="135" t="s">
        <v>2455</v>
      </c>
      <c r="O63" s="134" t="s">
        <v>2483</v>
      </c>
      <c r="P63" s="137"/>
      <c r="Q63" s="150">
        <v>44329.490277777775</v>
      </c>
    </row>
    <row r="64" spans="1:17" s="96" customFormat="1" ht="19.5" customHeight="1" x14ac:dyDescent="0.25">
      <c r="A64" s="134" t="str">
        <f>VLOOKUP(E64,'LISTADO ATM'!$A$2:$C$898,3,0)</f>
        <v>DISTRITO NACIONAL</v>
      </c>
      <c r="B64" s="129" t="s">
        <v>2631</v>
      </c>
      <c r="C64" s="136">
        <v>44329.420057870368</v>
      </c>
      <c r="D64" s="136" t="s">
        <v>2451</v>
      </c>
      <c r="E64" s="124">
        <v>540</v>
      </c>
      <c r="F64" s="151" t="str">
        <f>VLOOKUP(E64,VIP!$A$2:$O13143,2,0)</f>
        <v>DRBR540</v>
      </c>
      <c r="G64" s="134" t="str">
        <f>VLOOKUP(E64,'LISTADO ATM'!$A$2:$B$897,2,0)</f>
        <v xml:space="preserve">ATM Autoservicio Sambil I </v>
      </c>
      <c r="H64" s="134" t="str">
        <f>VLOOKUP(E64,VIP!$A$2:$O18006,7,FALSE)</f>
        <v>Si</v>
      </c>
      <c r="I64" s="134" t="str">
        <f>VLOOKUP(E64,VIP!$A$2:$O9971,8,FALSE)</f>
        <v>Si</v>
      </c>
      <c r="J64" s="134" t="str">
        <f>VLOOKUP(E64,VIP!$A$2:$O9921,8,FALSE)</f>
        <v>Si</v>
      </c>
      <c r="K64" s="134" t="str">
        <f>VLOOKUP(E64,VIP!$A$2:$O13495,6,0)</f>
        <v>NO</v>
      </c>
      <c r="L64" s="125" t="s">
        <v>2564</v>
      </c>
      <c r="M64" s="149" t="s">
        <v>2628</v>
      </c>
      <c r="N64" s="135" t="s">
        <v>2455</v>
      </c>
      <c r="O64" s="134" t="s">
        <v>2456</v>
      </c>
      <c r="P64" s="137"/>
      <c r="Q64" s="150">
        <v>44329.595833333333</v>
      </c>
    </row>
    <row r="65" spans="1:17" s="96" customFormat="1" ht="19.5" customHeight="1" x14ac:dyDescent="0.25">
      <c r="A65" s="134" t="str">
        <f>VLOOKUP(E65,'LISTADO ATM'!$A$2:$C$898,3,0)</f>
        <v>DISTRITO NACIONAL</v>
      </c>
      <c r="B65" s="129" t="s">
        <v>2643</v>
      </c>
      <c r="C65" s="136">
        <v>44329.431921296295</v>
      </c>
      <c r="D65" s="136" t="s">
        <v>2451</v>
      </c>
      <c r="E65" s="124">
        <v>793</v>
      </c>
      <c r="F65" s="151" t="str">
        <f>VLOOKUP(E65,VIP!$A$2:$O13147,2,0)</f>
        <v>DRBR793</v>
      </c>
      <c r="G65" s="134" t="str">
        <f>VLOOKUP(E65,'LISTADO ATM'!$A$2:$B$897,2,0)</f>
        <v xml:space="preserve">ATM Centro de Caja Agora Mall </v>
      </c>
      <c r="H65" s="134" t="str">
        <f>VLOOKUP(E65,VIP!$A$2:$O18010,7,FALSE)</f>
        <v>Si</v>
      </c>
      <c r="I65" s="134" t="str">
        <f>VLOOKUP(E65,VIP!$A$2:$O9975,8,FALSE)</f>
        <v>Si</v>
      </c>
      <c r="J65" s="134" t="str">
        <f>VLOOKUP(E65,VIP!$A$2:$O9925,8,FALSE)</f>
        <v>Si</v>
      </c>
      <c r="K65" s="134" t="str">
        <f>VLOOKUP(E65,VIP!$A$2:$O13499,6,0)</f>
        <v>NO</v>
      </c>
      <c r="L65" s="125" t="s">
        <v>2564</v>
      </c>
      <c r="M65" s="135" t="s">
        <v>2448</v>
      </c>
      <c r="N65" s="135" t="s">
        <v>2455</v>
      </c>
      <c r="O65" s="134" t="s">
        <v>2456</v>
      </c>
      <c r="P65" s="137"/>
      <c r="Q65" s="135" t="s">
        <v>2564</v>
      </c>
    </row>
    <row r="66" spans="1:17" s="96" customFormat="1" ht="19.5" customHeight="1" x14ac:dyDescent="0.25">
      <c r="A66" s="134" t="e">
        <f>VLOOKUP(E66,'LISTADO ATM'!$A$2:$C$898,3,0)</f>
        <v>#N/A</v>
      </c>
      <c r="B66" s="129" t="s">
        <v>2642</v>
      </c>
      <c r="C66" s="136">
        <v>44329.437789351854</v>
      </c>
      <c r="D66" s="136" t="s">
        <v>2180</v>
      </c>
      <c r="E66" s="124">
        <v>214</v>
      </c>
      <c r="F66" s="151" t="e">
        <f>VLOOKUP(E66,VIP!$A$2:$O13146,2,0)</f>
        <v>#N/A</v>
      </c>
      <c r="G66" s="134" t="e">
        <f>VLOOKUP(E66,'LISTADO ATM'!$A$2:$B$897,2,0)</f>
        <v>#N/A</v>
      </c>
      <c r="H66" s="134" t="e">
        <f>VLOOKUP(E66,VIP!$A$2:$O18009,7,FALSE)</f>
        <v>#N/A</v>
      </c>
      <c r="I66" s="134" t="e">
        <f>VLOOKUP(E66,VIP!$A$2:$O9974,8,FALSE)</f>
        <v>#N/A</v>
      </c>
      <c r="J66" s="134" t="e">
        <f>VLOOKUP(E66,VIP!$A$2:$O9924,8,FALSE)</f>
        <v>#N/A</v>
      </c>
      <c r="K66" s="134" t="e">
        <f>VLOOKUP(E66,VIP!$A$2:$O13498,6,0)</f>
        <v>#N/A</v>
      </c>
      <c r="L66" s="125" t="s">
        <v>2421</v>
      </c>
      <c r="M66" s="149" t="s">
        <v>2628</v>
      </c>
      <c r="N66" s="135" t="s">
        <v>2455</v>
      </c>
      <c r="O66" s="134" t="s">
        <v>2457</v>
      </c>
      <c r="P66" s="137"/>
      <c r="Q66" s="150">
        <v>44329.456250000003</v>
      </c>
    </row>
    <row r="67" spans="1:17" s="96" customFormat="1" ht="19.5" customHeight="1" x14ac:dyDescent="0.25">
      <c r="A67" s="134" t="str">
        <f>VLOOKUP(E67,'LISTADO ATM'!$A$2:$C$898,3,0)</f>
        <v>DISTRITO NACIONAL</v>
      </c>
      <c r="B67" s="129" t="s">
        <v>2641</v>
      </c>
      <c r="C67" s="136">
        <v>44329.438715277778</v>
      </c>
      <c r="D67" s="136" t="s">
        <v>2180</v>
      </c>
      <c r="E67" s="124">
        <v>845</v>
      </c>
      <c r="F67" s="151" t="str">
        <f>VLOOKUP(E67,VIP!$A$2:$O13145,2,0)</f>
        <v>DRBR845</v>
      </c>
      <c r="G67" s="134" t="str">
        <f>VLOOKUP(E67,'LISTADO ATM'!$A$2:$B$897,2,0)</f>
        <v xml:space="preserve">ATM CERTV (Canal 4) </v>
      </c>
      <c r="H67" s="134" t="str">
        <f>VLOOKUP(E67,VIP!$A$2:$O18008,7,FALSE)</f>
        <v>Si</v>
      </c>
      <c r="I67" s="134" t="str">
        <f>VLOOKUP(E67,VIP!$A$2:$O9973,8,FALSE)</f>
        <v>Si</v>
      </c>
      <c r="J67" s="134" t="str">
        <f>VLOOKUP(E67,VIP!$A$2:$O9923,8,FALSE)</f>
        <v>Si</v>
      </c>
      <c r="K67" s="134" t="str">
        <f>VLOOKUP(E67,VIP!$A$2:$O13497,6,0)</f>
        <v>NO</v>
      </c>
      <c r="L67" s="125" t="s">
        <v>2219</v>
      </c>
      <c r="M67" s="149" t="s">
        <v>2628</v>
      </c>
      <c r="N67" s="135" t="s">
        <v>2455</v>
      </c>
      <c r="O67" s="134" t="s">
        <v>2457</v>
      </c>
      <c r="P67" s="137"/>
      <c r="Q67" s="150">
        <v>44329.594444444447</v>
      </c>
    </row>
    <row r="68" spans="1:17" s="96" customFormat="1" ht="19.5" customHeight="1" x14ac:dyDescent="0.25">
      <c r="A68" s="134" t="str">
        <f>VLOOKUP(E68,'LISTADO ATM'!$A$2:$C$898,3,0)</f>
        <v>ESTE</v>
      </c>
      <c r="B68" s="129" t="s">
        <v>2679</v>
      </c>
      <c r="C68" s="136">
        <v>44329.451388888891</v>
      </c>
      <c r="D68" s="136" t="s">
        <v>2474</v>
      </c>
      <c r="E68" s="124">
        <v>204</v>
      </c>
      <c r="F68" s="151" t="str">
        <f>VLOOKUP(E68,VIP!$A$2:$O13184,2,0)</f>
        <v>DRBR204</v>
      </c>
      <c r="G68" s="134" t="str">
        <f>VLOOKUP(E68,'LISTADO ATM'!$A$2:$B$897,2,0)</f>
        <v>ATM Hotel Dominicus II</v>
      </c>
      <c r="H68" s="134" t="str">
        <f>VLOOKUP(E68,VIP!$A$2:$O18047,7,FALSE)</f>
        <v>Si</v>
      </c>
      <c r="I68" s="134" t="str">
        <f>VLOOKUP(E68,VIP!$A$2:$O10012,8,FALSE)</f>
        <v>Si</v>
      </c>
      <c r="J68" s="134" t="str">
        <f>VLOOKUP(E68,VIP!$A$2:$O9962,8,FALSE)</f>
        <v>Si</v>
      </c>
      <c r="K68" s="134" t="str">
        <f>VLOOKUP(E68,VIP!$A$2:$O13536,6,0)</f>
        <v>NO</v>
      </c>
      <c r="L68" s="125" t="s">
        <v>2637</v>
      </c>
      <c r="M68" s="149" t="s">
        <v>2628</v>
      </c>
      <c r="N68" s="135" t="s">
        <v>2587</v>
      </c>
      <c r="O68" s="134" t="s">
        <v>2657</v>
      </c>
      <c r="P68" s="137" t="s">
        <v>2680</v>
      </c>
      <c r="Q68" s="150">
        <v>44329.451388888891</v>
      </c>
    </row>
    <row r="69" spans="1:17" s="96" customFormat="1" ht="19.5" customHeight="1" x14ac:dyDescent="0.25">
      <c r="A69" s="134" t="str">
        <f>VLOOKUP(E69,'LISTADO ATM'!$A$2:$C$898,3,0)</f>
        <v>DISTRITO NACIONAL</v>
      </c>
      <c r="B69" s="129" t="s">
        <v>2640</v>
      </c>
      <c r="C69" s="136">
        <v>44329.45511574074</v>
      </c>
      <c r="D69" s="136" t="s">
        <v>2180</v>
      </c>
      <c r="E69" s="124">
        <v>536</v>
      </c>
      <c r="F69" s="151" t="str">
        <f>VLOOKUP(E69,VIP!$A$2:$O13144,2,0)</f>
        <v>DRBR509</v>
      </c>
      <c r="G69" s="134" t="str">
        <f>VLOOKUP(E69,'LISTADO ATM'!$A$2:$B$897,2,0)</f>
        <v xml:space="preserve">ATM Super Lama San Isidro </v>
      </c>
      <c r="H69" s="134" t="str">
        <f>VLOOKUP(E69,VIP!$A$2:$O18007,7,FALSE)</f>
        <v>Si</v>
      </c>
      <c r="I69" s="134" t="str">
        <f>VLOOKUP(E69,VIP!$A$2:$O9972,8,FALSE)</f>
        <v>Si</v>
      </c>
      <c r="J69" s="134" t="str">
        <f>VLOOKUP(E69,VIP!$A$2:$O9922,8,FALSE)</f>
        <v>Si</v>
      </c>
      <c r="K69" s="134" t="str">
        <f>VLOOKUP(E69,VIP!$A$2:$O13496,6,0)</f>
        <v>NO</v>
      </c>
      <c r="L69" s="125" t="s">
        <v>2654</v>
      </c>
      <c r="M69" s="149" t="s">
        <v>2628</v>
      </c>
      <c r="N69" s="135" t="s">
        <v>2455</v>
      </c>
      <c r="O69" s="134" t="s">
        <v>2457</v>
      </c>
      <c r="P69" s="137"/>
      <c r="Q69" s="150">
        <v>44329.599999999999</v>
      </c>
    </row>
    <row r="70" spans="1:17" s="96" customFormat="1" ht="19.5" customHeight="1" x14ac:dyDescent="0.25">
      <c r="A70" s="134" t="str">
        <f>VLOOKUP(E70,'LISTADO ATM'!$A$2:$C$898,3,0)</f>
        <v>ESTE</v>
      </c>
      <c r="B70" s="129" t="s">
        <v>2639</v>
      </c>
      <c r="C70" s="136">
        <v>44329.475856481484</v>
      </c>
      <c r="D70" s="136" t="s">
        <v>2451</v>
      </c>
      <c r="E70" s="124">
        <v>104</v>
      </c>
      <c r="F70" s="151" t="str">
        <f>VLOOKUP(E70,VIP!$A$2:$O13143,2,0)</f>
        <v>DRBR104</v>
      </c>
      <c r="G70" s="134" t="str">
        <f>VLOOKUP(E70,'LISTADO ATM'!$A$2:$B$897,2,0)</f>
        <v xml:space="preserve">ATM Jumbo Higuey </v>
      </c>
      <c r="H70" s="134" t="str">
        <f>VLOOKUP(E70,VIP!$A$2:$O18006,7,FALSE)</f>
        <v>Si</v>
      </c>
      <c r="I70" s="134" t="str">
        <f>VLOOKUP(E70,VIP!$A$2:$O9971,8,FALSE)</f>
        <v>Si</v>
      </c>
      <c r="J70" s="134" t="str">
        <f>VLOOKUP(E70,VIP!$A$2:$O9921,8,FALSE)</f>
        <v>Si</v>
      </c>
      <c r="K70" s="134" t="str">
        <f>VLOOKUP(E70,VIP!$A$2:$O13495,6,0)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37"/>
      <c r="Q70" s="135" t="s">
        <v>2418</v>
      </c>
    </row>
    <row r="71" spans="1:17" s="96" customFormat="1" ht="19.5" customHeight="1" x14ac:dyDescent="0.25">
      <c r="A71" s="134" t="str">
        <f>VLOOKUP(E71,'LISTADO ATM'!$A$2:$C$898,3,0)</f>
        <v>SUR</v>
      </c>
      <c r="B71" s="129" t="s">
        <v>2675</v>
      </c>
      <c r="C71" s="136">
        <v>44329.476585648146</v>
      </c>
      <c r="D71" s="136" t="s">
        <v>2451</v>
      </c>
      <c r="E71" s="124">
        <v>403</v>
      </c>
      <c r="F71" s="151" t="str">
        <f>VLOOKUP(E71,VIP!$A$2:$O13182,2,0)</f>
        <v>DRBR403</v>
      </c>
      <c r="G71" s="134" t="str">
        <f>VLOOKUP(E71,'LISTADO ATM'!$A$2:$B$897,2,0)</f>
        <v xml:space="preserve">ATM Oficina Vicente Noble </v>
      </c>
      <c r="H71" s="134" t="str">
        <f>VLOOKUP(E71,VIP!$A$2:$O18045,7,FALSE)</f>
        <v>Si</v>
      </c>
      <c r="I71" s="134" t="str">
        <f>VLOOKUP(E71,VIP!$A$2:$O10010,8,FALSE)</f>
        <v>Si</v>
      </c>
      <c r="J71" s="134" t="str">
        <f>VLOOKUP(E71,VIP!$A$2:$O9960,8,FALSE)</f>
        <v>Si</v>
      </c>
      <c r="K71" s="134" t="str">
        <f>VLOOKUP(E71,VIP!$A$2:$O13534,6,0)</f>
        <v>NO</v>
      </c>
      <c r="L71" s="125" t="s">
        <v>2418</v>
      </c>
      <c r="M71" s="149" t="s">
        <v>2628</v>
      </c>
      <c r="N71" s="135" t="s">
        <v>2455</v>
      </c>
      <c r="O71" s="134" t="s">
        <v>2456</v>
      </c>
      <c r="P71" s="137"/>
      <c r="Q71" s="150">
        <v>44329.62222222222</v>
      </c>
    </row>
    <row r="72" spans="1:17" s="96" customFormat="1" ht="19.5" customHeight="1" x14ac:dyDescent="0.25">
      <c r="A72" s="134" t="str">
        <f>VLOOKUP(E72,'LISTADO ATM'!$A$2:$C$898,3,0)</f>
        <v>ESTE</v>
      </c>
      <c r="B72" s="129" t="s">
        <v>2674</v>
      </c>
      <c r="C72" s="136">
        <v>44329.48542824074</v>
      </c>
      <c r="D72" s="136" t="s">
        <v>2180</v>
      </c>
      <c r="E72" s="124">
        <v>933</v>
      </c>
      <c r="F72" s="151" t="str">
        <f>VLOOKUP(E72,VIP!$A$2:$O13181,2,0)</f>
        <v>DRBR933</v>
      </c>
      <c r="G72" s="134" t="str">
        <f>VLOOKUP(E72,'LISTADO ATM'!$A$2:$B$897,2,0)</f>
        <v>ATM Hotel Dreams Punta Cana II</v>
      </c>
      <c r="H72" s="134" t="str">
        <f>VLOOKUP(E72,VIP!$A$2:$O18044,7,FALSE)</f>
        <v>Si</v>
      </c>
      <c r="I72" s="134" t="str">
        <f>VLOOKUP(E72,VIP!$A$2:$O10009,8,FALSE)</f>
        <v>Si</v>
      </c>
      <c r="J72" s="134" t="str">
        <f>VLOOKUP(E72,VIP!$A$2:$O9959,8,FALSE)</f>
        <v>Si</v>
      </c>
      <c r="K72" s="134" t="str">
        <f>VLOOKUP(E72,VIP!$A$2:$O13533,6,0)</f>
        <v>NO</v>
      </c>
      <c r="L72" s="125" t="s">
        <v>2678</v>
      </c>
      <c r="M72" s="149" t="s">
        <v>2628</v>
      </c>
      <c r="N72" s="135" t="s">
        <v>2568</v>
      </c>
      <c r="O72" s="134" t="s">
        <v>2457</v>
      </c>
      <c r="P72" s="137"/>
      <c r="Q72" s="150">
        <v>44329.606944444444</v>
      </c>
    </row>
    <row r="73" spans="1:17" s="96" customFormat="1" ht="19.5" customHeight="1" x14ac:dyDescent="0.25">
      <c r="A73" s="134" t="str">
        <f>VLOOKUP(E73,'LISTADO ATM'!$A$2:$C$898,3,0)</f>
        <v>SUR</v>
      </c>
      <c r="B73" s="129" t="s">
        <v>2673</v>
      </c>
      <c r="C73" s="136">
        <v>44329.490694444445</v>
      </c>
      <c r="D73" s="136" t="s">
        <v>2180</v>
      </c>
      <c r="E73" s="124">
        <v>870</v>
      </c>
      <c r="F73" s="151" t="str">
        <f>VLOOKUP(E73,VIP!$A$2:$O13180,2,0)</f>
        <v>DRBR870</v>
      </c>
      <c r="G73" s="134" t="str">
        <f>VLOOKUP(E73,'LISTADO ATM'!$A$2:$B$897,2,0)</f>
        <v xml:space="preserve">ATM Willbes Dominicana (Barahona) </v>
      </c>
      <c r="H73" s="134" t="str">
        <f>VLOOKUP(E73,VIP!$A$2:$O18043,7,FALSE)</f>
        <v>Si</v>
      </c>
      <c r="I73" s="134" t="str">
        <f>VLOOKUP(E73,VIP!$A$2:$O10008,8,FALSE)</f>
        <v>Si</v>
      </c>
      <c r="J73" s="134" t="str">
        <f>VLOOKUP(E73,VIP!$A$2:$O9958,8,FALSE)</f>
        <v>Si</v>
      </c>
      <c r="K73" s="134" t="str">
        <f>VLOOKUP(E73,VIP!$A$2:$O13532,6,0)</f>
        <v>NO</v>
      </c>
      <c r="L73" s="125" t="s">
        <v>2421</v>
      </c>
      <c r="M73" s="135" t="s">
        <v>2448</v>
      </c>
      <c r="N73" s="135" t="s">
        <v>2568</v>
      </c>
      <c r="O73" s="134" t="s">
        <v>2457</v>
      </c>
      <c r="P73" s="137"/>
      <c r="Q73" s="135" t="s">
        <v>2421</v>
      </c>
    </row>
    <row r="74" spans="1:17" s="96" customFormat="1" ht="19.5" customHeight="1" x14ac:dyDescent="0.25">
      <c r="A74" s="134" t="str">
        <f>VLOOKUP(E74,'LISTADO ATM'!$A$2:$C$898,3,0)</f>
        <v>DISTRITO NACIONAL</v>
      </c>
      <c r="B74" s="129" t="s">
        <v>2672</v>
      </c>
      <c r="C74" s="136">
        <v>44329.491388888891</v>
      </c>
      <c r="D74" s="136" t="s">
        <v>2180</v>
      </c>
      <c r="E74" s="124">
        <v>571</v>
      </c>
      <c r="F74" s="151" t="str">
        <f>VLOOKUP(E74,VIP!$A$2:$O13179,2,0)</f>
        <v>DRBR16C</v>
      </c>
      <c r="G74" s="134" t="str">
        <f>VLOOKUP(E74,'LISTADO ATM'!$A$2:$B$897,2,0)</f>
        <v xml:space="preserve">ATM Hospital Central FF. AA. </v>
      </c>
      <c r="H74" s="134" t="str">
        <f>VLOOKUP(E74,VIP!$A$2:$O18042,7,FALSE)</f>
        <v>Si</v>
      </c>
      <c r="I74" s="134" t="str">
        <f>VLOOKUP(E74,VIP!$A$2:$O10007,8,FALSE)</f>
        <v>Si</v>
      </c>
      <c r="J74" s="134" t="str">
        <f>VLOOKUP(E74,VIP!$A$2:$O9957,8,FALSE)</f>
        <v>Si</v>
      </c>
      <c r="K74" s="134" t="str">
        <f>VLOOKUP(E74,VIP!$A$2:$O13531,6,0)</f>
        <v>NO</v>
      </c>
      <c r="L74" s="125" t="s">
        <v>2421</v>
      </c>
      <c r="M74" s="135" t="s">
        <v>2448</v>
      </c>
      <c r="N74" s="135" t="s">
        <v>2568</v>
      </c>
      <c r="O74" s="134" t="s">
        <v>2457</v>
      </c>
      <c r="P74" s="137"/>
      <c r="Q74" s="135" t="s">
        <v>2421</v>
      </c>
    </row>
    <row r="75" spans="1:17" s="96" customFormat="1" ht="19.5" customHeight="1" x14ac:dyDescent="0.25">
      <c r="A75" s="134" t="str">
        <f>VLOOKUP(E75,'LISTADO ATM'!$A$2:$C$898,3,0)</f>
        <v>ESTE</v>
      </c>
      <c r="B75" s="129" t="s">
        <v>2671</v>
      </c>
      <c r="C75" s="136">
        <v>44329.508043981485</v>
      </c>
      <c r="D75" s="136" t="s">
        <v>2180</v>
      </c>
      <c r="E75" s="124">
        <v>959</v>
      </c>
      <c r="F75" s="151" t="str">
        <f>VLOOKUP(E75,VIP!$A$2:$O13178,2,0)</f>
        <v>DRBR959</v>
      </c>
      <c r="G75" s="134" t="str">
        <f>VLOOKUP(E75,'LISTADO ATM'!$A$2:$B$897,2,0)</f>
        <v>ATM Estación Next Bavaro</v>
      </c>
      <c r="H75" s="134" t="str">
        <f>VLOOKUP(E75,VIP!$A$2:$O18041,7,FALSE)</f>
        <v>Si</v>
      </c>
      <c r="I75" s="134" t="str">
        <f>VLOOKUP(E75,VIP!$A$2:$O10006,8,FALSE)</f>
        <v>Si</v>
      </c>
      <c r="J75" s="134" t="str">
        <f>VLOOKUP(E75,VIP!$A$2:$O9956,8,FALSE)</f>
        <v>Si</v>
      </c>
      <c r="K75" s="134" t="str">
        <f>VLOOKUP(E75,VIP!$A$2:$O13530,6,0)</f>
        <v>NO</v>
      </c>
      <c r="L75" s="125" t="s">
        <v>2219</v>
      </c>
      <c r="M75" s="135" t="s">
        <v>2448</v>
      </c>
      <c r="N75" s="135" t="s">
        <v>2568</v>
      </c>
      <c r="O75" s="134" t="s">
        <v>2457</v>
      </c>
      <c r="P75" s="137"/>
      <c r="Q75" s="135" t="s">
        <v>2219</v>
      </c>
    </row>
    <row r="76" spans="1:17" s="96" customFormat="1" ht="19.5" customHeight="1" x14ac:dyDescent="0.25">
      <c r="A76" s="134" t="str">
        <f>VLOOKUP(E76,'LISTADO ATM'!$A$2:$C$898,3,0)</f>
        <v>DISTRITO NACIONAL</v>
      </c>
      <c r="B76" s="129" t="s">
        <v>2670</v>
      </c>
      <c r="C76" s="136">
        <v>44329.508738425924</v>
      </c>
      <c r="D76" s="136" t="s">
        <v>2180</v>
      </c>
      <c r="E76" s="124">
        <v>908</v>
      </c>
      <c r="F76" s="151" t="str">
        <f>VLOOKUP(E76,VIP!$A$2:$O13177,2,0)</f>
        <v>DRBR16D</v>
      </c>
      <c r="G76" s="134" t="str">
        <f>VLOOKUP(E76,'LISTADO ATM'!$A$2:$B$897,2,0)</f>
        <v xml:space="preserve">ATM Oficina Plaza Botánika </v>
      </c>
      <c r="H76" s="134" t="str">
        <f>VLOOKUP(E76,VIP!$A$2:$O18040,7,FALSE)</f>
        <v>Si</v>
      </c>
      <c r="I76" s="134" t="str">
        <f>VLOOKUP(E76,VIP!$A$2:$O10005,8,FALSE)</f>
        <v>Si</v>
      </c>
      <c r="J76" s="134" t="str">
        <f>VLOOKUP(E76,VIP!$A$2:$O9955,8,FALSE)</f>
        <v>Si</v>
      </c>
      <c r="K76" s="134" t="str">
        <f>VLOOKUP(E76,VIP!$A$2:$O13529,6,0)</f>
        <v>NO</v>
      </c>
      <c r="L76" s="125" t="s">
        <v>2219</v>
      </c>
      <c r="M76" s="135" t="s">
        <v>2448</v>
      </c>
      <c r="N76" s="135" t="s">
        <v>2568</v>
      </c>
      <c r="O76" s="134" t="s">
        <v>2457</v>
      </c>
      <c r="P76" s="137"/>
      <c r="Q76" s="135" t="s">
        <v>2219</v>
      </c>
    </row>
    <row r="77" spans="1:17" s="96" customFormat="1" ht="19.5" customHeight="1" x14ac:dyDescent="0.25">
      <c r="A77" s="134" t="str">
        <f>VLOOKUP(E77,'LISTADO ATM'!$A$2:$C$898,3,0)</f>
        <v>DISTRITO NACIONAL</v>
      </c>
      <c r="B77" s="129" t="s">
        <v>2669</v>
      </c>
      <c r="C77" s="136">
        <v>44329.509641203702</v>
      </c>
      <c r="D77" s="136" t="s">
        <v>2180</v>
      </c>
      <c r="E77" s="124">
        <v>160</v>
      </c>
      <c r="F77" s="151" t="str">
        <f>VLOOKUP(E77,VIP!$A$2:$O13176,2,0)</f>
        <v>DRBR160</v>
      </c>
      <c r="G77" s="134" t="str">
        <f>VLOOKUP(E77,'LISTADO ATM'!$A$2:$B$897,2,0)</f>
        <v xml:space="preserve">ATM Oficina Herrera </v>
      </c>
      <c r="H77" s="134" t="str">
        <f>VLOOKUP(E77,VIP!$A$2:$O18039,7,FALSE)</f>
        <v>Si</v>
      </c>
      <c r="I77" s="134" t="str">
        <f>VLOOKUP(E77,VIP!$A$2:$O10004,8,FALSE)</f>
        <v>Si</v>
      </c>
      <c r="J77" s="134" t="str">
        <f>VLOOKUP(E77,VIP!$A$2:$O9954,8,FALSE)</f>
        <v>Si</v>
      </c>
      <c r="K77" s="134" t="str">
        <f>VLOOKUP(E77,VIP!$A$2:$O13528,6,0)</f>
        <v>NO</v>
      </c>
      <c r="L77" s="125" t="s">
        <v>2219</v>
      </c>
      <c r="M77" s="135" t="s">
        <v>2448</v>
      </c>
      <c r="N77" s="135" t="s">
        <v>2568</v>
      </c>
      <c r="O77" s="134" t="s">
        <v>2457</v>
      </c>
      <c r="P77" s="137"/>
      <c r="Q77" s="135" t="s">
        <v>2219</v>
      </c>
    </row>
    <row r="78" spans="1:17" s="96" customFormat="1" ht="19.5" customHeight="1" x14ac:dyDescent="0.25">
      <c r="A78" s="134" t="str">
        <f>VLOOKUP(E78,'LISTADO ATM'!$A$2:$C$898,3,0)</f>
        <v>DISTRITO NACIONAL</v>
      </c>
      <c r="B78" s="129" t="s">
        <v>2668</v>
      </c>
      <c r="C78" s="136">
        <v>44329.510706018518</v>
      </c>
      <c r="D78" s="136" t="s">
        <v>2180</v>
      </c>
      <c r="E78" s="124">
        <v>797</v>
      </c>
      <c r="F78" s="151" t="str">
        <f>VLOOKUP(E78,VIP!$A$2:$O13175,2,0)</f>
        <v xml:space="preserve">DRBR797 </v>
      </c>
      <c r="G78" s="134" t="str">
        <f>VLOOKUP(E78,'LISTADO ATM'!$A$2:$B$897,2,0)</f>
        <v>ATM Dirección de Pensiones y Jubilaciones</v>
      </c>
      <c r="H78" s="134" t="str">
        <f>VLOOKUP(E78,VIP!$A$2:$O18038,7,FALSE)</f>
        <v>N/A</v>
      </c>
      <c r="I78" s="134" t="str">
        <f>VLOOKUP(E78,VIP!$A$2:$O10003,8,FALSE)</f>
        <v>N/A</v>
      </c>
      <c r="J78" s="134" t="str">
        <f>VLOOKUP(E78,VIP!$A$2:$O9953,8,FALSE)</f>
        <v>N/A</v>
      </c>
      <c r="K78" s="134" t="str">
        <f>VLOOKUP(E78,VIP!$A$2:$O13527,6,0)</f>
        <v>N/A</v>
      </c>
      <c r="L78" s="125" t="s">
        <v>2677</v>
      </c>
      <c r="M78" s="135" t="s">
        <v>2448</v>
      </c>
      <c r="N78" s="135" t="s">
        <v>2568</v>
      </c>
      <c r="O78" s="134" t="s">
        <v>2457</v>
      </c>
      <c r="P78" s="137"/>
      <c r="Q78" s="135" t="s">
        <v>2677</v>
      </c>
    </row>
    <row r="79" spans="1:17" s="96" customFormat="1" ht="19.5" customHeight="1" x14ac:dyDescent="0.25">
      <c r="A79" s="134" t="str">
        <f>VLOOKUP(E79,'LISTADO ATM'!$A$2:$C$898,3,0)</f>
        <v>NORTE</v>
      </c>
      <c r="B79" s="129" t="s">
        <v>2667</v>
      </c>
      <c r="C79" s="136">
        <v>44329.514814814815</v>
      </c>
      <c r="D79" s="136" t="s">
        <v>2181</v>
      </c>
      <c r="E79" s="124">
        <v>88</v>
      </c>
      <c r="F79" s="151" t="str">
        <f>VLOOKUP(E79,VIP!$A$2:$O13174,2,0)</f>
        <v>DRBR088</v>
      </c>
      <c r="G79" s="134" t="str">
        <f>VLOOKUP(E79,'LISTADO ATM'!$A$2:$B$897,2,0)</f>
        <v xml:space="preserve">ATM S/M La Fuente (Santiago) </v>
      </c>
      <c r="H79" s="134" t="str">
        <f>VLOOKUP(E79,VIP!$A$2:$O18037,7,FALSE)</f>
        <v>Si</v>
      </c>
      <c r="I79" s="134" t="str">
        <f>VLOOKUP(E79,VIP!$A$2:$O10002,8,FALSE)</f>
        <v>Si</v>
      </c>
      <c r="J79" s="134" t="str">
        <f>VLOOKUP(E79,VIP!$A$2:$O9952,8,FALSE)</f>
        <v>Si</v>
      </c>
      <c r="K79" s="134" t="str">
        <f>VLOOKUP(E79,VIP!$A$2:$O13526,6,0)</f>
        <v>NO</v>
      </c>
      <c r="L79" s="125" t="s">
        <v>2245</v>
      </c>
      <c r="M79" s="135" t="s">
        <v>2448</v>
      </c>
      <c r="N79" s="135" t="s">
        <v>2455</v>
      </c>
      <c r="O79" s="134" t="s">
        <v>2483</v>
      </c>
      <c r="P79" s="137"/>
      <c r="Q79" s="135" t="s">
        <v>2245</v>
      </c>
    </row>
    <row r="80" spans="1:17" s="96" customFormat="1" ht="19.5" customHeight="1" x14ac:dyDescent="0.25">
      <c r="A80" s="134" t="str">
        <f>VLOOKUP(E80,'LISTADO ATM'!$A$2:$C$898,3,0)</f>
        <v>NORTE</v>
      </c>
      <c r="B80" s="129" t="s">
        <v>2666</v>
      </c>
      <c r="C80" s="136">
        <v>44329.524097222224</v>
      </c>
      <c r="D80" s="136" t="s">
        <v>2658</v>
      </c>
      <c r="E80" s="124">
        <v>22</v>
      </c>
      <c r="F80" s="151" t="str">
        <f>VLOOKUP(E80,VIP!$A$2:$O13173,2,0)</f>
        <v>DRBR813</v>
      </c>
      <c r="G80" s="134" t="str">
        <f>VLOOKUP(E80,'LISTADO ATM'!$A$2:$B$897,2,0)</f>
        <v>ATM S/M Olimpico (Santiago)</v>
      </c>
      <c r="H80" s="134" t="str">
        <f>VLOOKUP(E80,VIP!$A$2:$O18036,7,FALSE)</f>
        <v>Si</v>
      </c>
      <c r="I80" s="134" t="str">
        <f>VLOOKUP(E80,VIP!$A$2:$O10001,8,FALSE)</f>
        <v>Si</v>
      </c>
      <c r="J80" s="134" t="str">
        <f>VLOOKUP(E80,VIP!$A$2:$O9951,8,FALSE)</f>
        <v>Si</v>
      </c>
      <c r="K80" s="134" t="str">
        <f>VLOOKUP(E80,VIP!$A$2:$O13525,6,0)</f>
        <v>NO</v>
      </c>
      <c r="L80" s="125" t="s">
        <v>2676</v>
      </c>
      <c r="M80" s="149" t="s">
        <v>2628</v>
      </c>
      <c r="N80" s="135" t="s">
        <v>2455</v>
      </c>
      <c r="O80" s="134" t="s">
        <v>2655</v>
      </c>
      <c r="P80" s="137"/>
      <c r="Q80" s="150">
        <v>44329.615972222222</v>
      </c>
    </row>
    <row r="81" spans="1:17" s="96" customFormat="1" ht="19.5" customHeight="1" x14ac:dyDescent="0.25">
      <c r="A81" s="134" t="str">
        <f>VLOOKUP(E81,'LISTADO ATM'!$A$2:$C$898,3,0)</f>
        <v>DISTRITO NACIONAL</v>
      </c>
      <c r="B81" s="129" t="s">
        <v>2665</v>
      </c>
      <c r="C81" s="136">
        <v>44329.531284722223</v>
      </c>
      <c r="D81" s="136" t="s">
        <v>2474</v>
      </c>
      <c r="E81" s="124">
        <v>194</v>
      </c>
      <c r="F81" s="151" t="str">
        <f>VLOOKUP(E81,VIP!$A$2:$O13172,2,0)</f>
        <v>DRBR194</v>
      </c>
      <c r="G81" s="134" t="str">
        <f>VLOOKUP(E81,'LISTADO ATM'!$A$2:$B$897,2,0)</f>
        <v xml:space="preserve">ATM UNP Pantoja </v>
      </c>
      <c r="H81" s="134" t="str">
        <f>VLOOKUP(E81,VIP!$A$2:$O18035,7,FALSE)</f>
        <v>Si</v>
      </c>
      <c r="I81" s="134" t="str">
        <f>VLOOKUP(E81,VIP!$A$2:$O10000,8,FALSE)</f>
        <v>No</v>
      </c>
      <c r="J81" s="134" t="str">
        <f>VLOOKUP(E81,VIP!$A$2:$O9950,8,FALSE)</f>
        <v>No</v>
      </c>
      <c r="K81" s="134" t="str">
        <f>VLOOKUP(E81,VIP!$A$2:$O13524,6,0)</f>
        <v>NO</v>
      </c>
      <c r="L81" s="125" t="s">
        <v>2444</v>
      </c>
      <c r="M81" s="135" t="s">
        <v>2448</v>
      </c>
      <c r="N81" s="135" t="s">
        <v>2455</v>
      </c>
      <c r="O81" s="134" t="s">
        <v>2657</v>
      </c>
      <c r="P81" s="137"/>
      <c r="Q81" s="135" t="s">
        <v>2444</v>
      </c>
    </row>
    <row r="82" spans="1:17" s="96" customFormat="1" ht="19.5" customHeight="1" x14ac:dyDescent="0.25">
      <c r="A82" s="134" t="str">
        <f>VLOOKUP(E82,'LISTADO ATM'!$A$2:$C$898,3,0)</f>
        <v>DISTRITO NACIONAL</v>
      </c>
      <c r="B82" s="129" t="s">
        <v>2664</v>
      </c>
      <c r="C82" s="136">
        <v>44329.536608796298</v>
      </c>
      <c r="D82" s="136" t="s">
        <v>2474</v>
      </c>
      <c r="E82" s="124">
        <v>414</v>
      </c>
      <c r="F82" s="151" t="str">
        <f>VLOOKUP(E82,VIP!$A$2:$O13171,2,0)</f>
        <v>DRBR414</v>
      </c>
      <c r="G82" s="134" t="str">
        <f>VLOOKUP(E82,'LISTADO ATM'!$A$2:$B$897,2,0)</f>
        <v>ATM Villa Francisca II</v>
      </c>
      <c r="H82" s="134" t="str">
        <f>VLOOKUP(E82,VIP!$A$2:$O18034,7,FALSE)</f>
        <v>Si</v>
      </c>
      <c r="I82" s="134" t="str">
        <f>VLOOKUP(E82,VIP!$A$2:$O9999,8,FALSE)</f>
        <v>Si</v>
      </c>
      <c r="J82" s="134" t="str">
        <f>VLOOKUP(E82,VIP!$A$2:$O9949,8,FALSE)</f>
        <v>Si</v>
      </c>
      <c r="K82" s="134" t="str">
        <f>VLOOKUP(E82,VIP!$A$2:$O13523,6,0)</f>
        <v>SI</v>
      </c>
      <c r="L82" s="125" t="s">
        <v>2418</v>
      </c>
      <c r="M82" s="135" t="s">
        <v>2448</v>
      </c>
      <c r="N82" s="135" t="s">
        <v>2455</v>
      </c>
      <c r="O82" s="134" t="s">
        <v>2657</v>
      </c>
      <c r="P82" s="137"/>
      <c r="Q82" s="135" t="s">
        <v>2418</v>
      </c>
    </row>
    <row r="83" spans="1:17" s="96" customFormat="1" ht="19.5" customHeight="1" x14ac:dyDescent="0.25">
      <c r="A83" s="134" t="str">
        <f>VLOOKUP(E83,'LISTADO ATM'!$A$2:$C$898,3,0)</f>
        <v>NORTE</v>
      </c>
      <c r="B83" s="129" t="s">
        <v>2663</v>
      </c>
      <c r="C83" s="136">
        <v>44329.538622685184</v>
      </c>
      <c r="D83" s="136" t="s">
        <v>2474</v>
      </c>
      <c r="E83" s="124">
        <v>144</v>
      </c>
      <c r="F83" s="151" t="str">
        <f>VLOOKUP(E83,VIP!$A$2:$O13170,2,0)</f>
        <v>DRBR144</v>
      </c>
      <c r="G83" s="134" t="str">
        <f>VLOOKUP(E83,'LISTADO ATM'!$A$2:$B$897,2,0)</f>
        <v xml:space="preserve">ATM Oficina Villa Altagracia </v>
      </c>
      <c r="H83" s="134" t="str">
        <f>VLOOKUP(E83,VIP!$A$2:$O18033,7,FALSE)</f>
        <v>Si</v>
      </c>
      <c r="I83" s="134" t="str">
        <f>VLOOKUP(E83,VIP!$A$2:$O9998,8,FALSE)</f>
        <v>Si</v>
      </c>
      <c r="J83" s="134" t="str">
        <f>VLOOKUP(E83,VIP!$A$2:$O9948,8,FALSE)</f>
        <v>Si</v>
      </c>
      <c r="K83" s="134" t="str">
        <f>VLOOKUP(E83,VIP!$A$2:$O13522,6,0)</f>
        <v>SI</v>
      </c>
      <c r="L83" s="125" t="s">
        <v>2418</v>
      </c>
      <c r="M83" s="135" t="s">
        <v>2448</v>
      </c>
      <c r="N83" s="135" t="s">
        <v>2455</v>
      </c>
      <c r="O83" s="134" t="s">
        <v>2657</v>
      </c>
      <c r="P83" s="137"/>
      <c r="Q83" s="135" t="s">
        <v>2418</v>
      </c>
    </row>
    <row r="84" spans="1:17" s="96" customFormat="1" ht="19.5" customHeight="1" x14ac:dyDescent="0.25">
      <c r="A84" s="134" t="str">
        <f>VLOOKUP(E84,'LISTADO ATM'!$A$2:$C$898,3,0)</f>
        <v>NORTE</v>
      </c>
      <c r="B84" s="129" t="s">
        <v>2662</v>
      </c>
      <c r="C84" s="136">
        <v>44329.551342592589</v>
      </c>
      <c r="D84" s="136" t="s">
        <v>2474</v>
      </c>
      <c r="E84" s="124">
        <v>283</v>
      </c>
      <c r="F84" s="151" t="str">
        <f>VLOOKUP(E84,VIP!$A$2:$O13169,2,0)</f>
        <v>DRBR283</v>
      </c>
      <c r="G84" s="134" t="str">
        <f>VLOOKUP(E84,'LISTADO ATM'!$A$2:$B$897,2,0)</f>
        <v xml:space="preserve">ATM Oficina Nibaje </v>
      </c>
      <c r="H84" s="134" t="str">
        <f>VLOOKUP(E84,VIP!$A$2:$O18032,7,FALSE)</f>
        <v>Si</v>
      </c>
      <c r="I84" s="134" t="str">
        <f>VLOOKUP(E84,VIP!$A$2:$O9997,8,FALSE)</f>
        <v>Si</v>
      </c>
      <c r="J84" s="134" t="str">
        <f>VLOOKUP(E84,VIP!$A$2:$O9947,8,FALSE)</f>
        <v>Si</v>
      </c>
      <c r="K84" s="134" t="str">
        <f>VLOOKUP(E84,VIP!$A$2:$O13521,6,0)</f>
        <v>NO</v>
      </c>
      <c r="L84" s="125" t="s">
        <v>2418</v>
      </c>
      <c r="M84" s="135" t="s">
        <v>2448</v>
      </c>
      <c r="N84" s="135" t="s">
        <v>2455</v>
      </c>
      <c r="O84" s="134" t="s">
        <v>2657</v>
      </c>
      <c r="P84" s="137"/>
      <c r="Q84" s="135" t="s">
        <v>2418</v>
      </c>
    </row>
    <row r="85" spans="1:17" s="96" customFormat="1" ht="19.5" customHeight="1" x14ac:dyDescent="0.25">
      <c r="A85" s="134" t="str">
        <f>VLOOKUP(E85,'LISTADO ATM'!$A$2:$C$898,3,0)</f>
        <v>DISTRITO NACIONAL</v>
      </c>
      <c r="B85" s="129" t="s">
        <v>2661</v>
      </c>
      <c r="C85" s="136">
        <v>44329.552546296298</v>
      </c>
      <c r="D85" s="136" t="s">
        <v>2451</v>
      </c>
      <c r="E85" s="124">
        <v>436</v>
      </c>
      <c r="F85" s="151" t="str">
        <f>VLOOKUP(E85,VIP!$A$2:$O13168,2,0)</f>
        <v>DRBR436</v>
      </c>
      <c r="G85" s="134" t="str">
        <f>VLOOKUP(E85,'LISTADO ATM'!$A$2:$B$897,2,0)</f>
        <v xml:space="preserve">ATM Autobanco Torre II </v>
      </c>
      <c r="H85" s="134" t="str">
        <f>VLOOKUP(E85,VIP!$A$2:$O18031,7,FALSE)</f>
        <v>Si</v>
      </c>
      <c r="I85" s="134" t="str">
        <f>VLOOKUP(E85,VIP!$A$2:$O9996,8,FALSE)</f>
        <v>Si</v>
      </c>
      <c r="J85" s="134" t="str">
        <f>VLOOKUP(E85,VIP!$A$2:$O9946,8,FALSE)</f>
        <v>Si</v>
      </c>
      <c r="K85" s="134" t="str">
        <f>VLOOKUP(E85,VIP!$A$2:$O13520,6,0)</f>
        <v>SI</v>
      </c>
      <c r="L85" s="125" t="s">
        <v>2444</v>
      </c>
      <c r="M85" s="135" t="s">
        <v>2448</v>
      </c>
      <c r="N85" s="135" t="s">
        <v>2455</v>
      </c>
      <c r="O85" s="134" t="s">
        <v>2456</v>
      </c>
      <c r="P85" s="137"/>
      <c r="Q85" s="135" t="s">
        <v>2444</v>
      </c>
    </row>
    <row r="86" spans="1:17" s="96" customFormat="1" ht="19.5" customHeight="1" x14ac:dyDescent="0.25">
      <c r="A86" s="134" t="str">
        <f>VLOOKUP(E86,'LISTADO ATM'!$A$2:$C$898,3,0)</f>
        <v>DISTRITO NACIONAL</v>
      </c>
      <c r="B86" s="129" t="s">
        <v>2660</v>
      </c>
      <c r="C86" s="136">
        <v>44329.559953703705</v>
      </c>
      <c r="D86" s="136" t="s">
        <v>2180</v>
      </c>
      <c r="E86" s="124">
        <v>87</v>
      </c>
      <c r="F86" s="151" t="str">
        <f>VLOOKUP(E86,VIP!$A$2:$O13167,2,0)</f>
        <v>DRBR087</v>
      </c>
      <c r="G86" s="134" t="str">
        <f>VLOOKUP(E86,'LISTADO ATM'!$A$2:$B$897,2,0)</f>
        <v xml:space="preserve">ATM Autoservicio Sarasota </v>
      </c>
      <c r="H86" s="134" t="str">
        <f>VLOOKUP(E86,VIP!$A$2:$O18030,7,FALSE)</f>
        <v>Si</v>
      </c>
      <c r="I86" s="134" t="str">
        <f>VLOOKUP(E86,VIP!$A$2:$O9995,8,FALSE)</f>
        <v>Si</v>
      </c>
      <c r="J86" s="134" t="str">
        <f>VLOOKUP(E86,VIP!$A$2:$O9945,8,FALSE)</f>
        <v>Si</v>
      </c>
      <c r="K86" s="134" t="str">
        <f>VLOOKUP(E86,VIP!$A$2:$O13519,6,0)</f>
        <v>NO</v>
      </c>
      <c r="L86" s="125" t="s">
        <v>2219</v>
      </c>
      <c r="M86" s="135" t="s">
        <v>2448</v>
      </c>
      <c r="N86" s="135" t="s">
        <v>2568</v>
      </c>
      <c r="O86" s="134" t="s">
        <v>2457</v>
      </c>
      <c r="P86" s="137"/>
      <c r="Q86" s="135" t="s">
        <v>2219</v>
      </c>
    </row>
    <row r="87" spans="1:17" s="96" customFormat="1" ht="19.5" customHeight="1" x14ac:dyDescent="0.25">
      <c r="A87" s="134" t="str">
        <f>VLOOKUP(E87,'LISTADO ATM'!$A$2:$C$898,3,0)</f>
        <v>NORTE</v>
      </c>
      <c r="B87" s="129" t="s">
        <v>2659</v>
      </c>
      <c r="C87" s="136">
        <v>44329.569189814814</v>
      </c>
      <c r="D87" s="136" t="s">
        <v>2181</v>
      </c>
      <c r="E87" s="124">
        <v>746</v>
      </c>
      <c r="F87" s="151" t="str">
        <f>VLOOKUP(E87,VIP!$A$2:$O13166,2,0)</f>
        <v>DRBR156</v>
      </c>
      <c r="G87" s="134" t="str">
        <f>VLOOKUP(E87,'LISTADO ATM'!$A$2:$B$897,2,0)</f>
        <v xml:space="preserve">ATM Oficina Las Terrenas </v>
      </c>
      <c r="H87" s="134" t="str">
        <f>VLOOKUP(E87,VIP!$A$2:$O18029,7,FALSE)</f>
        <v>Si</v>
      </c>
      <c r="I87" s="134" t="str">
        <f>VLOOKUP(E87,VIP!$A$2:$O9994,8,FALSE)</f>
        <v>Si</v>
      </c>
      <c r="J87" s="134" t="str">
        <f>VLOOKUP(E87,VIP!$A$2:$O9944,8,FALSE)</f>
        <v>Si</v>
      </c>
      <c r="K87" s="134" t="str">
        <f>VLOOKUP(E87,VIP!$A$2:$O13518,6,0)</f>
        <v>SI</v>
      </c>
      <c r="L87" s="125" t="s">
        <v>2470</v>
      </c>
      <c r="M87" s="135" t="s">
        <v>2448</v>
      </c>
      <c r="N87" s="135" t="s">
        <v>2455</v>
      </c>
      <c r="O87" s="134" t="s">
        <v>2483</v>
      </c>
      <c r="P87" s="137"/>
      <c r="Q87" s="135" t="s">
        <v>2470</v>
      </c>
    </row>
    <row r="88" spans="1:17" s="96" customFormat="1" ht="19.5" customHeight="1" x14ac:dyDescent="0.25">
      <c r="A88" s="134" t="str">
        <f>VLOOKUP(E88,'LISTADO ATM'!$A$2:$C$898,3,0)</f>
        <v>DISTRITO NACIONAL</v>
      </c>
      <c r="B88" s="129" t="s">
        <v>2686</v>
      </c>
      <c r="C88" s="136">
        <v>44329.633923611109</v>
      </c>
      <c r="D88" s="136" t="s">
        <v>2180</v>
      </c>
      <c r="E88" s="124">
        <v>678</v>
      </c>
      <c r="F88" s="152" t="str">
        <f>VLOOKUP(E88,VIP!$A$2:$O13173,2,0)</f>
        <v>DRBR678</v>
      </c>
      <c r="G88" s="134" t="str">
        <f>VLOOKUP(E88,'LISTADO ATM'!$A$2:$B$897,2,0)</f>
        <v>ATM Eco Petroleo San Isidro</v>
      </c>
      <c r="H88" s="134" t="str">
        <f>VLOOKUP(E88,VIP!$A$2:$O18036,7,FALSE)</f>
        <v>Si</v>
      </c>
      <c r="I88" s="134" t="str">
        <f>VLOOKUP(E88,VIP!$A$2:$O10001,8,FALSE)</f>
        <v>Si</v>
      </c>
      <c r="J88" s="134" t="str">
        <f>VLOOKUP(E88,VIP!$A$2:$O9951,8,FALSE)</f>
        <v>Si</v>
      </c>
      <c r="K88" s="134" t="str">
        <f>VLOOKUP(E88,VIP!$A$2:$O13525,6,0)</f>
        <v>NO</v>
      </c>
      <c r="L88" s="125" t="s">
        <v>2421</v>
      </c>
      <c r="M88" s="135" t="s">
        <v>2448</v>
      </c>
      <c r="N88" s="135" t="s">
        <v>2455</v>
      </c>
      <c r="O88" s="134" t="s">
        <v>2457</v>
      </c>
      <c r="P88" s="137"/>
      <c r="Q88" s="135" t="s">
        <v>2421</v>
      </c>
    </row>
    <row r="89" spans="1:17" s="96" customFormat="1" ht="19.5" customHeight="1" x14ac:dyDescent="0.25">
      <c r="A89" s="134" t="str">
        <f>VLOOKUP(E89,'LISTADO ATM'!$A$2:$C$898,3,0)</f>
        <v>DISTRITO NACIONAL</v>
      </c>
      <c r="B89" s="129" t="s">
        <v>2685</v>
      </c>
      <c r="C89" s="136">
        <v>44329.634942129633</v>
      </c>
      <c r="D89" s="136" t="s">
        <v>2451</v>
      </c>
      <c r="E89" s="124">
        <v>486</v>
      </c>
      <c r="F89" s="152" t="str">
        <f>VLOOKUP(E89,VIP!$A$2:$O13172,2,0)</f>
        <v>DRBR486</v>
      </c>
      <c r="G89" s="134" t="str">
        <f>VLOOKUP(E89,'LISTADO ATM'!$A$2:$B$897,2,0)</f>
        <v xml:space="preserve">ATM Olé La Caleta </v>
      </c>
      <c r="H89" s="134" t="str">
        <f>VLOOKUP(E89,VIP!$A$2:$O18035,7,FALSE)</f>
        <v>Si</v>
      </c>
      <c r="I89" s="134" t="str">
        <f>VLOOKUP(E89,VIP!$A$2:$O10000,8,FALSE)</f>
        <v>Si</v>
      </c>
      <c r="J89" s="134" t="str">
        <f>VLOOKUP(E89,VIP!$A$2:$O9950,8,FALSE)</f>
        <v>Si</v>
      </c>
      <c r="K89" s="134" t="str">
        <f>VLOOKUP(E89,VIP!$A$2:$O13524,6,0)</f>
        <v>NO</v>
      </c>
      <c r="L89" s="125" t="s">
        <v>2444</v>
      </c>
      <c r="M89" s="135" t="s">
        <v>2448</v>
      </c>
      <c r="N89" s="135" t="s">
        <v>2455</v>
      </c>
      <c r="O89" s="134" t="s">
        <v>2456</v>
      </c>
      <c r="P89" s="137"/>
      <c r="Q89" s="135" t="s">
        <v>2688</v>
      </c>
    </row>
    <row r="90" spans="1:17" s="96" customFormat="1" ht="19.5" customHeight="1" x14ac:dyDescent="0.25">
      <c r="A90" s="134" t="str">
        <f>VLOOKUP(E90,'LISTADO ATM'!$A$2:$C$898,3,0)</f>
        <v>SUR</v>
      </c>
      <c r="B90" s="129" t="s">
        <v>2684</v>
      </c>
      <c r="C90" s="136">
        <v>44329.635439814818</v>
      </c>
      <c r="D90" s="136" t="s">
        <v>2474</v>
      </c>
      <c r="E90" s="124">
        <v>766</v>
      </c>
      <c r="F90" s="152" t="str">
        <f>VLOOKUP(E90,VIP!$A$2:$O13171,2,0)</f>
        <v>DRBR440</v>
      </c>
      <c r="G90" s="134" t="str">
        <f>VLOOKUP(E90,'LISTADO ATM'!$A$2:$B$897,2,0)</f>
        <v xml:space="preserve">ATM Oficina Azua II </v>
      </c>
      <c r="H90" s="134" t="str">
        <f>VLOOKUP(E90,VIP!$A$2:$O18034,7,FALSE)</f>
        <v>Si</v>
      </c>
      <c r="I90" s="134" t="str">
        <f>VLOOKUP(E90,VIP!$A$2:$O9999,8,FALSE)</f>
        <v>Si</v>
      </c>
      <c r="J90" s="134" t="str">
        <f>VLOOKUP(E90,VIP!$A$2:$O9949,8,FALSE)</f>
        <v>Si</v>
      </c>
      <c r="K90" s="134" t="str">
        <f>VLOOKUP(E90,VIP!$A$2:$O13523,6,0)</f>
        <v>SI</v>
      </c>
      <c r="L90" s="125" t="s">
        <v>2444</v>
      </c>
      <c r="M90" s="135" t="s">
        <v>2448</v>
      </c>
      <c r="N90" s="135" t="s">
        <v>2455</v>
      </c>
      <c r="O90" s="134" t="s">
        <v>2475</v>
      </c>
      <c r="P90" s="137"/>
      <c r="Q90" s="135" t="s">
        <v>2444</v>
      </c>
    </row>
    <row r="91" spans="1:17" s="96" customFormat="1" ht="19.5" customHeight="1" x14ac:dyDescent="0.25">
      <c r="A91" s="134" t="str">
        <f>VLOOKUP(E91,'LISTADO ATM'!$A$2:$C$898,3,0)</f>
        <v>NORTE</v>
      </c>
      <c r="B91" s="129" t="s">
        <v>2683</v>
      </c>
      <c r="C91" s="136">
        <v>44329.636458333334</v>
      </c>
      <c r="D91" s="136" t="s">
        <v>2181</v>
      </c>
      <c r="E91" s="124">
        <v>926</v>
      </c>
      <c r="F91" s="152" t="str">
        <f>VLOOKUP(E91,VIP!$A$2:$O13170,2,0)</f>
        <v>DRBR926</v>
      </c>
      <c r="G91" s="134" t="str">
        <f>VLOOKUP(E91,'LISTADO ATM'!$A$2:$B$897,2,0)</f>
        <v>ATM S/M Juan Cepin</v>
      </c>
      <c r="H91" s="134" t="str">
        <f>VLOOKUP(E91,VIP!$A$2:$O18033,7,FALSE)</f>
        <v>N/A</v>
      </c>
      <c r="I91" s="134" t="str">
        <f>VLOOKUP(E91,VIP!$A$2:$O9998,8,FALSE)</f>
        <v>N/A</v>
      </c>
      <c r="J91" s="134" t="str">
        <f>VLOOKUP(E91,VIP!$A$2:$O9948,8,FALSE)</f>
        <v>N/A</v>
      </c>
      <c r="K91" s="134" t="str">
        <f>VLOOKUP(E91,VIP!$A$2:$O13522,6,0)</f>
        <v>N/A</v>
      </c>
      <c r="L91" s="125" t="s">
        <v>2219</v>
      </c>
      <c r="M91" s="135" t="s">
        <v>2448</v>
      </c>
      <c r="N91" s="135" t="s">
        <v>2455</v>
      </c>
      <c r="O91" s="134" t="s">
        <v>2483</v>
      </c>
      <c r="P91" s="137"/>
      <c r="Q91" s="135" t="s">
        <v>2219</v>
      </c>
    </row>
    <row r="92" spans="1:17" s="96" customFormat="1" ht="19.5" customHeight="1" x14ac:dyDescent="0.25">
      <c r="A92" s="134" t="str">
        <f>VLOOKUP(E92,'LISTADO ATM'!$A$2:$C$898,3,0)</f>
        <v>NORTE</v>
      </c>
      <c r="B92" s="129" t="s">
        <v>2682</v>
      </c>
      <c r="C92" s="136">
        <v>44329.637326388889</v>
      </c>
      <c r="D92" s="136" t="s">
        <v>2181</v>
      </c>
      <c r="E92" s="124">
        <v>532</v>
      </c>
      <c r="F92" s="152" t="str">
        <f>VLOOKUP(E92,VIP!$A$2:$O13169,2,0)</f>
        <v>DRBR532</v>
      </c>
      <c r="G92" s="134" t="str">
        <f>VLOOKUP(E92,'LISTADO ATM'!$A$2:$B$897,2,0)</f>
        <v xml:space="preserve">ATM UNP Guanábano (Moca) </v>
      </c>
      <c r="H92" s="134" t="str">
        <f>VLOOKUP(E92,VIP!$A$2:$O18032,7,FALSE)</f>
        <v>Si</v>
      </c>
      <c r="I92" s="134" t="str">
        <f>VLOOKUP(E92,VIP!$A$2:$O9997,8,FALSE)</f>
        <v>Si</v>
      </c>
      <c r="J92" s="134" t="str">
        <f>VLOOKUP(E92,VIP!$A$2:$O9947,8,FALSE)</f>
        <v>Si</v>
      </c>
      <c r="K92" s="134" t="str">
        <f>VLOOKUP(E92,VIP!$A$2:$O13521,6,0)</f>
        <v>NO</v>
      </c>
      <c r="L92" s="125" t="s">
        <v>2687</v>
      </c>
      <c r="M92" s="135" t="s">
        <v>2448</v>
      </c>
      <c r="N92" s="135" t="s">
        <v>2455</v>
      </c>
      <c r="O92" s="134" t="s">
        <v>2483</v>
      </c>
      <c r="P92" s="137"/>
      <c r="Q92" s="135" t="s">
        <v>2687</v>
      </c>
    </row>
    <row r="93" spans="1:17" s="96" customFormat="1" ht="19.5" customHeight="1" x14ac:dyDescent="0.25">
      <c r="A93" s="134" t="str">
        <f>VLOOKUP(E93,'LISTADO ATM'!$A$2:$C$898,3,0)</f>
        <v>DISTRITO NACIONAL</v>
      </c>
      <c r="B93" s="129" t="s">
        <v>2681</v>
      </c>
      <c r="C93" s="136">
        <v>44329.640324074076</v>
      </c>
      <c r="D93" s="136" t="s">
        <v>2451</v>
      </c>
      <c r="E93" s="124">
        <v>717</v>
      </c>
      <c r="F93" s="152" t="str">
        <f>VLOOKUP(E93,VIP!$A$2:$O13168,2,0)</f>
        <v>DRBR24K</v>
      </c>
      <c r="G93" s="134" t="str">
        <f>VLOOKUP(E93,'LISTADO ATM'!$A$2:$B$897,2,0)</f>
        <v xml:space="preserve">ATM Oficina Los Alcarrizos </v>
      </c>
      <c r="H93" s="134" t="str">
        <f>VLOOKUP(E93,VIP!$A$2:$O18031,7,FALSE)</f>
        <v>Si</v>
      </c>
      <c r="I93" s="134" t="str">
        <f>VLOOKUP(E93,VIP!$A$2:$O9996,8,FALSE)</f>
        <v>Si</v>
      </c>
      <c r="J93" s="134" t="str">
        <f>VLOOKUP(E93,VIP!$A$2:$O9946,8,FALSE)</f>
        <v>Si</v>
      </c>
      <c r="K93" s="134" t="str">
        <f>VLOOKUP(E93,VIP!$A$2:$O13520,6,0)</f>
        <v>SI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37"/>
      <c r="Q93" s="135" t="s">
        <v>2418</v>
      </c>
    </row>
  </sheetData>
  <autoFilter ref="A4:Q4">
    <sortState ref="A5:Q9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4:E1048576 E1:E48">
    <cfRule type="duplicateValues" dxfId="64" priority="5"/>
  </conditionalFormatting>
  <conditionalFormatting sqref="E49">
    <cfRule type="duplicateValues" dxfId="63" priority="119357"/>
  </conditionalFormatting>
  <conditionalFormatting sqref="E50:E87">
    <cfRule type="duplicateValues" dxfId="62" priority="119389"/>
  </conditionalFormatting>
  <conditionalFormatting sqref="E88:E93">
    <cfRule type="duplicateValues" dxfId="61" priority="11939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zoomScale="85" zoomScaleNormal="85" workbookViewId="0">
      <selection activeCell="I12" sqref="I12"/>
    </sheetView>
  </sheetViews>
  <sheetFormatPr baseColWidth="10" defaultColWidth="23.42578125" defaultRowHeight="15" x14ac:dyDescent="0.25"/>
  <cols>
    <col min="1" max="2" width="23.42578125" style="96"/>
    <col min="3" max="3" width="45.42578125" style="96" customWidth="1"/>
    <col min="4" max="4" width="40.85546875" style="96" customWidth="1"/>
    <col min="5" max="5" width="41.7109375" style="96" customWidth="1"/>
    <col min="6" max="16384" width="23.42578125" style="96"/>
  </cols>
  <sheetData>
    <row r="1" spans="1:5" ht="22.5" x14ac:dyDescent="0.25">
      <c r="A1" s="183" t="s">
        <v>2150</v>
      </c>
      <c r="B1" s="184"/>
      <c r="C1" s="184"/>
      <c r="D1" s="184"/>
      <c r="E1" s="185"/>
    </row>
    <row r="2" spans="1:5" ht="25.5" x14ac:dyDescent="0.25">
      <c r="A2" s="186" t="s">
        <v>2453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44328.708333333336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44329.25</v>
      </c>
      <c r="C5" s="201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7" t="s">
        <v>2415</v>
      </c>
      <c r="B7" s="178"/>
      <c r="C7" s="178"/>
      <c r="D7" s="178"/>
      <c r="E7" s="179"/>
    </row>
    <row r="8" spans="1:5" ht="18" x14ac:dyDescent="0.25">
      <c r="A8" s="99" t="s">
        <v>15</v>
      </c>
      <c r="B8" s="99" t="s">
        <v>2416</v>
      </c>
      <c r="C8" s="99" t="s">
        <v>46</v>
      </c>
      <c r="D8" s="202" t="s">
        <v>2419</v>
      </c>
      <c r="E8" s="99" t="s">
        <v>2417</v>
      </c>
    </row>
    <row r="9" spans="1:5" ht="36" x14ac:dyDescent="0.25">
      <c r="A9" s="146" t="str">
        <f>VLOOKUP(B9,'[1]LISTADO ATM'!$A$2:$C$821,3,0)</f>
        <v>NORTE</v>
      </c>
      <c r="B9" s="127">
        <v>965</v>
      </c>
      <c r="C9" s="129" t="str">
        <f>VLOOKUP(B9,'[1]LISTADO ATM'!$A$2:$B$821,2,0)</f>
        <v xml:space="preserve">ATM S/M La Fuente FUN (Santiago) </v>
      </c>
      <c r="D9" s="128" t="s">
        <v>2566</v>
      </c>
      <c r="E9" s="129" t="s">
        <v>2604</v>
      </c>
    </row>
    <row r="10" spans="1:5" ht="36" x14ac:dyDescent="0.25">
      <c r="A10" s="146" t="str">
        <f>VLOOKUP(B10,'[1]LISTADO ATM'!$A$2:$C$821,3,0)</f>
        <v>ESTE</v>
      </c>
      <c r="B10" s="127">
        <v>114</v>
      </c>
      <c r="C10" s="129" t="str">
        <f>VLOOKUP(B10,'[1]LISTADO ATM'!$A$2:$B$821,2,0)</f>
        <v xml:space="preserve">ATM Oficina Hato Mayor </v>
      </c>
      <c r="D10" s="128" t="s">
        <v>2566</v>
      </c>
      <c r="E10" s="131" t="s">
        <v>2610</v>
      </c>
    </row>
    <row r="11" spans="1:5" ht="36" x14ac:dyDescent="0.25">
      <c r="A11" s="146" t="str">
        <f>VLOOKUP(B11,'[1]LISTADO ATM'!$A$2:$C$821,3,0)</f>
        <v>NORTE</v>
      </c>
      <c r="B11" s="127">
        <v>119</v>
      </c>
      <c r="C11" s="129" t="str">
        <f>VLOOKUP(B11,'[1]LISTADO ATM'!$A$2:$B$821,2,0)</f>
        <v>ATM Oficina La Barranquita</v>
      </c>
      <c r="D11" s="128" t="s">
        <v>2566</v>
      </c>
      <c r="E11" s="131" t="s">
        <v>2608</v>
      </c>
    </row>
    <row r="12" spans="1:5" ht="54" x14ac:dyDescent="0.25">
      <c r="A12" s="146" t="str">
        <f>VLOOKUP(B12,'[1]LISTADO ATM'!$A$2:$C$821,3,0)</f>
        <v>NORTE</v>
      </c>
      <c r="B12" s="127">
        <v>649</v>
      </c>
      <c r="C12" s="129" t="str">
        <f>VLOOKUP(B12,'[1]LISTADO ATM'!$A$2:$B$821,2,0)</f>
        <v xml:space="preserve">ATM Oficina Galería 56 (San Francisco de Macorís) </v>
      </c>
      <c r="D12" s="128" t="s">
        <v>2566</v>
      </c>
      <c r="E12" s="131" t="s">
        <v>2617</v>
      </c>
    </row>
    <row r="13" spans="1:5" ht="36" x14ac:dyDescent="0.25">
      <c r="A13" s="146" t="str">
        <f>VLOOKUP(B13,'[1]LISTADO ATM'!$A$2:$C$821,3,0)</f>
        <v>ESTE</v>
      </c>
      <c r="B13" s="127">
        <v>330</v>
      </c>
      <c r="C13" s="129" t="str">
        <f>VLOOKUP(B13,'[1]LISTADO ATM'!$A$2:$B$821,2,0)</f>
        <v xml:space="preserve">ATM Oficina Boulevard (Higuey) </v>
      </c>
      <c r="D13" s="128" t="s">
        <v>2566</v>
      </c>
      <c r="E13" s="131" t="s">
        <v>2615</v>
      </c>
    </row>
    <row r="14" spans="1:5" ht="36" x14ac:dyDescent="0.25">
      <c r="A14" s="97" t="str">
        <f>VLOOKUP(B14,'[1]LISTADO ATM'!$A$2:$C$821,3,0)</f>
        <v>DISTRITO NACIONAL</v>
      </c>
      <c r="B14" s="127">
        <v>719</v>
      </c>
      <c r="C14" s="129" t="str">
        <f>VLOOKUP(B14,'[1]LISTADO ATM'!$A$2:$B$821,2,0)</f>
        <v xml:space="preserve">ATM Ayuntamiento Municipal San Luís </v>
      </c>
      <c r="D14" s="128" t="s">
        <v>2566</v>
      </c>
      <c r="E14" s="131" t="s">
        <v>2585</v>
      </c>
    </row>
    <row r="15" spans="1:5" ht="36" x14ac:dyDescent="0.25">
      <c r="A15" s="97" t="str">
        <f>VLOOKUP(B15,'[1]LISTADO ATM'!$A$2:$C$821,3,0)</f>
        <v>ESTE</v>
      </c>
      <c r="B15" s="127">
        <v>293</v>
      </c>
      <c r="C15" s="129" t="str">
        <f>VLOOKUP(B15,'[1]LISTADO ATM'!$A$2:$B$821,2,0)</f>
        <v xml:space="preserve">ATM S/M Nueva Visión (San Pedro) </v>
      </c>
      <c r="D15" s="128" t="s">
        <v>2566</v>
      </c>
      <c r="E15" s="131" t="s">
        <v>2620</v>
      </c>
    </row>
    <row r="16" spans="1:5" ht="36" x14ac:dyDescent="0.25">
      <c r="A16" s="97" t="str">
        <f>VLOOKUP(B16,'[1]LISTADO ATM'!$A$2:$C$821,3,0)</f>
        <v>ESTE</v>
      </c>
      <c r="B16" s="127">
        <v>268</v>
      </c>
      <c r="C16" s="129" t="str">
        <f>VLOOKUP(B16,'[1]LISTADO ATM'!$A$2:$B$821,2,0)</f>
        <v xml:space="preserve">ATM Autobanco La Altagracia (Higuey) </v>
      </c>
      <c r="D16" s="128" t="s">
        <v>2566</v>
      </c>
      <c r="E16" s="131">
        <v>3335885058</v>
      </c>
    </row>
    <row r="17" spans="1:5" ht="36" x14ac:dyDescent="0.25">
      <c r="A17" s="146" t="s">
        <v>1275</v>
      </c>
      <c r="B17" s="127">
        <v>403</v>
      </c>
      <c r="C17" s="129" t="s">
        <v>1496</v>
      </c>
      <c r="D17" s="128" t="s">
        <v>2566</v>
      </c>
      <c r="E17" s="131">
        <v>3335885650</v>
      </c>
    </row>
    <row r="18" spans="1:5" ht="36" x14ac:dyDescent="0.25">
      <c r="A18" s="97" t="s">
        <v>1273</v>
      </c>
      <c r="B18" s="127">
        <v>567</v>
      </c>
      <c r="C18" s="129" t="s">
        <v>1589</v>
      </c>
      <c r="D18" s="128" t="s">
        <v>2566</v>
      </c>
      <c r="E18" s="131" t="s">
        <v>2577</v>
      </c>
    </row>
    <row r="19" spans="1:5" ht="36" x14ac:dyDescent="0.25">
      <c r="A19" s="146" t="str">
        <f>VLOOKUP(B19,'[1]LISTADO ATM'!$A$2:$C$821,3,0)</f>
        <v>NORTE</v>
      </c>
      <c r="B19" s="127">
        <v>88</v>
      </c>
      <c r="C19" s="129" t="str">
        <f>VLOOKUP(B19,'[1]LISTADO ATM'!$A$2:$B$821,2,0)</f>
        <v xml:space="preserve">ATM S/M La Fuente (Santiago) </v>
      </c>
      <c r="D19" s="128" t="s">
        <v>2566</v>
      </c>
      <c r="E19" s="131" t="s">
        <v>2629</v>
      </c>
    </row>
    <row r="20" spans="1:5" ht="36" x14ac:dyDescent="0.25">
      <c r="A20" s="146" t="str">
        <f>VLOOKUP(B20,'[1]LISTADO ATM'!$A$2:$C$821,3,0)</f>
        <v>NORTE</v>
      </c>
      <c r="B20" s="127">
        <v>22</v>
      </c>
      <c r="C20" s="129" t="str">
        <f>VLOOKUP(B20,'[1]LISTADO ATM'!$A$2:$B$821,2,0)</f>
        <v>ATM S/M Olimpico (Santiago)</v>
      </c>
      <c r="D20" s="128" t="s">
        <v>2566</v>
      </c>
      <c r="E20" s="131">
        <v>3335885824</v>
      </c>
    </row>
    <row r="21" spans="1:5" ht="36" x14ac:dyDescent="0.25">
      <c r="A21" s="146" t="str">
        <f>VLOOKUP(B21,'[1]LISTADO ATM'!$A$2:$C$821,3,0)</f>
        <v>NORTE</v>
      </c>
      <c r="B21" s="127">
        <v>144</v>
      </c>
      <c r="C21" s="129" t="str">
        <f>VLOOKUP(B21,'[1]LISTADO ATM'!$A$2:$B$821,2,0)</f>
        <v xml:space="preserve">ATM Oficina Villa Altagracia </v>
      </c>
      <c r="D21" s="128" t="s">
        <v>2566</v>
      </c>
      <c r="E21" s="131">
        <v>3335885844</v>
      </c>
    </row>
    <row r="22" spans="1:5" ht="30" customHeight="1" x14ac:dyDescent="0.25">
      <c r="A22" s="146" t="str">
        <f>VLOOKUP(B22,'[1]LISTADO ATM'!$A$2:$C$821,3,0)</f>
        <v>NORTE</v>
      </c>
      <c r="B22" s="127">
        <v>283</v>
      </c>
      <c r="C22" s="129" t="str">
        <f>VLOOKUP(B22,'[1]LISTADO ATM'!$A$2:$B$821,2,0)</f>
        <v xml:space="preserve">ATM Oficina Nibaje </v>
      </c>
      <c r="D22" s="128" t="s">
        <v>2566</v>
      </c>
      <c r="E22" s="131">
        <v>3335885870</v>
      </c>
    </row>
    <row r="23" spans="1:5" ht="39" customHeight="1" x14ac:dyDescent="0.25">
      <c r="A23" s="97" t="str">
        <f>VLOOKUP(B23,'[1]LISTADO ATM'!$A$2:$C$821,3,0)</f>
        <v>SUR</v>
      </c>
      <c r="B23" s="127">
        <v>765</v>
      </c>
      <c r="C23" s="129" t="str">
        <f>VLOOKUP(B23,'[1]LISTADO ATM'!$A$2:$B$821,2,0)</f>
        <v xml:space="preserve">ATM Oficina Azua I </v>
      </c>
      <c r="D23" s="128" t="s">
        <v>2566</v>
      </c>
      <c r="E23" s="131" t="s">
        <v>2618</v>
      </c>
    </row>
    <row r="24" spans="1:5" ht="36" x14ac:dyDescent="0.25">
      <c r="A24" s="97" t="str">
        <f>VLOOKUP(B24,'[1]LISTADO ATM'!$A$2:$C$821,3,0)</f>
        <v>DISTRITO NACIONAL</v>
      </c>
      <c r="B24" s="127">
        <v>37</v>
      </c>
      <c r="C24" s="129" t="str">
        <f>VLOOKUP(B24,'[1]LISTADO ATM'!$A$2:$B$821,2,0)</f>
        <v xml:space="preserve">ATM Oficina Villa Mella </v>
      </c>
      <c r="D24" s="128" t="s">
        <v>2566</v>
      </c>
      <c r="E24" s="131">
        <v>3335885061</v>
      </c>
    </row>
    <row r="25" spans="1:5" ht="27.75" customHeight="1" x14ac:dyDescent="0.25">
      <c r="A25" s="97" t="str">
        <f>VLOOKUP(B25,'[1]LISTADO ATM'!$A$2:$C$821,3,0)</f>
        <v>DISTRITO NACIONAL</v>
      </c>
      <c r="B25" s="127">
        <v>414</v>
      </c>
      <c r="C25" s="129" t="str">
        <f>VLOOKUP(B25,'[1]LISTADO ATM'!$A$2:$B$821,2,0)</f>
        <v>ATM Villa Francisca II</v>
      </c>
      <c r="D25" s="128" t="s">
        <v>2566</v>
      </c>
      <c r="E25" s="131">
        <v>3335885841</v>
      </c>
    </row>
    <row r="26" spans="1:5" ht="18" x14ac:dyDescent="0.25">
      <c r="A26" s="97" t="str">
        <f>VLOOKUP(B26,'[1]LISTADO ATM'!$A$2:$C$821,3,0)</f>
        <v>SUR</v>
      </c>
      <c r="B26" s="127">
        <v>766</v>
      </c>
      <c r="C26" s="129" t="str">
        <f>VLOOKUP(B26,'[1]LISTADO ATM'!$A$2:$B$821,2,0)</f>
        <v xml:space="preserve">ATM Oficina Azua II </v>
      </c>
      <c r="D26" s="128" t="s">
        <v>2566</v>
      </c>
      <c r="E26" s="131" t="s">
        <v>2689</v>
      </c>
    </row>
    <row r="27" spans="1:5" ht="18" x14ac:dyDescent="0.25">
      <c r="A27" s="97"/>
      <c r="B27" s="127"/>
      <c r="C27" s="203"/>
      <c r="D27" s="128"/>
      <c r="E27" s="129"/>
    </row>
    <row r="28" spans="1:5" ht="18" x14ac:dyDescent="0.25">
      <c r="A28" s="97"/>
      <c r="B28" s="127"/>
      <c r="C28" s="203"/>
      <c r="D28" s="128"/>
      <c r="E28" s="129"/>
    </row>
    <row r="29" spans="1:5" ht="18" x14ac:dyDescent="0.25">
      <c r="A29" s="97" t="e">
        <f>VLOOKUP(B29,'[1]LISTADO ATM'!$A$2:$C$821,3,0)</f>
        <v>#N/A</v>
      </c>
      <c r="B29" s="127"/>
      <c r="C29" s="203" t="e">
        <f>VLOOKUP(B29,'[1]LISTADO ATM'!$A$2:$B$821,2,0)</f>
        <v>#N/A</v>
      </c>
      <c r="D29" s="128" t="s">
        <v>2566</v>
      </c>
      <c r="E29" s="129"/>
    </row>
    <row r="30" spans="1:5" ht="18.75" thickBot="1" x14ac:dyDescent="0.3">
      <c r="A30" s="100" t="s">
        <v>2477</v>
      </c>
      <c r="B30" s="139">
        <f>COUNT(B9:B29)</f>
        <v>18</v>
      </c>
      <c r="C30" s="174"/>
      <c r="D30" s="175"/>
      <c r="E30" s="176"/>
    </row>
    <row r="31" spans="1:5" x14ac:dyDescent="0.25">
      <c r="B31" s="102"/>
      <c r="E31" s="102"/>
    </row>
    <row r="32" spans="1:5" ht="18" x14ac:dyDescent="0.25">
      <c r="A32" s="177" t="s">
        <v>2478</v>
      </c>
      <c r="B32" s="178"/>
      <c r="C32" s="178"/>
      <c r="D32" s="178"/>
      <c r="E32" s="179"/>
    </row>
    <row r="33" spans="1:5" ht="18" x14ac:dyDescent="0.25">
      <c r="A33" s="99" t="s">
        <v>15</v>
      </c>
      <c r="B33" s="99" t="s">
        <v>2416</v>
      </c>
      <c r="C33" s="99" t="s">
        <v>46</v>
      </c>
      <c r="D33" s="99" t="s">
        <v>2419</v>
      </c>
      <c r="E33" s="99" t="s">
        <v>2417</v>
      </c>
    </row>
    <row r="34" spans="1:5" ht="36" x14ac:dyDescent="0.25">
      <c r="A34" s="97" t="str">
        <f>VLOOKUP(B34,'[1]LISTADO ATM'!$A$2:$C$821,3,0)</f>
        <v>NORTE</v>
      </c>
      <c r="B34" s="127">
        <v>746</v>
      </c>
      <c r="C34" s="203" t="str">
        <f>VLOOKUP(B34,'[1]LISTADO ATM'!$A$2:$B$821,2,0)</f>
        <v xml:space="preserve">ATM Oficina Las Terrenas </v>
      </c>
      <c r="D34" s="128" t="s">
        <v>2567</v>
      </c>
      <c r="E34" s="129" t="s">
        <v>2607</v>
      </c>
    </row>
    <row r="35" spans="1:5" ht="36" x14ac:dyDescent="0.25">
      <c r="A35" s="97" t="str">
        <f>VLOOKUP(B35,'[1]LISTADO ATM'!$A$2:$C$821,3,0)</f>
        <v>SUR</v>
      </c>
      <c r="B35" s="127">
        <v>880</v>
      </c>
      <c r="C35" s="129" t="str">
        <f>VLOOKUP(B35,'[1]LISTADO ATM'!$A$2:$B$821,2,0)</f>
        <v xml:space="preserve">ATM Autoservicio Barahona II </v>
      </c>
      <c r="D35" s="128" t="s">
        <v>2567</v>
      </c>
      <c r="E35" s="129" t="s">
        <v>2625</v>
      </c>
    </row>
    <row r="36" spans="1:5" ht="18.75" thickBot="1" x14ac:dyDescent="0.3">
      <c r="A36" s="100" t="s">
        <v>2477</v>
      </c>
      <c r="B36" s="139">
        <f>COUNT(B34:B35)</f>
        <v>2</v>
      </c>
      <c r="C36" s="180"/>
      <c r="D36" s="181"/>
      <c r="E36" s="182"/>
    </row>
    <row r="37" spans="1:5" ht="15.75" thickBot="1" x14ac:dyDescent="0.3">
      <c r="B37" s="102"/>
      <c r="E37" s="102"/>
    </row>
    <row r="38" spans="1:5" ht="18.75" thickBot="1" x14ac:dyDescent="0.3">
      <c r="A38" s="166" t="s">
        <v>2479</v>
      </c>
      <c r="B38" s="167"/>
      <c r="C38" s="167"/>
      <c r="D38" s="167"/>
      <c r="E38" s="168"/>
    </row>
    <row r="39" spans="1:5" ht="18" x14ac:dyDescent="0.25">
      <c r="A39" s="99" t="s">
        <v>15</v>
      </c>
      <c r="B39" s="99" t="s">
        <v>2416</v>
      </c>
      <c r="C39" s="99" t="s">
        <v>46</v>
      </c>
      <c r="D39" s="99" t="s">
        <v>2419</v>
      </c>
      <c r="E39" s="99" t="s">
        <v>2417</v>
      </c>
    </row>
    <row r="40" spans="1:5" ht="54" x14ac:dyDescent="0.25">
      <c r="A40" s="146" t="str">
        <f>VLOOKUP(B40,'[1]LISTADO ATM'!$A$2:$C$821,3,0)</f>
        <v>DISTRITO NACIONAL</v>
      </c>
      <c r="B40" s="127">
        <v>235</v>
      </c>
      <c r="C40" s="129" t="str">
        <f>VLOOKUP(B40,'[1]LISTADO ATM'!$A$2:$B$821,2,0)</f>
        <v xml:space="preserve">ATM Oficina Multicentro La Sirena San Isidro </v>
      </c>
      <c r="D40" s="130" t="s">
        <v>2439</v>
      </c>
      <c r="E40" s="131" t="s">
        <v>2622</v>
      </c>
    </row>
    <row r="41" spans="1:5" ht="18" x14ac:dyDescent="0.25">
      <c r="A41" s="146" t="str">
        <f>VLOOKUP(B41,'[1]LISTADO ATM'!$A$2:$C$821,3,0)</f>
        <v>ESTE</v>
      </c>
      <c r="B41" s="127">
        <v>104</v>
      </c>
      <c r="C41" s="129" t="str">
        <f>VLOOKUP(B41,'[1]LISTADO ATM'!$A$2:$B$821,2,0)</f>
        <v xml:space="preserve">ATM Jumbo Higuey </v>
      </c>
      <c r="D41" s="130" t="s">
        <v>2439</v>
      </c>
      <c r="E41" s="131">
        <v>3335885645</v>
      </c>
    </row>
    <row r="42" spans="1:5" ht="36" x14ac:dyDescent="0.25">
      <c r="A42" s="146" t="str">
        <f>VLOOKUP(B42,'[1]LISTADO ATM'!$A$2:$C$821,3,0)</f>
        <v>DISTRITO NACIONAL</v>
      </c>
      <c r="B42" s="127">
        <v>717</v>
      </c>
      <c r="C42" s="129" t="str">
        <f>VLOOKUP(B42,'[1]LISTADO ATM'!$A$2:$B$821,2,0)</f>
        <v xml:space="preserve">ATM Oficina Los Alcarrizos </v>
      </c>
      <c r="D42" s="130" t="s">
        <v>2439</v>
      </c>
      <c r="E42" s="131" t="s">
        <v>2690</v>
      </c>
    </row>
    <row r="43" spans="1:5" ht="18" x14ac:dyDescent="0.25">
      <c r="A43" s="146" t="e">
        <f>VLOOKUP(B43,'[1]LISTADO ATM'!$A$2:$C$821,3,0)</f>
        <v>#N/A</v>
      </c>
      <c r="B43" s="127"/>
      <c r="C43" s="129" t="e">
        <f>VLOOKUP(B43,'[1]LISTADO ATM'!$A$2:$B$821,2,0)</f>
        <v>#N/A</v>
      </c>
      <c r="D43" s="130" t="s">
        <v>2439</v>
      </c>
      <c r="E43" s="131"/>
    </row>
    <row r="44" spans="1:5" ht="18" x14ac:dyDescent="0.25">
      <c r="A44" s="146" t="e">
        <f>VLOOKUP(B44,'[1]LISTADO ATM'!$A$2:$C$821,3,0)</f>
        <v>#N/A</v>
      </c>
      <c r="B44" s="127"/>
      <c r="C44" s="129" t="e">
        <f>VLOOKUP(B44,'[1]LISTADO ATM'!$A$2:$B$821,2,0)</f>
        <v>#N/A</v>
      </c>
      <c r="D44" s="130" t="s">
        <v>2439</v>
      </c>
      <c r="E44" s="131"/>
    </row>
    <row r="45" spans="1:5" ht="18" x14ac:dyDescent="0.25">
      <c r="A45" s="146" t="e">
        <f>VLOOKUP(B45,'[1]LISTADO ATM'!$A$2:$C$821,3,0)</f>
        <v>#N/A</v>
      </c>
      <c r="B45" s="127"/>
      <c r="C45" s="129" t="e">
        <f>VLOOKUP(B45,'[1]LISTADO ATM'!$A$2:$B$821,2,0)</f>
        <v>#N/A</v>
      </c>
      <c r="D45" s="130" t="s">
        <v>2439</v>
      </c>
      <c r="E45" s="131"/>
    </row>
    <row r="46" spans="1:5" ht="18.75" thickBot="1" x14ac:dyDescent="0.3">
      <c r="A46" s="119" t="s">
        <v>2477</v>
      </c>
      <c r="B46" s="139">
        <f>COUNT(B40:B45)</f>
        <v>3</v>
      </c>
      <c r="C46" s="108"/>
      <c r="D46" s="108"/>
      <c r="E46" s="108"/>
    </row>
    <row r="47" spans="1:5" ht="15.75" thickBot="1" x14ac:dyDescent="0.3">
      <c r="B47" s="102"/>
      <c r="E47" s="102"/>
    </row>
    <row r="48" spans="1:5" ht="18.75" thickBot="1" x14ac:dyDescent="0.3">
      <c r="A48" s="166" t="s">
        <v>2556</v>
      </c>
      <c r="B48" s="167"/>
      <c r="C48" s="167"/>
      <c r="D48" s="167"/>
      <c r="E48" s="168"/>
    </row>
    <row r="49" spans="1:5" ht="18" x14ac:dyDescent="0.25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36" x14ac:dyDescent="0.25">
      <c r="A50" s="97" t="str">
        <f>VLOOKUP(B50,'[1]LISTADO ATM'!$A$2:$C$821,3,0)</f>
        <v>DISTRITO NACIONAL</v>
      </c>
      <c r="B50" s="127">
        <v>911</v>
      </c>
      <c r="C50" s="129" t="str">
        <f>VLOOKUP(B50,'[1]LISTADO ATM'!$A$2:$B$821,2,0)</f>
        <v xml:space="preserve">ATM Oficina Venezuela II </v>
      </c>
      <c r="D50" s="127" t="s">
        <v>2503</v>
      </c>
      <c r="E50" s="131" t="s">
        <v>2621</v>
      </c>
    </row>
    <row r="51" spans="1:5" ht="36" x14ac:dyDescent="0.25">
      <c r="A51" s="97" t="str">
        <f>VLOOKUP(B51,'[1]LISTADO ATM'!$A$2:$C$821,3,0)</f>
        <v>NORTE</v>
      </c>
      <c r="B51" s="127">
        <v>172</v>
      </c>
      <c r="C51" s="129" t="str">
        <f>VLOOKUP(B51,'[1]LISTADO ATM'!$A$2:$B$821,2,0)</f>
        <v xml:space="preserve">ATM UNP Guaucí </v>
      </c>
      <c r="D51" s="127" t="s">
        <v>2503</v>
      </c>
      <c r="E51" s="129">
        <v>3335885212</v>
      </c>
    </row>
    <row r="52" spans="1:5" ht="36" x14ac:dyDescent="0.25">
      <c r="A52" s="97" t="e">
        <f>VLOOKUP(B52,'[1]LISTADO ATM'!$A$2:$C$821,3,0)</f>
        <v>#N/A</v>
      </c>
      <c r="B52" s="127"/>
      <c r="C52" s="129" t="e">
        <f>VLOOKUP(B52,'[1]LISTADO ATM'!$A$2:$B$821,2,0)</f>
        <v>#N/A</v>
      </c>
      <c r="D52" s="127" t="s">
        <v>2503</v>
      </c>
      <c r="E52" s="131"/>
    </row>
    <row r="53" spans="1:5" ht="36" x14ac:dyDescent="0.25">
      <c r="A53" s="97" t="str">
        <f>VLOOKUP(B53,'[1]LISTADO ATM'!$A$2:$C$821,3,0)</f>
        <v>DISTRITO NACIONAL</v>
      </c>
      <c r="B53" s="127">
        <v>194</v>
      </c>
      <c r="C53" s="129" t="str">
        <f>VLOOKUP(B53,'[1]LISTADO ATM'!$A$2:$B$821,2,0)</f>
        <v xml:space="preserve">ATM UNP Pantoja </v>
      </c>
      <c r="D53" s="127" t="s">
        <v>2503</v>
      </c>
      <c r="E53" s="131">
        <v>3335885831</v>
      </c>
    </row>
    <row r="54" spans="1:5" ht="36" x14ac:dyDescent="0.25">
      <c r="A54" s="146" t="str">
        <f>VLOOKUP(B54,'[1]LISTADO ATM'!$A$2:$C$821,3,0)</f>
        <v>DISTRITO NACIONAL</v>
      </c>
      <c r="B54" s="127">
        <v>436</v>
      </c>
      <c r="C54" s="129" t="str">
        <f>VLOOKUP(B54,'[1]LISTADO ATM'!$A$2:$B$821,2,0)</f>
        <v xml:space="preserve">ATM Autobanco Torre II </v>
      </c>
      <c r="D54" s="127" t="s">
        <v>2503</v>
      </c>
      <c r="E54" s="131">
        <v>3335885877</v>
      </c>
    </row>
    <row r="55" spans="1:5" ht="36" x14ac:dyDescent="0.25">
      <c r="A55" s="97" t="str">
        <f>VLOOKUP(B55,'[1]LISTADO ATM'!$A$2:$C$821,3,0)</f>
        <v>DISTRITO NACIONAL</v>
      </c>
      <c r="B55" s="127">
        <v>486</v>
      </c>
      <c r="C55" s="129" t="str">
        <f>VLOOKUP(B55,'[1]LISTADO ATM'!$A$2:$B$821,2,0)</f>
        <v xml:space="preserve">ATM Olé La Caleta </v>
      </c>
      <c r="D55" s="127" t="s">
        <v>2503</v>
      </c>
      <c r="E55" s="129">
        <v>3335886107</v>
      </c>
    </row>
    <row r="56" spans="1:5" ht="18.75" thickBot="1" x14ac:dyDescent="0.3">
      <c r="A56" s="100"/>
      <c r="B56" s="139">
        <f>COUNT(B50:B55)</f>
        <v>5</v>
      </c>
      <c r="C56" s="108"/>
      <c r="D56" s="153"/>
      <c r="E56" s="154"/>
    </row>
    <row r="57" spans="1:5" ht="15.75" thickBot="1" x14ac:dyDescent="0.3">
      <c r="B57" s="102"/>
      <c r="E57" s="102"/>
    </row>
    <row r="58" spans="1:5" ht="18" x14ac:dyDescent="0.25">
      <c r="A58" s="169" t="s">
        <v>2480</v>
      </c>
      <c r="B58" s="170"/>
      <c r="C58" s="170"/>
      <c r="D58" s="170"/>
      <c r="E58" s="171"/>
    </row>
    <row r="59" spans="1:5" ht="18" x14ac:dyDescent="0.25">
      <c r="A59" s="99" t="s">
        <v>15</v>
      </c>
      <c r="B59" s="99" t="s">
        <v>2416</v>
      </c>
      <c r="C59" s="101" t="s">
        <v>46</v>
      </c>
      <c r="D59" s="132" t="s">
        <v>2419</v>
      </c>
      <c r="E59" s="202" t="s">
        <v>2417</v>
      </c>
    </row>
    <row r="60" spans="1:5" ht="54" x14ac:dyDescent="0.25">
      <c r="A60" s="97" t="str">
        <f>VLOOKUP(B60,'[1]LISTADO ATM'!$A$2:$C$821,3,0)</f>
        <v>DISTRITO NACIONAL</v>
      </c>
      <c r="B60" s="127">
        <v>70</v>
      </c>
      <c r="C60" s="129" t="str">
        <f>VLOOKUP(B60,'[1]LISTADO ATM'!$A$2:$B$821,2,0)</f>
        <v xml:space="preserve">ATM Autoservicio Plaza Lama Zona Oriental </v>
      </c>
      <c r="D60" s="140" t="s">
        <v>2564</v>
      </c>
      <c r="E60" s="129" t="s">
        <v>2579</v>
      </c>
    </row>
    <row r="61" spans="1:5" ht="36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40" t="s">
        <v>2564</v>
      </c>
      <c r="E61" s="129" t="s">
        <v>2603</v>
      </c>
    </row>
    <row r="62" spans="1:5" ht="36" x14ac:dyDescent="0.25">
      <c r="A62" s="97" t="str">
        <f>VLOOKUP(B62,'[1]LISTADO ATM'!$A$2:$C$821,3,0)</f>
        <v>DISTRITO NACIONAL</v>
      </c>
      <c r="B62" s="127">
        <v>312</v>
      </c>
      <c r="C62" s="129" t="str">
        <f>VLOOKUP(B62,'[1]LISTADO ATM'!$A$2:$B$821,2,0)</f>
        <v xml:space="preserve">ATM Oficina Tiradentes II (Naco) </v>
      </c>
      <c r="D62" s="140" t="s">
        <v>2564</v>
      </c>
      <c r="E62" s="129" t="s">
        <v>2626</v>
      </c>
    </row>
    <row r="63" spans="1:5" ht="18" x14ac:dyDescent="0.25">
      <c r="A63" s="97" t="str">
        <f>VLOOKUP(B63,'[1]LISTADO ATM'!$A$2:$C$821,3,0)</f>
        <v>NORTE</v>
      </c>
      <c r="B63" s="127">
        <v>307</v>
      </c>
      <c r="C63" s="129" t="str">
        <f>VLOOKUP(B63,'[1]LISTADO ATM'!$A$2:$B$821,2,0)</f>
        <v>ATM Oficina Nagua II</v>
      </c>
      <c r="D63" s="140" t="s">
        <v>2564</v>
      </c>
      <c r="E63" s="129" t="s">
        <v>2624</v>
      </c>
    </row>
    <row r="64" spans="1:5" ht="36" x14ac:dyDescent="0.25">
      <c r="A64" s="97" t="str">
        <f>VLOOKUP(B64,'[1]LISTADO ATM'!$A$2:$C$821,3,0)</f>
        <v>DISTRITO NACIONAL</v>
      </c>
      <c r="B64" s="127">
        <v>946</v>
      </c>
      <c r="C64" s="129" t="str">
        <f>VLOOKUP(B64,'[1]LISTADO ATM'!$A$2:$B$821,2,0)</f>
        <v xml:space="preserve">ATM Oficina Núñez de Cáceres I </v>
      </c>
      <c r="D64" s="140" t="s">
        <v>2564</v>
      </c>
      <c r="E64" s="129" t="s">
        <v>2623</v>
      </c>
    </row>
    <row r="65" spans="1:5" ht="36" x14ac:dyDescent="0.25">
      <c r="A65" s="97" t="str">
        <f>VLOOKUP(B65,'[1]LISTADO ATM'!$A$2:$C$821,3,0)</f>
        <v>DISTRITO NACIONAL</v>
      </c>
      <c r="B65" s="127">
        <v>743</v>
      </c>
      <c r="C65" s="129" t="str">
        <f>VLOOKUP(B65,'[1]LISTADO ATM'!$A$2:$B$821,2,0)</f>
        <v xml:space="preserve">ATM Oficina Los Frailes </v>
      </c>
      <c r="D65" s="140" t="s">
        <v>2564</v>
      </c>
      <c r="E65" s="129" t="s">
        <v>2619</v>
      </c>
    </row>
    <row r="66" spans="1:5" ht="36" x14ac:dyDescent="0.25">
      <c r="A66" s="97" t="str">
        <f>VLOOKUP(B66,'[1]LISTADO ATM'!$A$2:$C$821,3,0)</f>
        <v>DISTRITO NACIONAL</v>
      </c>
      <c r="B66" s="127">
        <v>755</v>
      </c>
      <c r="C66" s="129" t="str">
        <f>VLOOKUP(B66,'[1]LISTADO ATM'!$A$2:$B$821,2,0)</f>
        <v xml:space="preserve">ATM Oficina Galería del Este (Plaza) </v>
      </c>
      <c r="D66" s="140" t="s">
        <v>2564</v>
      </c>
      <c r="E66" s="129" t="s">
        <v>2616</v>
      </c>
    </row>
    <row r="67" spans="1:5" ht="36" x14ac:dyDescent="0.25">
      <c r="A67" s="97" t="str">
        <f>VLOOKUP(B67,'[1]LISTADO ATM'!$A$2:$C$821,3,0)</f>
        <v>ESTE</v>
      </c>
      <c r="B67" s="127">
        <v>330</v>
      </c>
      <c r="C67" s="129" t="str">
        <f>VLOOKUP(B67,'[1]LISTADO ATM'!$A$2:$B$821,2,0)</f>
        <v xml:space="preserve">ATM Oficina Boulevard (Higuey) </v>
      </c>
      <c r="D67" s="140" t="s">
        <v>2580</v>
      </c>
      <c r="E67" s="129" t="s">
        <v>2611</v>
      </c>
    </row>
    <row r="68" spans="1:5" ht="36" x14ac:dyDescent="0.25">
      <c r="A68" s="97" t="str">
        <f>VLOOKUP(B68,'[1]LISTADO ATM'!$A$2:$C$821,3,0)</f>
        <v>DISTRITO NACIONAL</v>
      </c>
      <c r="B68" s="127">
        <v>540</v>
      </c>
      <c r="C68" s="129" t="str">
        <f>VLOOKUP(B68,'[1]LISTADO ATM'!$A$2:$B$821,2,0)</f>
        <v xml:space="preserve">ATM Autoservicio Sambil I </v>
      </c>
      <c r="D68" s="140" t="s">
        <v>2564</v>
      </c>
      <c r="E68" s="129">
        <v>3335885417</v>
      </c>
    </row>
    <row r="69" spans="1:5" ht="36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40" t="s">
        <v>2564</v>
      </c>
      <c r="E69" s="129">
        <v>3335885457</v>
      </c>
    </row>
    <row r="70" spans="1:5" ht="18.75" thickBot="1" x14ac:dyDescent="0.3">
      <c r="A70" s="100" t="s">
        <v>2477</v>
      </c>
      <c r="B70" s="139">
        <f>COUNT(B60:B69)</f>
        <v>10</v>
      </c>
      <c r="C70" s="108"/>
      <c r="D70" s="133"/>
      <c r="E70" s="133"/>
    </row>
    <row r="71" spans="1:5" ht="15.75" thickBot="1" x14ac:dyDescent="0.3">
      <c r="B71" s="102"/>
      <c r="E71" s="102"/>
    </row>
    <row r="72" spans="1:5" ht="18.75" thickBot="1" x14ac:dyDescent="0.3">
      <c r="A72" s="172" t="s">
        <v>2481</v>
      </c>
      <c r="B72" s="173"/>
      <c r="C72" s="96" t="s">
        <v>2412</v>
      </c>
      <c r="D72" s="102"/>
      <c r="E72" s="102"/>
    </row>
    <row r="73" spans="1:5" ht="18.75" thickBot="1" x14ac:dyDescent="0.3">
      <c r="A73" s="147">
        <f>+B46+B56+B70</f>
        <v>18</v>
      </c>
      <c r="B73" s="148"/>
    </row>
    <row r="74" spans="1:5" ht="15.75" thickBot="1" x14ac:dyDescent="0.3">
      <c r="B74" s="102"/>
      <c r="E74" s="102"/>
    </row>
    <row r="75" spans="1:5" ht="18.75" thickBot="1" x14ac:dyDescent="0.3">
      <c r="A75" s="166" t="s">
        <v>2482</v>
      </c>
      <c r="B75" s="167"/>
      <c r="C75" s="167"/>
      <c r="D75" s="167"/>
      <c r="E75" s="168"/>
    </row>
    <row r="76" spans="1:5" ht="18" x14ac:dyDescent="0.25">
      <c r="A76" s="103" t="s">
        <v>15</v>
      </c>
      <c r="B76" s="202" t="s">
        <v>2416</v>
      </c>
      <c r="C76" s="101" t="s">
        <v>46</v>
      </c>
      <c r="D76" s="189" t="s">
        <v>2419</v>
      </c>
      <c r="E76" s="190"/>
    </row>
    <row r="77" spans="1:5" ht="36" x14ac:dyDescent="0.25">
      <c r="A77" s="127" t="str">
        <f>VLOOKUP(B77,'[1]LISTADO ATM'!$A$2:$C$821,3,0)</f>
        <v>SUR</v>
      </c>
      <c r="B77" s="127">
        <v>873</v>
      </c>
      <c r="C77" s="127" t="str">
        <f>VLOOKUP(B77,'[1]LISTADO ATM'!$A$2:$B$821,2,0)</f>
        <v xml:space="preserve">ATM Centro de Caja San Cristóbal II </v>
      </c>
      <c r="D77" s="164" t="s">
        <v>2592</v>
      </c>
      <c r="E77" s="165"/>
    </row>
    <row r="78" spans="1:5" ht="36" x14ac:dyDescent="0.25">
      <c r="A78" s="127" t="str">
        <f>VLOOKUP(B78,'[1]LISTADO ATM'!$A$2:$C$821,3,0)</f>
        <v>ESTE</v>
      </c>
      <c r="B78" s="127">
        <v>213</v>
      </c>
      <c r="C78" s="127" t="str">
        <f>VLOOKUP(B78,'[1]LISTADO ATM'!$A$2:$B$821,2,0)</f>
        <v xml:space="preserve">ATM Almacenes Iberia (La Romana) </v>
      </c>
      <c r="D78" s="164" t="s">
        <v>2592</v>
      </c>
      <c r="E78" s="165"/>
    </row>
    <row r="79" spans="1:5" ht="36" x14ac:dyDescent="0.25">
      <c r="A79" s="127" t="str">
        <f>VLOOKUP(B79,'[1]LISTADO ATM'!$A$2:$C$821,3,0)</f>
        <v>DISTRITO NACIONAL</v>
      </c>
      <c r="B79" s="127">
        <v>389</v>
      </c>
      <c r="C79" s="127" t="str">
        <f>VLOOKUP(B79,'[1]LISTADO ATM'!$A$2:$B$821,2,0)</f>
        <v xml:space="preserve">ATM Casino Hotel Princess </v>
      </c>
      <c r="D79" s="164" t="s">
        <v>2593</v>
      </c>
      <c r="E79" s="165"/>
    </row>
    <row r="80" spans="1:5" ht="36" x14ac:dyDescent="0.25">
      <c r="A80" s="127" t="str">
        <f>VLOOKUP(B80,'[1]LISTADO ATM'!$A$2:$C$821,3,0)</f>
        <v>NORTE</v>
      </c>
      <c r="B80" s="127">
        <v>903</v>
      </c>
      <c r="C80" s="127" t="str">
        <f>VLOOKUP(B80,'[1]LISTADO ATM'!$A$2:$B$821,2,0)</f>
        <v xml:space="preserve">ATM Oficina La Vega Real I </v>
      </c>
      <c r="D80" s="164" t="s">
        <v>2484</v>
      </c>
      <c r="E80" s="165"/>
    </row>
    <row r="81" spans="1:5" ht="36" x14ac:dyDescent="0.25">
      <c r="A81" s="127" t="str">
        <f>VLOOKUP(B81,'[1]LISTADO ATM'!$A$2:$C$821,3,0)</f>
        <v>DISTRITO NACIONAL</v>
      </c>
      <c r="B81" s="127">
        <v>57</v>
      </c>
      <c r="C81" s="127" t="str">
        <f>VLOOKUP(B81,'[1]LISTADO ATM'!$A$2:$B$821,2,0)</f>
        <v xml:space="preserve">ATM Oficina Malecon Center </v>
      </c>
      <c r="D81" s="164" t="s">
        <v>2593</v>
      </c>
      <c r="E81" s="165"/>
    </row>
    <row r="82" spans="1:5" ht="36" x14ac:dyDescent="0.25">
      <c r="A82" s="127" t="str">
        <f>VLOOKUP(B82,'[1]LISTADO ATM'!$A$2:$C$821,3,0)</f>
        <v>DISTRITO NACIONAL</v>
      </c>
      <c r="B82" s="127">
        <v>577</v>
      </c>
      <c r="C82" s="127" t="str">
        <f>VLOOKUP(B82,'[1]LISTADO ATM'!$A$2:$B$821,2,0)</f>
        <v xml:space="preserve">ATM Olé Ave. Duarte </v>
      </c>
      <c r="D82" s="164" t="s">
        <v>2592</v>
      </c>
      <c r="E82" s="165"/>
    </row>
    <row r="83" spans="1:5" ht="36" x14ac:dyDescent="0.25">
      <c r="A83" s="127" t="str">
        <f>VLOOKUP(B83,'[1]LISTADO ATM'!$A$2:$C$821,3,0)</f>
        <v>DISTRITO NACIONAL</v>
      </c>
      <c r="B83" s="127">
        <v>24</v>
      </c>
      <c r="C83" s="127" t="str">
        <f>VLOOKUP(B83,'[1]LISTADO ATM'!$A$2:$B$821,2,0)</f>
        <v xml:space="preserve">ATM Oficina Eusebio Manzueta </v>
      </c>
      <c r="D83" s="164" t="s">
        <v>2484</v>
      </c>
      <c r="E83" s="165"/>
    </row>
    <row r="84" spans="1:5" ht="36" x14ac:dyDescent="0.25">
      <c r="A84" s="127" t="str">
        <f>VLOOKUP(B84,'[1]LISTADO ATM'!$A$2:$C$821,3,0)</f>
        <v>SUR</v>
      </c>
      <c r="B84" s="127">
        <v>252</v>
      </c>
      <c r="C84" s="127" t="str">
        <f>VLOOKUP(B84,'[1]LISTADO ATM'!$A$2:$B$821,2,0)</f>
        <v xml:space="preserve">ATM Banco Agrícola (Barahona) </v>
      </c>
      <c r="D84" s="164" t="s">
        <v>2484</v>
      </c>
      <c r="E84" s="165"/>
    </row>
    <row r="85" spans="1:5" ht="18.75" thickBot="1" x14ac:dyDescent="0.3">
      <c r="A85" s="100"/>
      <c r="B85" s="139">
        <f>COUNT(B77:B84)</f>
        <v>8</v>
      </c>
      <c r="C85" s="110"/>
      <c r="D85" s="110"/>
      <c r="E85" s="111"/>
    </row>
  </sheetData>
  <mergeCells count="20">
    <mergeCell ref="A72:B72"/>
    <mergeCell ref="A75:E75"/>
    <mergeCell ref="D83:E83"/>
    <mergeCell ref="D84:E84"/>
    <mergeCell ref="A1:E1"/>
    <mergeCell ref="A2:E2"/>
    <mergeCell ref="A7:E7"/>
    <mergeCell ref="C30:E30"/>
    <mergeCell ref="C36:E36"/>
    <mergeCell ref="A38:E38"/>
    <mergeCell ref="A48:E48"/>
    <mergeCell ref="A58:E58"/>
    <mergeCell ref="D80:E80"/>
    <mergeCell ref="D81:E81"/>
    <mergeCell ref="D82:E82"/>
    <mergeCell ref="A32:E32"/>
    <mergeCell ref="D79:E79"/>
    <mergeCell ref="D78:E78"/>
    <mergeCell ref="D76:E76"/>
    <mergeCell ref="D77:E77"/>
  </mergeCells>
  <phoneticPr fontId="46" type="noConversion"/>
  <hyperlinks>
    <hyperlink ref="E68" r:id="rId1" display="javascript:do_default(0)"/>
    <hyperlink ref="E69" r:id="rId2" display="javascript:do_default(0)"/>
    <hyperlink ref="E26" r:id="rId3" display="javascript:do_default(2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2565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2422</v>
      </c>
      <c r="B1" s="192"/>
      <c r="C1" s="192"/>
      <c r="D1" s="192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2432</v>
      </c>
      <c r="B18" s="192"/>
      <c r="C18" s="192"/>
      <c r="D18" s="192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D1" zoomScale="70" zoomScaleNormal="70" workbookViewId="0">
      <selection activeCell="G17" sqref="G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6.37222222222044 días</v>
      </c>
      <c r="B3" s="131">
        <v>3335878060</v>
      </c>
      <c r="C3" s="136">
        <v>44322.62777777778</v>
      </c>
      <c r="D3" s="136" t="s">
        <v>2181</v>
      </c>
      <c r="E3" s="124">
        <v>647</v>
      </c>
      <c r="F3" s="141" t="str">
        <f>VLOOKUP(E3,'LISTADO ATM'!$A$2:$B$818,2,0)</f>
        <v xml:space="preserve">ATM CORAASAN </v>
      </c>
      <c r="G3" s="141" t="str">
        <f>VLOOKUP(E3,VIP!$A$2:$O4507,6,0)</f>
        <v>NO</v>
      </c>
      <c r="H3" s="141" t="str">
        <f>VLOOKUP(E3,VIP!$A$2:$O4539,7,FALSE)</f>
        <v>Si</v>
      </c>
      <c r="I3" s="141" t="str">
        <f>VLOOKUP(E3,VIP!$A$2:$O4416,8,FALSE)</f>
        <v>Si</v>
      </c>
      <c r="J3" s="141" t="str">
        <f>VLOOKUP(E3,VIP!$A$2:$O4345,8,FALSE)</f>
        <v>Si</v>
      </c>
      <c r="K3" s="125" t="s">
        <v>2245</v>
      </c>
    </row>
    <row r="4" spans="1:11" ht="18" x14ac:dyDescent="0.25">
      <c r="A4" s="40" t="str">
        <f t="shared" ca="1" si="0"/>
        <v>5.25032407407707 días</v>
      </c>
      <c r="B4" s="131" t="s">
        <v>2569</v>
      </c>
      <c r="C4" s="136">
        <v>44323.749675925923</v>
      </c>
      <c r="D4" s="136" t="s">
        <v>2451</v>
      </c>
      <c r="E4" s="124">
        <v>147</v>
      </c>
      <c r="F4" s="141" t="str">
        <f>VLOOKUP(E4,'LISTADO ATM'!$A$2:$B$818,2,0)</f>
        <v xml:space="preserve">ATM Kiosco Megacentro I </v>
      </c>
      <c r="G4" s="141" t="str">
        <f>VLOOKUP(E4,VIP!$A$2:$O4508,6,0)</f>
        <v>NO</v>
      </c>
      <c r="H4" s="141" t="str">
        <f>VLOOKUP(E4,VIP!$A$2:$O4540,7,FALSE)</f>
        <v>Si</v>
      </c>
      <c r="I4" s="141" t="str">
        <f>VLOOKUP(E4,VIP!$A$2:$O4417,8,FALSE)</f>
        <v>Si</v>
      </c>
      <c r="J4" s="141" t="str">
        <f>VLOOKUP(E4,VIP!$A$2:$O4346,8,FALSE)</f>
        <v>Si</v>
      </c>
      <c r="K4" s="125" t="s">
        <v>2444</v>
      </c>
    </row>
    <row r="5" spans="1:11" ht="18" x14ac:dyDescent="0.25">
      <c r="A5" s="68" t="str">
        <f ca="1">CONCATENATE(TODAY()-C5," días")</f>
        <v>5.0137962962981 días</v>
      </c>
      <c r="B5" s="131" t="s">
        <v>2571</v>
      </c>
      <c r="C5" s="136">
        <v>44323.986203703702</v>
      </c>
      <c r="D5" s="136" t="s">
        <v>2181</v>
      </c>
      <c r="E5" s="124">
        <v>142</v>
      </c>
      <c r="F5" s="141" t="str">
        <f>VLOOKUP(E5,'LISTADO ATM'!$A$2:$B$818,2,0)</f>
        <v xml:space="preserve">ATM Centro de Caja Galerías Bonao </v>
      </c>
      <c r="G5" s="141" t="str">
        <f>VLOOKUP(E5,VIP!$A$2:$O4509,6,0)</f>
        <v>SI</v>
      </c>
      <c r="H5" s="141" t="str">
        <f>VLOOKUP(E5,VIP!$A$2:$O4541,7,FALSE)</f>
        <v>Si</v>
      </c>
      <c r="I5" s="141" t="str">
        <f>VLOOKUP(E5,VIP!$A$2:$O4418,8,FALSE)</f>
        <v>Si</v>
      </c>
      <c r="J5" s="141" t="str">
        <f>VLOOKUP(E5,VIP!$A$2:$O4347,8,FALSE)</f>
        <v>Si</v>
      </c>
      <c r="K5" s="125" t="s">
        <v>2245</v>
      </c>
    </row>
    <row r="6" spans="1:11" ht="18" x14ac:dyDescent="0.25">
      <c r="A6" s="68" t="str">
        <f t="shared" ca="1" si="0"/>
        <v>4.97780092592438 días</v>
      </c>
      <c r="B6" s="131" t="s">
        <v>2570</v>
      </c>
      <c r="C6" s="136">
        <v>44324.022199074076</v>
      </c>
      <c r="D6" s="136" t="s">
        <v>2180</v>
      </c>
      <c r="E6" s="124">
        <v>487</v>
      </c>
      <c r="F6" s="141" t="str">
        <f>VLOOKUP(E6,'LISTADO ATM'!$A$2:$B$818,2,0)</f>
        <v xml:space="preserve">ATM Olé Hainamosa </v>
      </c>
      <c r="G6" s="141" t="str">
        <f>VLOOKUP(E6,VIP!$A$2:$O4510,6,0)</f>
        <v>SI</v>
      </c>
      <c r="H6" s="141" t="str">
        <f>VLOOKUP(E6,VIP!$A$2:$O4542,7,FALSE)</f>
        <v>Si</v>
      </c>
      <c r="I6" s="141" t="str">
        <f>VLOOKUP(E6,VIP!$A$2:$O4419,8,FALSE)</f>
        <v>Si</v>
      </c>
      <c r="J6" s="141" t="str">
        <f>VLOOKUP(E6,VIP!$A$2:$O4348,8,FALSE)</f>
        <v>Si</v>
      </c>
      <c r="K6" s="125" t="s">
        <v>2219</v>
      </c>
    </row>
    <row r="7" spans="1:11" ht="18" x14ac:dyDescent="0.25">
      <c r="A7" s="68" t="str">
        <f t="shared" ca="1" si="0"/>
        <v>4.41101851852 días</v>
      </c>
      <c r="B7" s="131" t="s">
        <v>2572</v>
      </c>
      <c r="C7" s="136">
        <v>44324.58898148148</v>
      </c>
      <c r="D7" s="136" t="s">
        <v>2180</v>
      </c>
      <c r="E7" s="124">
        <v>45</v>
      </c>
      <c r="F7" s="141" t="str">
        <f>VLOOKUP(E7,'LISTADO ATM'!$A$2:$B$818,2,0)</f>
        <v xml:space="preserve">ATM Oficina Tamayo </v>
      </c>
      <c r="G7" s="141" t="str">
        <f>VLOOKUP(E7,VIP!$A$2:$O4511,6,0)</f>
        <v>SI</v>
      </c>
      <c r="H7" s="141" t="str">
        <f>VLOOKUP(E7,VIP!$A$2:$O4543,7,FALSE)</f>
        <v>Si</v>
      </c>
      <c r="I7" s="141" t="str">
        <f>VLOOKUP(E7,VIP!$A$2:$O4420,8,FALSE)</f>
        <v>Si</v>
      </c>
      <c r="J7" s="141" t="str">
        <f>VLOOKUP(E7,VIP!$A$2:$O4349,8,FALSE)</f>
        <v>Si</v>
      </c>
      <c r="K7" s="125" t="s">
        <v>2219</v>
      </c>
    </row>
    <row r="8" spans="1:11" ht="18" x14ac:dyDescent="0.25">
      <c r="A8" s="68" t="str">
        <f ca="1">CONCATENATE(TODAY()-C8," días")</f>
        <v>3.83244212962745 días</v>
      </c>
      <c r="B8" s="131" t="s">
        <v>2576</v>
      </c>
      <c r="C8" s="136">
        <v>44325.167557870373</v>
      </c>
      <c r="D8" s="136" t="s">
        <v>2180</v>
      </c>
      <c r="E8" s="124">
        <v>812</v>
      </c>
      <c r="F8" s="141" t="str">
        <f>VLOOKUP(E8,'LISTADO ATM'!$A$2:$B$818,2,0)</f>
        <v xml:space="preserve">ATM Canasta del Pueblo </v>
      </c>
      <c r="G8" s="141" t="str">
        <f>VLOOKUP(E8,VIP!$A$2:$O4512,6,0)</f>
        <v>NO</v>
      </c>
      <c r="H8" s="141" t="str">
        <f>VLOOKUP(E8,VIP!$A$2:$O4544,7,FALSE)</f>
        <v>Si</v>
      </c>
      <c r="I8" s="141" t="str">
        <f>VLOOKUP(E8,VIP!$A$2:$O4421,8,FALSE)</f>
        <v>Si</v>
      </c>
      <c r="J8" s="141" t="str">
        <f>VLOOKUP(E8,VIP!$A$2:$O4350,8,FALSE)</f>
        <v>Si</v>
      </c>
      <c r="K8" s="125" t="s">
        <v>2219</v>
      </c>
    </row>
    <row r="9" spans="1:11" ht="18" x14ac:dyDescent="0.25">
      <c r="A9" s="68" t="str">
        <f t="shared" ca="1" si="0"/>
        <v>44329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44329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44329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44329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44329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44329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6" priority="99258"/>
  </conditionalFormatting>
  <conditionalFormatting sqref="B12">
    <cfRule type="duplicateValues" dxfId="45" priority="42"/>
    <cfRule type="duplicateValues" dxfId="44" priority="43"/>
    <cfRule type="duplicateValues" dxfId="43" priority="44"/>
  </conditionalFormatting>
  <conditionalFormatting sqref="B12">
    <cfRule type="duplicateValues" dxfId="42" priority="41"/>
  </conditionalFormatting>
  <conditionalFormatting sqref="B12">
    <cfRule type="duplicateValues" dxfId="41" priority="39"/>
    <cfRule type="duplicateValues" dxfId="40" priority="40"/>
  </conditionalFormatting>
  <conditionalFormatting sqref="B12">
    <cfRule type="duplicateValues" dxfId="39" priority="36"/>
    <cfRule type="duplicateValues" dxfId="38" priority="37"/>
    <cfRule type="duplicateValues" dxfId="37" priority="38"/>
  </conditionalFormatting>
  <conditionalFormatting sqref="B12">
    <cfRule type="duplicateValues" dxfId="36" priority="35"/>
  </conditionalFormatting>
  <conditionalFormatting sqref="B12">
    <cfRule type="duplicateValues" dxfId="35" priority="33"/>
    <cfRule type="duplicateValues" dxfId="34" priority="34"/>
  </conditionalFormatting>
  <conditionalFormatting sqref="B12">
    <cfRule type="duplicateValues" dxfId="33" priority="32"/>
  </conditionalFormatting>
  <conditionalFormatting sqref="B12">
    <cfRule type="duplicateValues" dxfId="32" priority="29"/>
    <cfRule type="duplicateValues" dxfId="31" priority="30"/>
    <cfRule type="duplicateValues" dxfId="30" priority="31"/>
  </conditionalFormatting>
  <conditionalFormatting sqref="B12">
    <cfRule type="duplicateValues" dxfId="29" priority="28"/>
  </conditionalFormatting>
  <conditionalFormatting sqref="B12">
    <cfRule type="duplicateValues" dxfId="28" priority="27"/>
  </conditionalFormatting>
  <conditionalFormatting sqref="B14">
    <cfRule type="duplicateValues" dxfId="27" priority="26"/>
  </conditionalFormatting>
  <conditionalFormatting sqref="B14">
    <cfRule type="duplicateValues" dxfId="26" priority="23"/>
    <cfRule type="duplicateValues" dxfId="25" priority="24"/>
    <cfRule type="duplicateValues" dxfId="24" priority="25"/>
  </conditionalFormatting>
  <conditionalFormatting sqref="B14">
    <cfRule type="duplicateValues" dxfId="23" priority="21"/>
    <cfRule type="duplicateValues" dxfId="22" priority="22"/>
  </conditionalFormatting>
  <conditionalFormatting sqref="B14">
    <cfRule type="duplicateValues" dxfId="21" priority="18"/>
    <cfRule type="duplicateValues" dxfId="20" priority="19"/>
    <cfRule type="duplicateValues" dxfId="19" priority="20"/>
  </conditionalFormatting>
  <conditionalFormatting sqref="B14">
    <cfRule type="duplicateValues" dxfId="18" priority="17"/>
  </conditionalFormatting>
  <conditionalFormatting sqref="B14">
    <cfRule type="duplicateValues" dxfId="17" priority="16"/>
  </conditionalFormatting>
  <conditionalFormatting sqref="B14">
    <cfRule type="duplicateValues" dxfId="16" priority="15"/>
  </conditionalFormatting>
  <conditionalFormatting sqref="B14">
    <cfRule type="duplicateValues" dxfId="15" priority="12"/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</conditionalFormatting>
  <conditionalFormatting sqref="C14">
    <cfRule type="duplicateValues" dxfId="10" priority="9"/>
  </conditionalFormatting>
  <conditionalFormatting sqref="E3:E8">
    <cfRule type="duplicateValues" dxfId="9" priority="8"/>
  </conditionalFormatting>
  <conditionalFormatting sqref="E3:E8">
    <cfRule type="duplicateValues" dxfId="8" priority="6"/>
    <cfRule type="duplicateValues" dxfId="7" priority="7"/>
  </conditionalFormatting>
  <conditionalFormatting sqref="E3:E8"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B3:B8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6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2021-05-13T19:36:11Z</dcterms:modified>
</cp:coreProperties>
</file>