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4\"/>
    </mc:Choice>
  </mc:AlternateContent>
  <bookViews>
    <workbookView xWindow="0" yWindow="0" windowWidth="20496" windowHeight="7464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" i="1" l="1"/>
  <c r="G40" i="1"/>
  <c r="H40" i="1"/>
  <c r="I40" i="1"/>
  <c r="J40" i="1"/>
  <c r="K40" i="1"/>
  <c r="F46" i="1"/>
  <c r="G46" i="1"/>
  <c r="H46" i="1"/>
  <c r="I46" i="1"/>
  <c r="J46" i="1"/>
  <c r="K46" i="1"/>
  <c r="F47" i="1"/>
  <c r="G47" i="1"/>
  <c r="H47" i="1"/>
  <c r="I47" i="1"/>
  <c r="J47" i="1"/>
  <c r="K47" i="1"/>
  <c r="A40" i="1"/>
  <c r="A46" i="1"/>
  <c r="A47" i="1"/>
  <c r="F52" i="1" l="1"/>
  <c r="F39" i="1"/>
  <c r="G39" i="1"/>
  <c r="H39" i="1"/>
  <c r="I39" i="1"/>
  <c r="J39" i="1"/>
  <c r="K39" i="1"/>
  <c r="A39" i="1"/>
  <c r="G52" i="1" l="1"/>
  <c r="H52" i="1"/>
  <c r="I52" i="1"/>
  <c r="J52" i="1"/>
  <c r="K52" i="1"/>
  <c r="F31" i="1"/>
  <c r="G31" i="1"/>
  <c r="H31" i="1"/>
  <c r="I31" i="1"/>
  <c r="J31" i="1"/>
  <c r="K31" i="1"/>
  <c r="A52" i="1"/>
  <c r="A31" i="1"/>
  <c r="F30" i="1" l="1"/>
  <c r="G30" i="1"/>
  <c r="H30" i="1"/>
  <c r="I30" i="1"/>
  <c r="J30" i="1"/>
  <c r="K30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0" i="1"/>
  <c r="A28" i="1"/>
  <c r="A27" i="1"/>
  <c r="A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22" i="1"/>
  <c r="G22" i="1"/>
  <c r="H22" i="1"/>
  <c r="I22" i="1"/>
  <c r="J22" i="1"/>
  <c r="K22" i="1"/>
  <c r="F21" i="1"/>
  <c r="G21" i="1"/>
  <c r="H21" i="1"/>
  <c r="I21" i="1"/>
  <c r="J21" i="1"/>
  <c r="K21" i="1"/>
  <c r="F34" i="1"/>
  <c r="G34" i="1"/>
  <c r="H34" i="1"/>
  <c r="I34" i="1"/>
  <c r="J34" i="1"/>
  <c r="K34" i="1"/>
  <c r="F20" i="1"/>
  <c r="G20" i="1"/>
  <c r="H20" i="1"/>
  <c r="I20" i="1"/>
  <c r="J20" i="1"/>
  <c r="K20" i="1"/>
  <c r="A25" i="1"/>
  <c r="A24" i="1"/>
  <c r="A23" i="1"/>
  <c r="A51" i="1"/>
  <c r="A50" i="1"/>
  <c r="A49" i="1"/>
  <c r="A48" i="1"/>
  <c r="A22" i="1"/>
  <c r="A21" i="1"/>
  <c r="A34" i="1"/>
  <c r="A20" i="1"/>
  <c r="F42" i="1"/>
  <c r="G42" i="1"/>
  <c r="H42" i="1"/>
  <c r="I42" i="1"/>
  <c r="J42" i="1"/>
  <c r="K42" i="1"/>
  <c r="A44" i="1"/>
  <c r="A42" i="1"/>
  <c r="B81" i="16" l="1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0" i="16" l="1"/>
  <c r="F29" i="1" l="1"/>
  <c r="G29" i="1"/>
  <c r="H29" i="1"/>
  <c r="I29" i="1"/>
  <c r="J29" i="1"/>
  <c r="K29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33" i="1"/>
  <c r="G33" i="1"/>
  <c r="H33" i="1"/>
  <c r="I33" i="1"/>
  <c r="J33" i="1"/>
  <c r="K33" i="1"/>
  <c r="F14" i="1"/>
  <c r="G14" i="1"/>
  <c r="H14" i="1"/>
  <c r="I14" i="1"/>
  <c r="J14" i="1"/>
  <c r="K14" i="1"/>
  <c r="F13" i="1"/>
  <c r="G13" i="1"/>
  <c r="H13" i="1"/>
  <c r="I13" i="1"/>
  <c r="J13" i="1"/>
  <c r="K13" i="1"/>
  <c r="F38" i="1"/>
  <c r="G38" i="1"/>
  <c r="H38" i="1"/>
  <c r="I38" i="1"/>
  <c r="J38" i="1"/>
  <c r="K38" i="1"/>
  <c r="F45" i="1"/>
  <c r="G45" i="1"/>
  <c r="H45" i="1"/>
  <c r="I45" i="1"/>
  <c r="J45" i="1"/>
  <c r="K45" i="1"/>
  <c r="F12" i="1"/>
  <c r="G12" i="1"/>
  <c r="H12" i="1"/>
  <c r="I12" i="1"/>
  <c r="J12" i="1"/>
  <c r="K12" i="1"/>
  <c r="A29" i="1"/>
  <c r="A19" i="1"/>
  <c r="A18" i="1"/>
  <c r="A17" i="1"/>
  <c r="A16" i="1"/>
  <c r="A15" i="1"/>
  <c r="A33" i="1"/>
  <c r="A14" i="1"/>
  <c r="A13" i="1"/>
  <c r="A38" i="1"/>
  <c r="A45" i="1"/>
  <c r="A12" i="1"/>
  <c r="F44" i="1" l="1"/>
  <c r="G44" i="1"/>
  <c r="H44" i="1"/>
  <c r="I44" i="1"/>
  <c r="J44" i="1"/>
  <c r="K44" i="1"/>
  <c r="A37" i="1"/>
  <c r="F37" i="1"/>
  <c r="G37" i="1"/>
  <c r="H37" i="1"/>
  <c r="I37" i="1"/>
  <c r="J37" i="1"/>
  <c r="K37" i="1"/>
  <c r="A11" i="1" l="1"/>
  <c r="F11" i="1"/>
  <c r="G11" i="1"/>
  <c r="H11" i="1"/>
  <c r="I11" i="1"/>
  <c r="J11" i="1"/>
  <c r="K11" i="1"/>
  <c r="A36" i="1"/>
  <c r="F36" i="1"/>
  <c r="G36" i="1"/>
  <c r="H36" i="1"/>
  <c r="I36" i="1"/>
  <c r="J36" i="1"/>
  <c r="K36" i="1"/>
  <c r="A32" i="1"/>
  <c r="F32" i="1"/>
  <c r="G32" i="1"/>
  <c r="H32" i="1"/>
  <c r="I32" i="1"/>
  <c r="J32" i="1"/>
  <c r="K32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43" i="1"/>
  <c r="F43" i="1"/>
  <c r="G43" i="1"/>
  <c r="H43" i="1"/>
  <c r="I43" i="1"/>
  <c r="J43" i="1"/>
  <c r="K43" i="1"/>
  <c r="A41" i="1"/>
  <c r="F41" i="1"/>
  <c r="G41" i="1"/>
  <c r="H41" i="1"/>
  <c r="I41" i="1"/>
  <c r="J41" i="1"/>
  <c r="K41" i="1"/>
  <c r="A8" i="1"/>
  <c r="F8" i="1"/>
  <c r="G8" i="1"/>
  <c r="H8" i="1"/>
  <c r="I8" i="1"/>
  <c r="J8" i="1"/>
  <c r="K8" i="1"/>
  <c r="F35" i="1" l="1"/>
  <c r="G35" i="1"/>
  <c r="H35" i="1"/>
  <c r="I35" i="1"/>
  <c r="J35" i="1"/>
  <c r="K35" i="1"/>
  <c r="A35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G5" i="1" l="1"/>
  <c r="F5" i="1" l="1"/>
  <c r="H5" i="1"/>
  <c r="I5" i="1"/>
  <c r="J5" i="1"/>
  <c r="K5" i="1"/>
  <c r="A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<sst xmlns="http://schemas.openxmlformats.org/spreadsheetml/2006/main" count="13376" uniqueCount="2647">
  <si>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</si>
  <si>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</si>
  <si>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</si>
  <si>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</si>
  <si>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</si>
  <si>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</si>
  <si>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</si>
  <si>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</si>
  <si>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</si>
  <si>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</si>
  <si>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</si>
  <si>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</si>
  <si>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</si>
  <si>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</si>
  <si>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</si>
  <si>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</si>
  <si>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</si>
  <si>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</si>
  <si>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</si>
  <si>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</si>
  <si>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</si>
  <si>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</si>
  <si>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</si>
  <si>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</si>
  <si>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</si>
  <si>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</si>
  <si>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</si>
  <si>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</si>
  <si>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</si>
  <si>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</si>
  <si>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</si>
  <si>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</si>
  <si>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</si>
  <si>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</si>
  <si>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</si>
  <si>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</si>
  <si>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</si>
  <si>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</si>
  <si>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</si>
  <si>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</si>
  <si>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</si>
  <si>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</si>
  <si>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</si>
  <si>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</si>
  <si>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</si>
  <si>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</si>
  <si>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</si>
  <si>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</si>
  <si>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</si>
  <si>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</si>
  <si>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</si>
  <si>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</si>
  <si>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</si>
  <si>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</si>
  <si>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</si>
  <si>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</si>
  <si>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</si>
  <si>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</si>
  <si>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</si>
  <si>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</si>
  <si>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</si>
  <si>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</si>
  <si>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</si>
  <si>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</si>
  <si>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</si>
  <si>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</si>
  <si>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</si>
  <si>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</si>
  <si>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</si>
  <si>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</si>
  <si>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</si>
  <si>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</si>
  <si>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</si>
  <si>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</si>
  <si>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</si>
  <si>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</si>
  <si>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</si>
  <si>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</si>
  <si>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</si>
  <si>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</si>
  <si>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</si>
  <si>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</si>
  <si>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</si>
  <si>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</si>
  <si>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</si>
  <si>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</si>
  <si>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</si>
  <si>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</si>
  <si>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</si>
  <si>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</si>
  <si>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</si>
  <si>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</si>
  <si>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</si>
  <si>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</si>
  <si>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</si>
  <si>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</si>
  <si>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</si>
  <si>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</si>
  <si>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</si>
  <si>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</si>
  <si>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</si>
  <si>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</si>
  <si>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</si>
  <si>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</si>
  <si>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</si>
  <si>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</si>
  <si>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</si>
  <si>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</si>
  <si>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</si>
  <si>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</si>
  <si>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</si>
  <si>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</si>
  <si>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</si>
  <si>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</si>
  <si>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</si>
  <si>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</si>
  <si>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</si>
  <si>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</si>
  <si>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</si>
  <si>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</si>
  <si>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</si>
  <si>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</si>
  <si>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</si>
  <si>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</si>
  <si>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</si>
  <si>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</si>
  <si>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</si>
  <si>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</si>
  <si>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</si>
  <si>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</si>
  <si>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</si>
  <si>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</si>
  <si>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</si>
  <si>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</si>
  <si>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</si>
  <si>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</si>
  <si>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</si>
  <si>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</si>
  <si>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</si>
  <si>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</si>
  <si>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</si>
  <si>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</si>
  <si>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</si>
  <si>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</si>
  <si>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</si>
  <si>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</si>
  <si>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</si>
  <si>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</si>
  <si>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</si>
  <si>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</si>
  <si>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</si>
  <si>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</si>
  <si>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</si>
  <si>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</si>
  <si>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</si>
  <si>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</si>
  <si>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</si>
  <si>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</si>
  <si>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</si>
  <si>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</si>
  <si>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</si>
  <si>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</si>
  <si>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</si>
  <si>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</si>
  <si>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</si>
  <si>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</si>
  <si>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</si>
  <si>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</si>
  <si>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</si>
  <si>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</si>
  <si>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</si>
  <si>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</si>
  <si>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</si>
  <si>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</si>
  <si>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</si>
  <si>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</si>
  <si>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</si>
  <si>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</si>
  <si>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</si>
  <si>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</si>
  <si>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</si>
  <si>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</si>
  <si>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</si>
  <si>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</si>
  <si>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</si>
  <si>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</si>
  <si>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</si>
  <si>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</si>
  <si>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</si>
  <si>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</si>
  <si>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</si>
  <si>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</si>
  <si>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</si>
  <si>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</si>
  <si>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</si>
  <si>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</si>
  <si>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</si>
  <si>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</si>
  <si>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</si>
  <si>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</si>
  <si>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</si>
  <si>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</si>
  <si>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</si>
  <si>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</si>
  <si>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</si>
  <si>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</si>
  <si>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</si>
  <si>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</si>
  <si>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</si>
  <si>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</si>
  <si>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</si>
  <si>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</si>
  <si>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</si>
  <si>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</si>
  <si>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</si>
  <si>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</si>
  <si>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</si>
  <si>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</si>
  <si>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</si>
  <si>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</si>
  <si>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</si>
  <si>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</si>
  <si>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</si>
  <si>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</si>
  <si>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</si>
  <si>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</si>
  <si>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</si>
  <si>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</si>
  <si>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</si>
  <si>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</si>
  <si>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</si>
  <si>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</si>
  <si>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</si>
  <si>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</si>
  <si>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</si>
  <si>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</si>
  <si>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</si>
  <si>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</si>
  <si>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</si>
  <si>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</si>
  <si>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</si>
  <si>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</si>
  <si>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</si>
  <si>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</si>
  <si>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</si>
  <si>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</si>
  <si>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</si>
  <si>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</si>
  <si>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</si>
  <si>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</si>
  <si>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</si>
  <si>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</si>
  <si>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</si>
  <si>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</si>
  <si>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</si>
  <si>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</si>
  <si>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</si>
  <si>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</si>
  <si>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</si>
  <si>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</si>
  <si>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</si>
  <si>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</si>
  <si>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</si>
  <si>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</si>
  <si>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</si>
  <si>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</si>
  <si>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</si>
  <si>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</si>
  <si>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</si>
  <si>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</si>
  <si>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</si>
  <si>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</si>
  <si>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</si>
  <si>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</si>
  <si>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</si>
  <si>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</si>
  <si>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</si>
  <si>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</si>
  <si>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</si>
  <si>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</si>
  <si>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</si>
  <si>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</si>
  <si>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</si>
  <si>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</si>
  <si>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</si>
  <si>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</si>
  <si>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</si>
  <si>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</si>
  <si>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</si>
  <si>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</si>
  <si>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</si>
  <si>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</si>
  <si>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</si>
  <si>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</si>
  <si>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</si>
  <si>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</si>
  <si>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</si>
  <si>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</si>
  <si>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</si>
  <si>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</si>
  <si>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</si>
  <si>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</si>
  <si>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</si>
  <si>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</si>
  <si>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</si>
  <si>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</si>
  <si>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</si>
  <si>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</si>
  <si>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</si>
  <si>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</si>
  <si>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</si>
  <si>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</si>
  <si>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</si>
  <si>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</si>
  <si>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</si>
  <si>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</si>
  <si>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</si>
  <si>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</si>
  <si>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</si>
  <si>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</si>
  <si>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</si>
  <si>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</si>
  <si>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</si>
  <si>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</si>
  <si>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</si>
  <si>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</si>
  <si>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</si>
  <si>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</si>
  <si>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</si>
  <si>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</si>
  <si>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</si>
  <si>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</si>
  <si>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</si>
  <si>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</si>
  <si>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</si>
  <si>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</si>
  <si>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</si>
  <si>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</si>
  <si>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</si>
  <si>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</si>
  <si>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</si>
  <si>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</si>
  <si>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</si>
  <si>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</si>
  <si>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</si>
  <si>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</si>
  <si>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</si>
  <si>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</si>
  <si>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</si>
  <si>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</si>
  <si>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</si>
  <si>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</si>
  <si>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</si>
  <si>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</si>
  <si>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</si>
  <si>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</si>
  <si>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</si>
  <si>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</si>
  <si>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</si>
  <si>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</si>
  <si>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</si>
  <si>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</si>
  <si>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</si>
  <si>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</si>
  <si>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</si>
  <si>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</si>
  <si>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</si>
  <si>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</si>
  <si>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</si>
  <si>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</si>
  <si>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</si>
  <si>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</si>
  <si>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</si>
  <si>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</si>
  <si>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</si>
  <si>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</si>
  <si>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</si>
  <si>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</si>
  <si>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</si>
  <si>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</si>
  <si>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</si>
  <si>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</si>
  <si>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</si>
  <si>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</si>
  <si>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</si>
  <si>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</si>
  <si>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</si>
  <si>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</si>
  <si>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</si>
  <si>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</si>
  <si>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</si>
  <si>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</si>
  <si>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</si>
  <si>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</si>
  <si>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</si>
  <si>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</si>
  <si>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</si>
  <si>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</si>
  <si>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</si>
  <si>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</si>
  <si>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</si>
  <si>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</si>
  <si>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</si>
  <si>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</si>
  <si>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</si>
  <si>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</si>
  <si>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</si>
  <si>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</si>
  <si>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</si>
  <si>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</si>
  <si>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</si>
  <si>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</si>
  <si>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</si>
  <si>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</si>
  <si>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</si>
  <si>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</si>
  <si>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</si>
  <si>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</si>
  <si>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</si>
  <si>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</si>
  <si>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</si>
  <si>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</si>
  <si>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</si>
  <si>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</si>
  <si>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</si>
  <si>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</si>
  <si>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</si>
  <si>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</si>
  <si>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</si>
  <si>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</si>
  <si>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</si>
  <si>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</si>
  <si>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</si>
  <si>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</si>
  <si>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</si>
  <si>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</si>
  <si>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</si>
  <si>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</si>
  <si>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</si>
  <si>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</si>
  <si>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</si>
  <si>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</si>
  <si>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</si>
  <si>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</si>
  <si>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</si>
  <si>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</si>
  <si>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</si>
  <si>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</si>
  <si>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</si>
  <si>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</si>
  <si>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</si>
  <si>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</si>
  <si>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</si>
  <si>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</si>
  <si>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</si>
  <si>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</si>
  <si>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</si>
  <si>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</si>
  <si>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</si>
  <si>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</si>
  <si>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</si>
  <si>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</si>
  <si>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</si>
  <si>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</si>
  <si>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</si>
  <si>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</si>
  <si>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</si>
  <si>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</si>
  <si>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</si>
  <si>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</si>
  <si>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</si>
  <si>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</si>
  <si>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</si>
  <si>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</si>
  <si>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</si>
  <si>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</si>
  <si>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</si>
  <si>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</si>
  <si>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</si>
  <si>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</si>
  <si>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</si>
  <si>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</si>
  <si>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</si>
  <si>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</si>
  <si>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</si>
  <si>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</si>
  <si>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</si>
  <si>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</si>
  <si>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</si>
  <si>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</si>
  <si>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</si>
  <si>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</si>
  <si>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</si>
  <si>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</si>
  <si>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</si>
  <si>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</si>
  <si>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</si>
  <si>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</si>
  <si>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</si>
  <si>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</si>
  <si>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</si>
  <si>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</si>
  <si>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</si>
  <si>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</si>
  <si>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</si>
  <si>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</si>
  <si>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</si>
  <si>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</si>
  <si>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</si>
  <si>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</si>
  <si>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</si>
  <si>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</si>
  <si>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</si>
  <si>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</si>
  <si>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</si>
  <si>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</si>
  <si>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</si>
  <si>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</si>
  <si>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</si>
  <si>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</si>
  <si>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</si>
  <si>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</si>
  <si>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</si>
  <si>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</si>
  <si>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</si>
  <si>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</si>
  <si>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</si>
  <si>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</si>
  <si>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</si>
  <si>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</si>
  <si>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</si>
  <si>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</si>
  <si>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</si>
  <si>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</si>
  <si>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</si>
  <si>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</si>
  <si>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</si>
  <si>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</si>
  <si>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</si>
  <si>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</si>
  <si>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</si>
  <si>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</si>
  <si>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</si>
  <si>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</si>
  <si>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</si>
  <si>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</si>
  <si>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</si>
  <si>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</si>
  <si>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</si>
  <si>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</si>
  <si>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</si>
  <si>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</si>
  <si>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</si>
  <si>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</si>
  <si>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</si>
  <si>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</si>
  <si>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</si>
  <si>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</si>
  <si>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</si>
  <si>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</si>
  <si>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</si>
  <si>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</si>
  <si>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</si>
  <si>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</si>
  <si>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</si>
  <si>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</si>
  <si>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</si>
  <si>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</si>
  <si>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</si>
  <si>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</si>
  <si>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</si>
  <si>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</si>
  <si>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</si>
  <si>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</si>
  <si>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</si>
  <si>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</si>
  <si>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</si>
  <si>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</si>
  <si>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</si>
  <si>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</si>
  <si>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</si>
  <si>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</si>
  <si>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</si>
  <si>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</si>
  <si>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</si>
  <si>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</si>
  <si>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</si>
  <si>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</si>
  <si>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</si>
  <si>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</si>
  <si>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</si>
  <si>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</si>
  <si>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</si>
  <si>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</si>
  <si>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</si>
  <si>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</si>
  <si>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</si>
  <si>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</si>
  <si>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</si>
  <si>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</si>
  <si>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</si>
  <si>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</si>
  <si>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</si>
  <si>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</si>
  <si>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</si>
  <si>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</si>
  <si>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</si>
  <si>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</si>
  <si>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</si>
  <si>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</si>
  <si>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</si>
  <si>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</si>
  <si>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</si>
  <si>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</si>
  <si>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</si>
  <si>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</si>
  <si>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</si>
  <si>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</si>
  <si>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</si>
  <si>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</si>
  <si>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</si>
  <si>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</si>
  <si>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</si>
  <si>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</si>
  <si>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</si>
  <si>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</si>
  <si>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</si>
  <si>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</si>
  <si>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</si>
  <si>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</si>
  <si>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</si>
  <si>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</si>
  <si>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</si>
  <si>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</si>
  <si>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</si>
  <si>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</si>
  <si>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</si>
  <si>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</si>
  <si>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</si>
  <si>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</si>
  <si>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</si>
  <si>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</si>
  <si>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</si>
  <si>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</si>
  <si>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</si>
  <si>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</si>
  <si>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</si>
  <si>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</si>
  <si>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</si>
  <si>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</si>
  <si>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</si>
  <si>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</si>
  <si>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</si>
  <si>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</si>
  <si>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</si>
  <si>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</si>
  <si>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</si>
  <si>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</si>
  <si>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</si>
  <si>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</si>
  <si>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</si>
  <si>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</si>
  <si>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</si>
  <si>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</si>
  <si>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</si>
  <si>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</si>
  <si>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</si>
  <si>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</si>
  <si>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</si>
  <si>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</si>
  <si>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</si>
  <si>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</si>
  <si>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</si>
  <si>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</si>
  <si>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</si>
  <si>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</si>
  <si>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</si>
  <si>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</si>
  <si>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</si>
  <si>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</si>
  <si>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</si>
  <si>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</si>
  <si>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</si>
  <si>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</si>
  <si>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</si>
  <si>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</si>
  <si>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</si>
  <si>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</si>
  <si>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</si>
  <si>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</si>
  <si>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</si>
  <si>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</si>
  <si>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</si>
  <si>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</si>
  <si>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</si>
  <si>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</si>
  <si>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</si>
  <si>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</si>
  <si>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</si>
  <si>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</si>
  <si>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</si>
  <si>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</si>
  <si>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</si>
  <si>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</si>
  <si>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</si>
  <si>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</si>
  <si>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</si>
  <si>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</si>
  <si>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</si>
  <si>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</si>
  <si>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</si>
  <si>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</si>
  <si>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</si>
  <si>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</si>
  <si>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</si>
  <si>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</si>
  <si>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</si>
  <si>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</si>
  <si>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</si>
  <si>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</si>
  <si>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</si>
  <si>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</si>
  <si>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</si>
  <si>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</si>
  <si>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</si>
  <si>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</si>
  <si>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</si>
  <si>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</si>
  <si>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</si>
  <si>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</si>
  <si>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</si>
  <si>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</si>
  <si>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</si>
  <si>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</si>
  <si>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</si>
  <si>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</si>
  <si>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</si>
  <si>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</si>
  <si>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</si>
  <si>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</si>
  <si>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</si>
  <si>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</si>
  <si>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</si>
  <si>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</si>
  <si>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</si>
  <si>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</si>
  <si>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</si>
  <si>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</si>
  <si>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</si>
  <si>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</si>
  <si>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</si>
  <si>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</si>
  <si>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</si>
  <si>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</si>
  <si>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</si>
  <si>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</si>
  <si>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</si>
  <si>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</si>
  <si>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</si>
  <si>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</si>
  <si>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</si>
  <si>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</si>
  <si>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</si>
  <si>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</si>
  <si>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</si>
  <si>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</si>
  <si>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</si>
  <si>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</si>
  <si>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</si>
  <si>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</si>
  <si>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</si>
  <si>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</si>
  <si>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</si>
  <si>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</si>
  <si>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</si>
  <si>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</si>
  <si>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</si>
  <si>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</si>
  <si>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</si>
  <si>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</si>
  <si>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</si>
  <si>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</si>
  <si>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</si>
  <si>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</si>
  <si>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</si>
  <si>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</si>
  <si>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</si>
  <si>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</si>
  <si>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</si>
  <si>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</si>
  <si>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</si>
  <si>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</si>
  <si>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</si>
  <si>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</si>
  <si>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</si>
  <si>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</si>
  <si>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</si>
  <si>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</si>
  <si>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</si>
  <si>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</si>
  <si>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</si>
  <si>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</si>
  <si>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</si>
  <si>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</si>
  <si>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</si>
  <si>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</si>
  <si>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</si>
  <si>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</si>
  <si>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</si>
  <si>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</si>
  <si>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</si>
  <si>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</si>
  <si>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</si>
  <si>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</si>
  <si>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</si>
  <si>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</si>
  <si>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</si>
  <si>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</si>
  <si>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</si>
  <si>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</si>
  <si>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</si>
  <si>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</si>
  <si>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</si>
  <si>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</si>
  <si>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</si>
  <si>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</si>
  <si>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</si>
  <si>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</si>
  <si>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</si>
  <si>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</si>
  <si>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</si>
  <si>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</si>
  <si>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</si>
  <si>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</si>
  <si>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</si>
  <si>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</si>
  <si>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</si>
  <si>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</si>
  <si>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</si>
  <si>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</si>
  <si>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</si>
  <si>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</si>
  <si>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</si>
  <si>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</si>
  <si>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</si>
  <si>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</si>
  <si>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</si>
  <si>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</si>
  <si>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</si>
  <si>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</si>
  <si>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</si>
  <si>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</si>
  <si>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</si>
  <si>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</si>
  <si>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</si>
  <si>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</si>
  <si>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</si>
  <si>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</si>
  <si>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</si>
  <si>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</si>
  <si>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</si>
  <si>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</si>
  <si>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</si>
  <si>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</si>
  <si>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</si>
  <si>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</si>
  <si>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</si>
  <si>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</si>
  <si>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</si>
  <si>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</si>
  <si>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</si>
  <si>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</si>
  <si>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</si>
  <si>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</si>
  <si>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</si>
  <si>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</si>
  <si>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</si>
  <si>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</si>
  <si>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</si>
  <si>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</si>
  <si>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</si>
  <si>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</si>
  <si>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</si>
  <si>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</si>
  <si>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</si>
  <si>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</si>
  <si>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</si>
  <si>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</si>
  <si>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</si>
  <si>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</si>
  <si>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</si>
  <si>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</si>
  <si>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</si>
  <si>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</si>
  <si>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</si>
  <si>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</si>
  <si>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</si>
  <si>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</si>
  <si>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</si>
  <si>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</si>
  <si>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</si>
  <si>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</si>
  <si>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</si>
  <si>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</si>
  <si>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</si>
  <si>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</si>
  <si>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</si>
  <si>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</si>
  <si>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</si>
  <si>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</si>
  <si>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</si>
  <si>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</si>
  <si>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</si>
  <si>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</si>
  <si>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</si>
  <si>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</si>
  <si>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</si>
  <si>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</si>
  <si>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</si>
  <si>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</si>
  <si>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</si>
  <si>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</si>
  <si>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</si>
  <si>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</si>
  <si>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</si>
  <si>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</si>
  <si>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</si>
  <si>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</si>
  <si>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</si>
  <si>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</si>
  <si>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</si>
  <si>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</si>
  <si>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</si>
  <si>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</si>
  <si>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</si>
  <si>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</si>
  <si>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</si>
  <si>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</si>
  <si>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</si>
  <si>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</si>
  <si>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</si>
  <si>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</si>
  <si>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</si>
  <si>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</si>
  <si>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</si>
  <si>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</si>
  <si>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</si>
  <si>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</si>
  <si>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</si>
  <si>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</si>
  <si>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</si>
  <si>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</si>
  <si>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</si>
  <si>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</si>
  <si>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</si>
  <si>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</si>
  <si>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</si>
  <si>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</si>
  <si>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</si>
  <si>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</si>
  <si>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</si>
  <si>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</si>
  <si>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</si>
  <si>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</si>
  <si>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</si>
  <si>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</si>
  <si>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</si>
  <si>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</si>
  <si>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</si>
  <si>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</si>
  <si>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</si>
  <si>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</si>
  <si>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</si>
  <si>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</si>
  <si>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</si>
  <si>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</si>
  <si>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</si>
  <si>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</si>
  <si>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</si>
  <si>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</si>
  <si>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</si>
  <si>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</si>
  <si>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</si>
  <si>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</si>
  <si>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</si>
  <si>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</si>
  <si>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</si>
  <si>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</si>
  <si>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</si>
  <si>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</si>
  <si>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</si>
  <si>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</si>
  <si>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</si>
  <si>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</si>
  <si>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</si>
  <si>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</si>
  <si>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</si>
  <si>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</si>
  <si>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</si>
  <si>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</si>
  <si>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</si>
  <si>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</si>
  <si>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</si>
  <si>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</si>
  <si>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</si>
  <si>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</si>
  <si>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</si>
  <si>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</si>
  <si>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</si>
  <si>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</si>
  <si>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</si>
  <si>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</si>
  <si>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</si>
  <si>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</si>
  <si>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</si>
  <si>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</si>
  <si>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</si>
  <si>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</si>
  <si>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</si>
  <si>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</si>
  <si>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</si>
  <si>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</si>
  <si>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</si>
  <si>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</si>
  <si>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</si>
  <si>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</si>
  <si>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</si>
  <si>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</si>
  <si>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</si>
  <si>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</si>
  <si>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</si>
  <si>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</si>
  <si>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</si>
  <si>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</si>
  <si>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</si>
  <si>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</si>
  <si>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</si>
  <si>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</si>
  <si>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</si>
  <si>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</si>
  <si>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</si>
  <si>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</si>
  <si>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</si>
  <si>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</si>
  <si>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</si>
  <si>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</si>
  <si>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</si>
  <si>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</si>
  <si>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</si>
  <si>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</si>
  <si>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</si>
  <si>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</si>
  <si>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</si>
  <si>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</si>
  <si>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</si>
  <si>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</si>
  <si>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</si>
  <si>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</si>
  <si>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</si>
  <si>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</si>
  <si>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</si>
  <si>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</si>
  <si>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</si>
  <si>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</si>
  <si>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</si>
  <si>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</si>
  <si>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</si>
  <si>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</si>
  <si>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</si>
  <si>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</si>
  <si>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</si>
  <si>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</si>
  <si>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</si>
  <si>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</si>
  <si>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</si>
  <si>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</si>
  <si>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</si>
  <si>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</si>
  <si>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</si>
  <si>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</si>
  <si>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</si>
  <si>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</si>
  <si>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</si>
  <si>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</si>
  <si>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</si>
  <si>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</si>
  <si>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</si>
  <si>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</si>
  <si>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</si>
  <si>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</si>
  <si>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</si>
  <si>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</si>
  <si>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</si>
  <si>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</si>
  <si>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</si>
  <si>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</si>
  <si>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</si>
  <si>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</si>
  <si>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</si>
  <si>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</si>
  <si>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</si>
  <si>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</si>
  <si>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</si>
  <si>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</si>
  <si>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</si>
  <si>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</si>
  <si>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</si>
  <si>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</si>
  <si>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</si>
  <si>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</si>
  <si>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</si>
  <si>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</si>
  <si>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</si>
  <si>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</si>
  <si>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</si>
  <si>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</si>
  <si>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</si>
  <si>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</si>
  <si>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</si>
  <si>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</si>
  <si>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</si>
  <si>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</si>
  <si>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</si>
  <si>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</si>
  <si>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</si>
  <si>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</si>
  <si>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</si>
  <si>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</si>
  <si>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</si>
  <si>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</si>
  <si>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</si>
  <si>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</si>
  <si>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</si>
  <si>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</si>
  <si>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</si>
  <si>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</si>
  <si>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</si>
  <si>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</si>
  <si>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</si>
  <si>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</si>
  <si>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</si>
  <si>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</si>
  <si>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</si>
  <si>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</si>
  <si>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</si>
  <si>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</si>
  <si>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</si>
  <si>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</si>
  <si>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</si>
  <si>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</si>
  <si>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</si>
  <si>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</si>
  <si>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</si>
  <si>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</si>
  <si>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</si>
  <si>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</si>
  <si>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</si>
  <si>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</si>
  <si>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</si>
  <si>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</si>
  <si>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</si>
  <si>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</si>
  <si>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</si>
  <si>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</si>
  <si>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</si>
  <si>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</si>
  <si>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</si>
  <si>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</si>
  <si>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</si>
  <si>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</si>
  <si>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</si>
  <si>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</si>
  <si>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</si>
  <si>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</si>
  <si>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</si>
  <si>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</si>
  <si>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</si>
  <si>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</si>
  <si>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</si>
  <si>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</si>
  <si>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</si>
  <si>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</si>
  <si>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</si>
  <si>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</si>
  <si>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</si>
  <si>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</si>
  <si>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</si>
  <si>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</si>
  <si>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</si>
  <si>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</si>
  <si>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</si>
  <si>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</si>
  <si>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</si>
  <si>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</si>
  <si>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</si>
  <si>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</si>
  <si>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</si>
  <si>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</si>
  <si>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</si>
  <si>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</si>
  <si>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</si>
  <si>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</si>
  <si>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</si>
  <si>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</si>
  <si>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</si>
  <si>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</si>
  <si>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</si>
  <si>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</si>
  <si>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</si>
  <si>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</si>
  <si>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</si>
  <si>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</si>
  <si>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</si>
  <si>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</si>
  <si>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</si>
  <si>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</si>
  <si>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</si>
  <si>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</si>
  <si>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</si>
  <si>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</si>
  <si>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</si>
  <si>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</si>
  <si>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</si>
  <si>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</si>
  <si>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</si>
  <si>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</si>
  <si>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</si>
  <si>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</si>
  <si>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</si>
  <si>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</si>
  <si>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</si>
  <si>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</si>
  <si>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</si>
  <si>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</si>
  <si>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</si>
  <si>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</si>
  <si>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</si>
  <si>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</si>
  <si>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</si>
  <si>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</si>
  <si>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</si>
  <si>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</si>
  <si>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</si>
  <si>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</si>
  <si>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</si>
  <si>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</si>
  <si>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</si>
  <si>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</si>
  <si>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</si>
  <si>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</si>
  <si>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</si>
  <si>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</si>
  <si>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</si>
  <si>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</si>
  <si>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</si>
  <si>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</si>
  <si>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</si>
  <si>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</si>
  <si>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</si>
  <si>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</si>
  <si>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</si>
  <si>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</si>
  <si>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</si>
  <si>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</si>
  <si>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</si>
  <si>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</si>
  <si>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</si>
  <si>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</si>
  <si>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</si>
  <si>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</si>
  <si>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</si>
  <si>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</si>
  <si>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</si>
  <si>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</si>
  <si>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</si>
  <si>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</si>
  <si>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</si>
  <si>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</si>
  <si>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</si>
  <si>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</si>
  <si>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</si>
  <si>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</si>
  <si>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</si>
  <si>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</si>
  <si>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</si>
  <si>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</si>
  <si>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</si>
  <si>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</si>
  <si>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</si>
  <si>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</si>
  <si>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</si>
  <si>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</si>
  <si>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</si>
  <si>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</si>
  <si>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</si>
  <si>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</si>
  <si>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</si>
  <si>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</si>
  <si>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</si>
  <si>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</si>
  <si>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</si>
  <si>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</si>
  <si>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</si>
  <si>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</si>
  <si>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</si>
  <si>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</si>
  <si>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</si>
  <si>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</si>
  <si>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</si>
  <si>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</si>
  <si>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</si>
  <si>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</si>
  <si>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</si>
  <si>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</si>
  <si>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</si>
  <si>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</si>
  <si>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</si>
  <si>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</si>
  <si>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</si>
  <si>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</si>
  <si>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</si>
  <si>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</si>
  <si>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</si>
  <si>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</si>
  <si>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</si>
  <si>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</si>
  <si>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</si>
  <si>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</si>
  <si>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</si>
  <si>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</si>
  <si>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</si>
  <si>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</si>
  <si>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</si>
  <si>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</si>
  <si>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</si>
  <si>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</si>
  <si>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</si>
  <si>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</si>
  <si>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</si>
  <si>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</si>
  <si>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</si>
  <si>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</si>
  <si>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</si>
  <si>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</si>
  <si>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</si>
  <si>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</si>
  <si>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</si>
  <si>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</si>
  <si>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</si>
  <si>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</si>
  <si>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</si>
  <si>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</si>
  <si>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</si>
  <si>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</si>
  <si>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</si>
  <si>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</si>
  <si>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</si>
  <si>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</si>
  <si>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</si>
  <si>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</si>
  <si>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</si>
  <si>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</si>
  <si>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</si>
  <si>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</si>
  <si>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</si>
  <si>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</si>
  <si>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</si>
  <si>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</si>
  <si>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</si>
  <si>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</si>
  <si>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</si>
  <si>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</si>
  <si>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</si>
  <si>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</si>
  <si>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</si>
  <si>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</si>
  <si>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</si>
  <si>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</si>
  <si>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</si>
  <si>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</si>
  <si>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</si>
  <si>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</si>
  <si>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</si>
  <si>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</si>
  <si>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</si>
  <si>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</si>
  <si>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</si>
  <si>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</si>
  <si>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</si>
  <si>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</si>
  <si>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</si>
  <si>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</si>
  <si>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</si>
  <si>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</si>
  <si>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</si>
  <si>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</si>
  <si>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</si>
  <si>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</si>
  <si>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</si>
  <si>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</si>
  <si>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</si>
  <si>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</si>
  <si>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</si>
  <si>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</si>
  <si>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</si>
  <si>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</si>
  <si>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</si>
  <si>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</si>
  <si>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</si>
  <si>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</si>
  <si>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</si>
  <si>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</si>
  <si>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</si>
  <si>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</si>
  <si>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</si>
  <si>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</si>
  <si>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</si>
  <si>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</si>
  <si>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</si>
  <si>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</si>
  <si>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</si>
  <si>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</si>
  <si>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</si>
  <si>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</si>
  <si>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</si>
  <si>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</si>
  <si>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</si>
  <si>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</si>
  <si>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</si>
  <si>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</si>
  <si>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</si>
  <si>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</si>
  <si>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</si>
  <si>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</si>
  <si>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</si>
  <si>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</si>
  <si>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</si>
  <si>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</si>
  <si>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</si>
  <si>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</si>
  <si>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</si>
  <si>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</si>
  <si>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</si>
  <si>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</si>
  <si>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</si>
  <si>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</si>
  <si>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</si>
  <si>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</si>
  <si>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</si>
  <si>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</si>
  <si>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</si>
  <si>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</si>
  <si>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</si>
  <si>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</si>
  <si>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</si>
  <si>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</si>
  <si>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</si>
  <si>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</si>
  <si>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</si>
  <si>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</si>
  <si>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</si>
  <si>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</si>
  <si>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</si>
  <si>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</si>
  <si>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</si>
  <si>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</si>
  <si>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</si>
  <si>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</si>
  <si>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</si>
  <si>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</si>
  <si>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</si>
  <si>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</si>
  <si>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</si>
  <si>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</si>
  <si>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</si>
  <si>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</si>
  <si>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</si>
  <si>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</si>
  <si>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</si>
  <si>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</si>
  <si>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</si>
  <si>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</si>
  <si>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</si>
  <si>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</si>
  <si>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</si>
  <si>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</si>
  <si>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</si>
  <si>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</si>
  <si>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</si>
  <si>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</si>
  <si>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</si>
  <si>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</si>
  <si>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</si>
  <si>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</si>
  <si>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</si>
  <si>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</si>
  <si>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</si>
  <si>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</si>
  <si>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</si>
  <si>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</si>
  <si>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</si>
  <si>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</si>
  <si>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</si>
  <si>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</si>
  <si>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</si>
  <si>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</si>
  <si>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</si>
  <si>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</si>
  <si>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</si>
  <si>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</si>
  <si>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</si>
  <si>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</si>
  <si>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</si>
  <si>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</si>
  <si>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</si>
  <si>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</si>
  <si>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</si>
  <si>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</si>
  <si>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</si>
  <si>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</si>
  <si>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</si>
  <si>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</si>
  <si>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</si>
  <si>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</si>
  <si>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</si>
  <si>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</si>
  <si>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</si>
  <si>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</si>
  <si>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</si>
  <si>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</si>
  <si>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</si>
  <si>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</si>
  <si>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</si>
  <si>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</si>
  <si>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</si>
  <si>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</si>
  <si>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</si>
  <si>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</si>
  <si>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</si>
  <si>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</si>
  <si>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</si>
  <si>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</si>
  <si>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</si>
  <si>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</si>
  <si>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</si>
  <si>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</si>
  <si>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</si>
  <si>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</si>
  <si>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</si>
  <si>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</si>
  <si>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</si>
  <si>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</si>
  <si>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</si>
  <si>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</si>
  <si>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</si>
  <si>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</si>
  <si>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</si>
  <si>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</si>
  <si>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</si>
  <si>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</si>
  <si>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</si>
  <si>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</si>
  <si>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</si>
  <si>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</si>
  <si>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</si>
  <si>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</si>
  <si>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</si>
  <si>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</si>
  <si>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</si>
  <si>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</si>
  <si>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</si>
  <si>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</si>
  <si>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</si>
  <si>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</si>
  <si>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</si>
  <si>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</si>
  <si>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</si>
  <si>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</si>
  <si>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</si>
  <si>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</si>
  <si>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</si>
  <si>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</si>
  <si>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</si>
  <si>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</si>
  <si>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</si>
  <si>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</si>
  <si>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</si>
  <si>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</si>
  <si>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</si>
  <si>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</si>
  <si>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</si>
  <si>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</si>
  <si>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</si>
  <si>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</si>
  <si>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</si>
  <si>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</si>
  <si>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</si>
  <si>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</si>
  <si>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</si>
  <si>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</si>
  <si>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</si>
  <si>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</si>
  <si>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</si>
  <si>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</si>
  <si>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</si>
  <si>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</si>
  <si>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</si>
  <si>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</si>
  <si>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</si>
  <si>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</si>
  <si>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</si>
  <si>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</si>
  <si>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</si>
  <si>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</si>
  <si>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</si>
  <si>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</si>
  <si>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</si>
  <si>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</si>
  <si>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</si>
  <si>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</si>
  <si>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</si>
  <si>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</si>
  <si>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</si>
  <si>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</si>
  <si>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</si>
  <si>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</si>
  <si>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</si>
  <si>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</si>
  <si>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</si>
  <si>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</si>
  <si>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</si>
  <si>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</si>
  <si>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</si>
  <si>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</si>
  <si>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</si>
  <si>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</si>
  <si>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</si>
  <si>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</si>
  <si>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</si>
  <si>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</si>
  <si>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</si>
  <si>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</si>
  <si>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</si>
  <si>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</si>
  <si>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</si>
  <si>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</si>
  <si>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</si>
  <si>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</si>
  <si>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</si>
  <si>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</si>
  <si>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</si>
  <si>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</si>
  <si>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</si>
  <si>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</si>
  <si>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</si>
  <si>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</si>
  <si>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</si>
  <si>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</si>
  <si>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</si>
  <si>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</si>
  <si>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</si>
  <si>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</si>
  <si>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</si>
  <si>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</si>
  <si>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</si>
  <si>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</si>
  <si>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</si>
  <si>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</si>
  <si>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</si>
  <si>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</si>
  <si>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</si>
  <si>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</si>
  <si>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</si>
  <si>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</si>
  <si>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</si>
  <si>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</si>
  <si>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</si>
  <si>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</si>
  <si>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</si>
  <si>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</si>
  <si>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</si>
  <si>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</si>
  <si>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</si>
  <si>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</si>
  <si>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</si>
  <si>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</si>
  <si>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</si>
  <si>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</si>
  <si>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</si>
  <si>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</si>
  <si>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</si>
  <si>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</si>
  <si>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</si>
  <si>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</si>
  <si>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</si>
  <si>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</si>
  <si>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</si>
  <si>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</si>
  <si>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</si>
  <si>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</si>
  <si>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</si>
  <si>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</si>
  <si>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</si>
  <si>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</si>
  <si>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</si>
  <si>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</si>
  <si>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</si>
  <si>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</si>
  <si>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</si>
  <si>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</si>
  <si>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</si>
  <si>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</si>
  <si>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</si>
  <si>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</si>
  <si>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</si>
  <si>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</si>
  <si>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</si>
  <si>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</si>
  <si>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</si>
  <si>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</si>
  <si>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</si>
  <si>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</si>
  <si>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</si>
  <si>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</si>
  <si>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</si>
  <si>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</si>
  <si>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</si>
  <si>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</si>
  <si>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</si>
  <si>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</si>
  <si>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</si>
  <si>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</si>
  <si>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</si>
  <si>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</si>
  <si>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</si>
  <si>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</si>
  <si>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</si>
  <si>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</si>
  <si>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</si>
  <si>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</si>
  <si>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</si>
  <si>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</si>
  <si>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</si>
  <si>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</si>
  <si>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</si>
  <si>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</si>
  <si>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</si>
  <si>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</si>
  <si>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</si>
  <si>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</si>
  <si>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</si>
  <si>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</si>
  <si>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</si>
  <si>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</si>
  <si>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</si>
  <si>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</si>
  <si>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</si>
  <si>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</si>
  <si>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</si>
  <si>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</si>
  <si>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</si>
  <si>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</si>
  <si>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</si>
  <si>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</si>
  <si>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</si>
  <si>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</si>
  <si>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</si>
  <si>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</si>
  <si>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</si>
  <si>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</si>
  <si>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</si>
  <si>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</si>
  <si>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</si>
  <si>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</si>
  <si>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</si>
  <si>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</si>
  <si>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</si>
  <si>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</si>
  <si>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</si>
  <si>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</si>
  <si>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</si>
  <si>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</si>
  <si>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</si>
  <si>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</si>
  <si>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</si>
  <si>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</si>
  <si>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</si>
  <si>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</si>
  <si>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</si>
  <si>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</si>
  <si>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</si>
  <si>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</si>
  <si>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</si>
  <si>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</si>
  <si>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</si>
  <si>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</si>
  <si>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</si>
  <si>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</si>
  <si>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</si>
  <si>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</si>
  <si>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</si>
  <si>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</si>
  <si>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</si>
  <si>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</si>
  <si>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</si>
  <si>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</si>
  <si>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</si>
  <si>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</si>
  <si>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</si>
  <si>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</si>
  <si>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</si>
  <si>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</si>
  <si>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</si>
  <si>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</si>
  <si>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</si>
  <si>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</si>
  <si>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</si>
  <si>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</si>
  <si>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</si>
  <si>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</si>
  <si>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</si>
  <si>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</si>
  <si>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</si>
  <si>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</si>
  <si>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</si>
  <si>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</si>
  <si>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</si>
  <si>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</si>
  <si>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</si>
  <si>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</si>
  <si>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</si>
  <si>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</si>
  <si>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</si>
  <si>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</si>
  <si>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</si>
  <si>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</si>
  <si>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</si>
  <si>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</si>
  <si>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</si>
  <si>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</si>
  <si>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</si>
  <si>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</si>
  <si>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</si>
  <si>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</si>
  <si>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</si>
  <si>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</si>
  <si>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</si>
  <si>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</si>
  <si>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</si>
  <si>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</si>
  <si>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</si>
  <si>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</si>
  <si>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</si>
  <si>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</si>
  <si>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</si>
  <si>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</si>
  <si>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</si>
  <si>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</si>
  <si>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</si>
  <si>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</si>
  <si>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</si>
  <si>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</si>
  <si>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</si>
  <si>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</si>
  <si>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</si>
  <si>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</si>
  <si>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</si>
  <si>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</si>
  <si>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</si>
  <si>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</si>
  <si>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</si>
  <si>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</si>
  <si>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</si>
  <si>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</si>
  <si>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</si>
  <si>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</si>
  <si>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</si>
  <si>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</si>
  <si>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</si>
  <si>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</si>
  <si>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</si>
  <si>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</si>
  <si>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</si>
  <si>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</si>
  <si>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</si>
  <si>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</si>
  <si>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</si>
  <si>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</si>
  <si>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</si>
  <si>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</si>
  <si>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</si>
  <si>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</si>
  <si>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</si>
  <si>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</si>
  <si>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</si>
  <si>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</si>
  <si>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</si>
  <si>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</si>
  <si>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</si>
  <si>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</si>
  <si>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</si>
  <si>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</si>
  <si>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</si>
  <si>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</si>
  <si>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</si>
  <si>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</si>
  <si>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</si>
  <si>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</si>
  <si>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</si>
  <si>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</si>
  <si>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</si>
  <si>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</si>
  <si>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</si>
  <si>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</si>
  <si>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</si>
  <si>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</si>
  <si>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</si>
  <si>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</si>
  <si>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</si>
  <si>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</si>
  <si>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</si>
  <si>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</si>
  <si>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</si>
  <si>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</si>
  <si>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</si>
  <si>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</si>
  <si>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</si>
  <si>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</si>
  <si>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</si>
  <si>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</si>
  <si>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</si>
  <si>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</si>
  <si>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</si>
  <si>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</si>
  <si>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</si>
  <si>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</si>
  <si>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</si>
  <si>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</si>
  <si>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</si>
  <si>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</si>
  <si>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</si>
  <si>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</si>
  <si>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</si>
  <si>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</si>
  <si>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</si>
  <si>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</si>
  <si>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</si>
  <si>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</si>
  <si>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</si>
  <si>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</si>
  <si>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</si>
  <si>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</si>
  <si>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</si>
  <si>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</si>
  <si>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</si>
  <si>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</si>
  <si>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</si>
  <si>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</si>
  <si>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</si>
  <si>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</si>
  <si>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</si>
  <si>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</si>
  <si>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</si>
  <si>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</si>
  <si>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</si>
  <si>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</si>
  <si>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</si>
  <si>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</si>
  <si>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</si>
  <si>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</si>
  <si>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</si>
  <si>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</si>
  <si>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</si>
  <si>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</si>
  <si>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</si>
  <si>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</si>
  <si>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</si>
  <si>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</si>
  <si>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</si>
  <si>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</si>
  <si>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</si>
  <si>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</si>
  <si>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</si>
  <si>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</si>
  <si>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</si>
  <si>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</si>
  <si>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</si>
  <si>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</si>
  <si>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</si>
  <si>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</si>
  <si>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</si>
  <si>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</si>
  <si>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</si>
  <si>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</si>
  <si>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</si>
  <si>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</si>
  <si>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</si>
  <si>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</si>
  <si>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</si>
  <si>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</si>
  <si>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</si>
  <si>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</si>
  <si>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</si>
  <si>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</si>
  <si>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</si>
  <si>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</si>
  <si>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</si>
  <si>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</si>
  <si>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</si>
  <si>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</si>
  <si>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</si>
  <si>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</si>
  <si>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</si>
  <si>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</si>
  <si>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</si>
  <si>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</si>
  <si>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</si>
  <si>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</si>
  <si>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</si>
  <si>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</si>
  <si>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</si>
  <si>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</si>
  <si>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</si>
  <si>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</si>
  <si>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</si>
  <si>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</si>
  <si>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</si>
  <si>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</si>
  <si>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</si>
  <si>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</si>
  <si>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</si>
  <si>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</si>
  <si>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</si>
  <si>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</si>
  <si>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</si>
  <si>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</si>
  <si>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</si>
  <si>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</si>
  <si>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</si>
  <si>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</si>
  <si>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</si>
  <si>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</si>
  <si>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</si>
  <si>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</si>
  <si>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</si>
  <si>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</si>
  <si>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</si>
  <si>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</si>
  <si>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</si>
  <si>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</si>
  <si>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</si>
  <si>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</si>
  <si>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</si>
  <si>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</si>
  <si>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</si>
  <si>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</si>
  <si>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</si>
  <si>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</si>
  <si>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</si>
  <si>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</si>
  <si>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</si>
  <si>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</si>
  <si>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</si>
  <si>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</si>
  <si>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</si>
  <si>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</si>
  <si>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</si>
  <si>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</si>
  <si>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</si>
  <si>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</si>
  <si>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</si>
  <si>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</si>
  <si>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</si>
  <si>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</si>
  <si>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</si>
  <si>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</si>
  <si>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</si>
  <si>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</si>
  <si>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</si>
  <si>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</si>
  <si>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</si>
  <si>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</si>
  <si>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</si>
  <si>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</si>
  <si>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</si>
  <si>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</si>
  <si>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</si>
  <si>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</si>
  <si>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</si>
  <si>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</si>
  <si>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</si>
  <si>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</si>
  <si>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</si>
  <si>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</si>
  <si>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</si>
  <si>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</si>
  <si>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</si>
  <si>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</si>
  <si>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</si>
  <si>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</si>
  <si>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</si>
  <si>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</si>
  <si>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</si>
  <si>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</si>
  <si>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</si>
  <si>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</si>
  <si>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</si>
  <si>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</si>
  <si>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</si>
  <si>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</si>
  <si>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</si>
  <si>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</si>
  <si>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</si>
  <si>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</si>
  <si>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</si>
  <si>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</si>
  <si>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</si>
  <si>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</si>
  <si>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</si>
  <si>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</si>
  <si>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</si>
  <si>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</si>
  <si>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</si>
  <si>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</si>
  <si>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</si>
  <si>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</si>
  <si>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</si>
  <si>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</si>
  <si>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</si>
  <si>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</si>
  <si>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</si>
  <si>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</si>
  <si>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</si>
  <si>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</si>
  <si>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</si>
  <si>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</si>
  <si>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</si>
  <si>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</si>
  <si>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</si>
  <si>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</si>
  <si>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</si>
  <si>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</si>
  <si>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</si>
  <si>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</si>
  <si>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</si>
  <si>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</si>
  <si>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</si>
  <si>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</si>
  <si>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</si>
  <si>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</si>
  <si>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</si>
  <si>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</si>
  <si>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</si>
  <si>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</si>
  <si>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</si>
  <si>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</si>
  <si>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</si>
  <si>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</si>
  <si>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</si>
  <si>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</si>
  <si>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</si>
  <si>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</si>
  <si>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</si>
  <si>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</si>
  <si>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</si>
  <si>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</si>
  <si>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</si>
  <si>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</si>
  <si>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</si>
  <si>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</si>
  <si>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</si>
  <si>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</si>
  <si>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</si>
  <si>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</si>
  <si>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</si>
  <si>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</si>
  <si>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</si>
  <si>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</si>
  <si>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</si>
  <si>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</si>
  <si>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</si>
  <si>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</si>
  <si>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</si>
  <si>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</si>
  <si>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</si>
  <si>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</si>
  <si>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</si>
  <si>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</si>
  <si>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</si>
  <si>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</si>
  <si>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</si>
  <si>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</si>
  <si>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</si>
  <si>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</si>
  <si>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</si>
  <si>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</si>
  <si>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</si>
  <si>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</si>
  <si>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</si>
  <si>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</si>
  <si>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</si>
  <si>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</si>
  <si>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</si>
  <si>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</si>
  <si>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</si>
  <si>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</si>
  <si>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</si>
  <si>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</si>
  <si>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</si>
  <si>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</si>
  <si>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</si>
  <si>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</si>
  <si>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</si>
  <si>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</si>
  <si>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</si>
  <si>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</si>
  <si>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</si>
  <si>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</si>
  <si>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</si>
  <si>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</si>
  <si>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</si>
  <si>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</si>
  <si>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</si>
  <si>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</si>
  <si>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</si>
  <si>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</si>
  <si>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</si>
  <si>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</si>
  <si>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</si>
  <si>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</si>
  <si>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</si>
  <si>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</si>
  <si>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</si>
  <si>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</si>
  <si>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</si>
  <si>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</si>
  <si>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</si>
  <si>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</si>
  <si>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</si>
  <si>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</si>
  <si>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</si>
  <si>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</si>
  <si>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</si>
  <si>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</si>
  <si>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</si>
  <si>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</si>
  <si>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</si>
  <si>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</si>
  <si>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</si>
  <si>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</si>
  <si>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</si>
  <si>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</si>
  <si>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</si>
  <si>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</si>
  <si>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</si>
  <si>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</si>
  <si>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</si>
  <si>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</si>
  <si>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</si>
  <si>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</si>
  <si>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</si>
  <si>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</si>
  <si>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</si>
  <si>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</si>
  <si>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</si>
  <si>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</si>
  <si>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</si>
  <si>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</si>
  <si>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</si>
  <si>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</si>
  <si>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</si>
  <si>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</si>
  <si>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</si>
  <si>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</si>
  <si>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</si>
  <si>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</si>
  <si>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</si>
  <si>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</si>
  <si>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</si>
  <si>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</si>
  <si>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</si>
  <si>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</si>
  <si>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</si>
  <si>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</si>
  <si>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</si>
  <si>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</si>
  <si>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</si>
  <si>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</si>
  <si>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</si>
  <si>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</si>
  <si>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</si>
  <si>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</si>
  <si>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</si>
  <si>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</si>
  <si>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</si>
  <si>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</si>
  <si>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</si>
  <si>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</si>
  <si>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</si>
  <si>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</si>
  <si>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</si>
  <si>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</si>
  <si>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</si>
  <si>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</si>
  <si>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</si>
  <si>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</si>
  <si>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</si>
  <si>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</si>
  <si>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</si>
  <si>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</si>
  <si>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</si>
  <si>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</si>
  <si>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</si>
  <si>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</si>
  <si>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</si>
  <si>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</si>
  <si>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</si>
  <si>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</si>
  <si>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</si>
  <si>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</si>
  <si>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</si>
  <si>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</si>
  <si>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</si>
  <si>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</si>
  <si>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</si>
  <si>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</si>
  <si>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</si>
  <si>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</si>
  <si>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</si>
  <si>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</si>
  <si>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</si>
  <si>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</si>
  <si>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</si>
  <si>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</si>
  <si>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</si>
  <si>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</si>
  <si>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</si>
  <si>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</si>
  <si>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</si>
  <si>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</si>
  <si>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</si>
  <si>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</si>
  <si>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</si>
  <si>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</si>
  <si>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</si>
  <si>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</si>
  <si>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</si>
  <si>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</si>
  <si>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</si>
  <si>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</si>
  <si>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</si>
  <si>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</si>
  <si>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</si>
  <si>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</si>
  <si>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</si>
  <si>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</si>
  <si>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</si>
  <si>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</si>
  <si>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</si>
  <si>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</si>
  <si>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</si>
  <si>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</si>
  <si>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</si>
  <si>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</si>
  <si>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</si>
  <si>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</si>
  <si>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</si>
  <si>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</si>
  <si>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</si>
  <si>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</si>
  <si>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</si>
  <si>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</si>
  <si>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</si>
  <si>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</si>
  <si>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</si>
  <si>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</si>
  <si>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</si>
  <si>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</si>
  <si>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</si>
  <si>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</si>
  <si>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</si>
  <si>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</si>
  <si>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</si>
  <si>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</si>
  <si>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</si>
  <si>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</si>
  <si>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</si>
  <si>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</si>
  <si>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</si>
  <si>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</si>
  <si>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</si>
  <si>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</si>
  <si>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</si>
  <si>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</si>
  <si>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</si>
  <si>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</si>
  <si>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</si>
  <si>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</si>
  <si>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</si>
  <si>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</si>
  <si>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</si>
  <si>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</si>
  <si>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</si>
  <si>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</si>
  <si>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</si>
  <si>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</si>
  <si>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</si>
  <si>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</si>
  <si>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</si>
  <si>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</si>
  <si>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</si>
  <si>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</si>
  <si>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</si>
  <si>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</si>
  <si>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</si>
  <si>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</si>
  <si>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</si>
  <si>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</si>
  <si>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</si>
  <si>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</si>
  <si>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</si>
  <si>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</si>
  <si>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</si>
  <si>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</si>
  <si>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</si>
  <si>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</si>
  <si>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</si>
  <si>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</si>
  <si>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</si>
  <si>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</si>
  <si>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</si>
  <si>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</si>
  <si>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</si>
  <si>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</si>
  <si>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</si>
  <si>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</si>
  <si>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</si>
  <si>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</si>
  <si>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</si>
  <si>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</si>
  <si>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</si>
  <si>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</si>
  <si>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</si>
  <si>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</si>
  <si>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</si>
  <si>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</si>
  <si>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</si>
  <si>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</si>
  <si>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</si>
  <si>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</si>
  <si>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</si>
  <si>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</si>
  <si>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</si>
  <si>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</si>
  <si>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</si>
  <si>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</si>
  <si>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</si>
  <si>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</si>
  <si>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</si>
  <si>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</si>
  <si>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</si>
  <si>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</si>
  <si>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</si>
  <si>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</si>
  <si>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</si>
  <si>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</si>
  <si>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</si>
  <si>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</si>
  <si>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</si>
  <si>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</si>
  <si>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</si>
  <si>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</si>
  <si>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</si>
  <si>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</si>
  <si>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</si>
  <si>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</si>
  <si>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</si>
  <si>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</si>
  <si>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</si>
  <si>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</si>
  <si>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</si>
  <si>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</si>
  <si>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</si>
  <si>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</si>
  <si>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</si>
  <si>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</si>
  <si>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</si>
  <si>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</si>
  <si>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</si>
  <si>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</si>
  <si>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</si>
  <si>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</si>
  <si>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</si>
  <si>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</si>
  <si>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</si>
  <si>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</si>
  <si>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</si>
  <si>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</si>
  <si>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</si>
  <si>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</si>
  <si>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</si>
  <si>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</si>
  <si>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</si>
  <si>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</si>
  <si>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</si>
  <si>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</si>
  <si>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</si>
  <si>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</si>
  <si>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</si>
  <si>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</si>
  <si>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</si>
  <si>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</si>
  <si>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</si>
  <si>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</si>
  <si>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</si>
  <si>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</si>
  <si>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</si>
  <si>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</si>
  <si>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</si>
  <si>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</si>
  <si>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</si>
  <si>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</si>
  <si>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</si>
  <si>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</si>
  <si>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</si>
  <si>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</si>
  <si>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</si>
  <si>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</si>
  <si>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</si>
  <si>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</si>
  <si>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</si>
  <si>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</si>
  <si>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</si>
  <si>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</si>
  <si>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</si>
  <si>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</si>
  <si>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</si>
  <si>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</si>
  <si>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</si>
  <si>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</si>
  <si>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</si>
  <si>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</si>
  <si>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</si>
  <si>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</si>
  <si>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</si>
  <si>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</si>
  <si>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</si>
  <si>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</si>
  <si>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</si>
  <si>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</si>
  <si>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</si>
  <si>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</si>
  <si>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</si>
  <si>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</si>
  <si>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</si>
  <si>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</si>
  <si>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</si>
  <si>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</si>
  <si>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</si>
  <si>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</si>
  <si>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</si>
  <si>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</si>
  <si>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</si>
  <si>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</si>
  <si>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</si>
  <si>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</si>
  <si>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</si>
  <si>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</si>
  <si>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</si>
  <si>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</si>
  <si>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</si>
  <si>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</si>
  <si>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</si>
  <si>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3335880160</t>
  </si>
  <si>
    <t>3335880159</t>
  </si>
  <si>
    <t>3335881822</t>
  </si>
  <si>
    <t>3335883416</t>
  </si>
  <si>
    <t>GAVETA DE RECHAZO LLENA</t>
  </si>
  <si>
    <t>3335883440</t>
  </si>
  <si>
    <t>3335883877</t>
  </si>
  <si>
    <t>3335884297</t>
  </si>
  <si>
    <t>2 Gavetas Vacias y 1 Fallando</t>
  </si>
  <si>
    <t>2 Gavetas Fallando y 1 Vacia</t>
  </si>
  <si>
    <t>3335884778</t>
  </si>
  <si>
    <t>3335884722</t>
  </si>
  <si>
    <t>3335884973</t>
  </si>
  <si>
    <t>3335884972</t>
  </si>
  <si>
    <t>3335884969</t>
  </si>
  <si>
    <t>3335884968</t>
  </si>
  <si>
    <t>3335885006</t>
  </si>
  <si>
    <t>3335885004</t>
  </si>
  <si>
    <t>3335885003</t>
  </si>
  <si>
    <t>3335885002</t>
  </si>
  <si>
    <t>3335885001</t>
  </si>
  <si>
    <t>3335885000</t>
  </si>
  <si>
    <t>3335884999</t>
  </si>
  <si>
    <t>3335884998</t>
  </si>
  <si>
    <t>3335884997</t>
  </si>
  <si>
    <t>3335884996</t>
  </si>
  <si>
    <t>3335884995</t>
  </si>
  <si>
    <t>3335885056 </t>
  </si>
  <si>
    <t>3335885645</t>
  </si>
  <si>
    <t>3335885216</t>
  </si>
  <si>
    <t>3335885209</t>
  </si>
  <si>
    <t>3335885889</t>
  </si>
  <si>
    <t>3335885877</t>
  </si>
  <si>
    <t>3335885786</t>
  </si>
  <si>
    <t>3335885778</t>
  </si>
  <si>
    <t>3335885766</t>
  </si>
  <si>
    <t>FALLA NO CONFIRMADO</t>
  </si>
  <si>
    <t>3335886120</t>
  </si>
  <si>
    <t>3335886107</t>
  </si>
  <si>
    <t>3335886110 </t>
  </si>
  <si>
    <t>3335886139 </t>
  </si>
  <si>
    <t>3335886389</t>
  </si>
  <si>
    <t>3335886378</t>
  </si>
  <si>
    <t>3335886376</t>
  </si>
  <si>
    <t>3335886375</t>
  </si>
  <si>
    <t>3335886374</t>
  </si>
  <si>
    <t>3335886373</t>
  </si>
  <si>
    <t>3335886372</t>
  </si>
  <si>
    <t>3335886371</t>
  </si>
  <si>
    <t>3335886368</t>
  </si>
  <si>
    <t>3335886333</t>
  </si>
  <si>
    <t>3335886326</t>
  </si>
  <si>
    <t>3335886281</t>
  </si>
  <si>
    <t>3335886416</t>
  </si>
  <si>
    <t>3335886415</t>
  </si>
  <si>
    <t>3335886414</t>
  </si>
  <si>
    <t>3335886413</t>
  </si>
  <si>
    <t>3335886412</t>
  </si>
  <si>
    <t>3335886411</t>
  </si>
  <si>
    <t>3335886410</t>
  </si>
  <si>
    <t>3335886407</t>
  </si>
  <si>
    <t>3335886406</t>
  </si>
  <si>
    <t>3335886405</t>
  </si>
  <si>
    <t>3335886403</t>
  </si>
  <si>
    <t>3335886424</t>
  </si>
  <si>
    <t>3335886419</t>
  </si>
  <si>
    <t>3335886418</t>
  </si>
  <si>
    <t>3335886417</t>
  </si>
  <si>
    <t>3335886427</t>
  </si>
  <si>
    <t xml:space="preserve">Gil Carrera, Santiago </t>
  </si>
  <si>
    <t>14 Mayo de 2021</t>
  </si>
  <si>
    <t>3335886434</t>
  </si>
  <si>
    <t>3335886433</t>
  </si>
  <si>
    <t>3335886432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</si>
</sst>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6"/>
      <tableStyleElement type="headerRow" dxfId="125"/>
      <tableStyleElement type="totalRow" dxfId="124"/>
      <tableStyleElement type="firstColumn" dxfId="123"/>
      <tableStyleElement type="lastColumn" dxfId="122"/>
      <tableStyleElement type="firstRowStripe" dxfId="121"/>
      <tableStyleElement type="firstColumnStripe" dxfId="12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2)" TargetMode="External"/><Relationship Id="rId2" Type="http://schemas.openxmlformats.org/officeDocument/2006/relationships/hyperlink" Target="javascript:do_default(0)" TargetMode="External"/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2"/>
  <sheetViews>
    <sheetView tabSelected="1" topLeftCell="E1" zoomScale="85" zoomScaleNormal="85" workbookViewId="0">
      <pane ySplit="4" topLeftCell="A28" activePane="bottomLeft" state="frozen"/>
      <selection pane="bottomLeft" activeCell="K38" sqref="K38"/>
    </sheetView>
  </sheetViews>
  <sheetFormatPr baseColWidth="10" defaultColWidth="25.88671875" defaultRowHeight="14.4" x14ac:dyDescent="0.3"/>
  <cols>
    <col min="1" max="1" width="25.33203125" style="87" bestFit="1" customWidth="1"/>
    <col min="2" max="2" width="19.109375" style="109" bestFit="1" customWidth="1"/>
    <col min="3" max="3" width="16.44140625" style="44" bestFit="1" customWidth="1"/>
    <col min="4" max="4" width="31.5546875" style="87" bestFit="1" customWidth="1"/>
    <col min="5" max="5" width="11.44140625" style="82" bestFit="1" customWidth="1"/>
    <col min="6" max="6" width="11.109375" style="45" bestFit="1" customWidth="1"/>
    <col min="7" max="7" width="49.109375" style="45" bestFit="1" customWidth="1"/>
    <col min="8" max="11" width="5.33203125" style="45" bestFit="1" customWidth="1"/>
    <col min="12" max="12" width="48.109375" style="45" bestFit="1" customWidth="1"/>
    <col min="13" max="13" width="18.6640625" style="87" bestFit="1" customWidth="1"/>
    <col min="14" max="14" width="16.5546875" style="87" bestFit="1" customWidth="1"/>
    <col min="15" max="15" width="39.88671875" style="87" bestFit="1" customWidth="1"/>
    <col min="16" max="16" width="15.6640625" style="89" bestFit="1" customWidth="1"/>
    <col min="17" max="17" width="48.109375" style="75" bestFit="1" customWidth="1"/>
    <col min="18" max="16384" width="25.88671875" style="43"/>
  </cols>
  <sheetData>
    <row r="1" spans="1:17" ht="17.399999999999999" x14ac:dyDescent="0.3">
      <c r="A1" s="162" t="s">
        <v>2153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7.399999999999999" x14ac:dyDescent="0.3">
      <c r="A2" s="159" t="s">
        <v>2150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" thickBot="1" x14ac:dyDescent="0.35">
      <c r="A3" s="165" t="s">
        <v>2643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7.399999999999999" x14ac:dyDescent="0.3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9.5" customHeight="1" x14ac:dyDescent="0.3">
      <c r="A5" s="134" t="str">
        <f>VLOOKUP(E5,'LISTADO ATM'!$A$2:$C$898,3,0)</f>
        <v>DISTRITO NACIONAL</v>
      </c>
      <c r="B5" s="129" t="s">
        <v>2573</v>
      </c>
      <c r="C5" s="136">
        <v>44325.170752314814</v>
      </c>
      <c r="D5" s="136" t="s">
        <v>2180</v>
      </c>
      <c r="E5" s="124">
        <v>516</v>
      </c>
      <c r="F5" s="145" t="str">
        <f>VLOOKUP(E5,VIP!$A$2:$O13051,2,0)</f>
        <v>DRBR516</v>
      </c>
      <c r="G5" s="134" t="str">
        <f>VLOOKUP(E5,'LISTADO ATM'!$A$2:$B$897,2,0)</f>
        <v xml:space="preserve">ATM Oficina Gascue </v>
      </c>
      <c r="H5" s="134" t="str">
        <f>VLOOKUP(E5,VIP!$A$2:$O17927,7,FALSE)</f>
        <v>Si</v>
      </c>
      <c r="I5" s="134" t="str">
        <f>VLOOKUP(E5,VIP!$A$2:$O9892,8,FALSE)</f>
        <v>Si</v>
      </c>
      <c r="J5" s="134" t="str">
        <f>VLOOKUP(E5,VIP!$A$2:$O9842,8,FALSE)</f>
        <v>Si</v>
      </c>
      <c r="K5" s="134" t="str">
        <f>VLOOKUP(E5,VIP!$A$2:$O13416,6,0)</f>
        <v>SI</v>
      </c>
      <c r="L5" s="125" t="s">
        <v>2219</v>
      </c>
      <c r="M5" s="135" t="s">
        <v>2448</v>
      </c>
      <c r="N5" s="135" t="s">
        <v>2568</v>
      </c>
      <c r="O5" s="134" t="s">
        <v>2457</v>
      </c>
      <c r="P5" s="137"/>
      <c r="Q5" s="135" t="s">
        <v>2219</v>
      </c>
    </row>
    <row r="6" spans="1:17" s="96" customFormat="1" ht="19.5" customHeight="1" x14ac:dyDescent="0.3">
      <c r="A6" s="134" t="str">
        <f>VLOOKUP(E6,'LISTADO ATM'!$A$2:$C$898,3,0)</f>
        <v>ESTE</v>
      </c>
      <c r="B6" s="129" t="s">
        <v>2578</v>
      </c>
      <c r="C6" s="136">
        <v>44328.042384259257</v>
      </c>
      <c r="D6" s="136" t="s">
        <v>2180</v>
      </c>
      <c r="E6" s="124">
        <v>68</v>
      </c>
      <c r="F6" s="145" t="str">
        <f>VLOOKUP(E6,VIP!$A$2:$O13102,2,0)</f>
        <v>DRBR068</v>
      </c>
      <c r="G6" s="134" t="str">
        <f>VLOOKUP(E6,'LISTADO ATM'!$A$2:$B$897,2,0)</f>
        <v xml:space="preserve">ATM Hotel Nickelodeon (Punta Cana) </v>
      </c>
      <c r="H6" s="134" t="str">
        <f>VLOOKUP(E6,VIP!$A$2:$O17965,7,FALSE)</f>
        <v>Si</v>
      </c>
      <c r="I6" s="134" t="str">
        <f>VLOOKUP(E6,VIP!$A$2:$O9930,8,FALSE)</f>
        <v>Si</v>
      </c>
      <c r="J6" s="134" t="str">
        <f>VLOOKUP(E6,VIP!$A$2:$O9880,8,FALSE)</f>
        <v>Si</v>
      </c>
      <c r="K6" s="134" t="str">
        <f>VLOOKUP(E6,VIP!$A$2:$O13454,6,0)</f>
        <v>NO</v>
      </c>
      <c r="L6" s="125" t="s">
        <v>2219</v>
      </c>
      <c r="M6" s="135" t="s">
        <v>2448</v>
      </c>
      <c r="N6" s="135" t="s">
        <v>2568</v>
      </c>
      <c r="O6" s="134" t="s">
        <v>2457</v>
      </c>
      <c r="P6" s="137"/>
      <c r="Q6" s="135" t="s">
        <v>2219</v>
      </c>
    </row>
    <row r="7" spans="1:17" s="96" customFormat="1" ht="19.5" customHeight="1" x14ac:dyDescent="0.3">
      <c r="A7" s="134" t="str">
        <f>VLOOKUP(E7,'LISTADO ATM'!$A$2:$C$898,3,0)</f>
        <v>SUR</v>
      </c>
      <c r="B7" s="129" t="s">
        <v>2580</v>
      </c>
      <c r="C7" s="136">
        <v>44328.502858796295</v>
      </c>
      <c r="D7" s="136" t="s">
        <v>2180</v>
      </c>
      <c r="E7" s="124">
        <v>135</v>
      </c>
      <c r="F7" s="145" t="str">
        <f>VLOOKUP(E7,VIP!$A$2:$O13126,2,0)</f>
        <v>DRBR135</v>
      </c>
      <c r="G7" s="134" t="str">
        <f>VLOOKUP(E7,'LISTADO ATM'!$A$2:$B$897,2,0)</f>
        <v xml:space="preserve">ATM Oficina Las Dunas Baní </v>
      </c>
      <c r="H7" s="134" t="str">
        <f>VLOOKUP(E7,VIP!$A$2:$O17989,7,FALSE)</f>
        <v>Si</v>
      </c>
      <c r="I7" s="134" t="str">
        <f>VLOOKUP(E7,VIP!$A$2:$O9954,8,FALSE)</f>
        <v>Si</v>
      </c>
      <c r="J7" s="134" t="str">
        <f>VLOOKUP(E7,VIP!$A$2:$O9904,8,FALSE)</f>
        <v>Si</v>
      </c>
      <c r="K7" s="134" t="str">
        <f>VLOOKUP(E7,VIP!$A$2:$O13478,6,0)</f>
        <v>SI</v>
      </c>
      <c r="L7" s="125" t="s">
        <v>2219</v>
      </c>
      <c r="M7" s="135" t="s">
        <v>2448</v>
      </c>
      <c r="N7" s="135" t="s">
        <v>2568</v>
      </c>
      <c r="O7" s="134" t="s">
        <v>2457</v>
      </c>
      <c r="P7" s="137"/>
      <c r="Q7" s="135" t="s">
        <v>2219</v>
      </c>
    </row>
    <row r="8" spans="1:17" s="96" customFormat="1" ht="19.5" customHeight="1" x14ac:dyDescent="0.3">
      <c r="A8" s="134" t="str">
        <f>VLOOKUP(E8,'LISTADO ATM'!$A$2:$C$898,3,0)</f>
        <v>SUR</v>
      </c>
      <c r="B8" s="129" t="s">
        <v>2603</v>
      </c>
      <c r="C8" s="136">
        <v>44329.374386574076</v>
      </c>
      <c r="D8" s="136" t="s">
        <v>2180</v>
      </c>
      <c r="E8" s="124">
        <v>885</v>
      </c>
      <c r="F8" s="145" t="str">
        <f>VLOOKUP(E8,VIP!$A$2:$O13156,2,0)</f>
        <v>DRBR885</v>
      </c>
      <c r="G8" s="134" t="str">
        <f>VLOOKUP(E8,'LISTADO ATM'!$A$2:$B$897,2,0)</f>
        <v xml:space="preserve">ATM UNP Rancho Arriba </v>
      </c>
      <c r="H8" s="134" t="str">
        <f>VLOOKUP(E8,VIP!$A$2:$O18019,7,FALSE)</f>
        <v>Si</v>
      </c>
      <c r="I8" s="134" t="str">
        <f>VLOOKUP(E8,VIP!$A$2:$O9984,8,FALSE)</f>
        <v>Si</v>
      </c>
      <c r="J8" s="134" t="str">
        <f>VLOOKUP(E8,VIP!$A$2:$O9934,8,FALSE)</f>
        <v>Si</v>
      </c>
      <c r="K8" s="134" t="str">
        <f>VLOOKUP(E8,VIP!$A$2:$O13508,6,0)</f>
        <v>NO</v>
      </c>
      <c r="L8" s="125" t="s">
        <v>2219</v>
      </c>
      <c r="M8" s="135" t="s">
        <v>2448</v>
      </c>
      <c r="N8" s="135" t="s">
        <v>2568</v>
      </c>
      <c r="O8" s="134" t="s">
        <v>2457</v>
      </c>
      <c r="P8" s="137"/>
      <c r="Q8" s="135" t="s">
        <v>2219</v>
      </c>
    </row>
    <row r="9" spans="1:17" s="96" customFormat="1" ht="19.5" customHeight="1" x14ac:dyDescent="0.3">
      <c r="A9" s="134" t="str">
        <f>VLOOKUP(E9,'LISTADO ATM'!$A$2:$C$898,3,0)</f>
        <v>ESTE</v>
      </c>
      <c r="B9" s="129" t="s">
        <v>2608</v>
      </c>
      <c r="C9" s="136">
        <v>44329.508043981485</v>
      </c>
      <c r="D9" s="136" t="s">
        <v>2180</v>
      </c>
      <c r="E9" s="124">
        <v>959</v>
      </c>
      <c r="F9" s="145" t="str">
        <f>VLOOKUP(E9,VIP!$A$2:$O13178,2,0)</f>
        <v>DRBR959</v>
      </c>
      <c r="G9" s="134" t="str">
        <f>VLOOKUP(E9,'LISTADO ATM'!$A$2:$B$897,2,0)</f>
        <v>ATM Estación Next Bavaro</v>
      </c>
      <c r="H9" s="134" t="str">
        <f>VLOOKUP(E9,VIP!$A$2:$O18041,7,FALSE)</f>
        <v>Si</v>
      </c>
      <c r="I9" s="134" t="str">
        <f>VLOOKUP(E9,VIP!$A$2:$O10006,8,FALSE)</f>
        <v>Si</v>
      </c>
      <c r="J9" s="134" t="str">
        <f>VLOOKUP(E9,VIP!$A$2:$O9956,8,FALSE)</f>
        <v>Si</v>
      </c>
      <c r="K9" s="134" t="str">
        <f>VLOOKUP(E9,VIP!$A$2:$O13530,6,0)</f>
        <v>NO</v>
      </c>
      <c r="L9" s="125" t="s">
        <v>2219</v>
      </c>
      <c r="M9" s="135" t="s">
        <v>2448</v>
      </c>
      <c r="N9" s="135" t="s">
        <v>2568</v>
      </c>
      <c r="O9" s="134" t="s">
        <v>2457</v>
      </c>
      <c r="P9" s="137"/>
      <c r="Q9" s="135" t="s">
        <v>2219</v>
      </c>
    </row>
    <row r="10" spans="1:17" s="96" customFormat="1" ht="19.5" customHeight="1" x14ac:dyDescent="0.3">
      <c r="A10" s="134" t="str">
        <f>VLOOKUP(E10,'LISTADO ATM'!$A$2:$C$898,3,0)</f>
        <v>DISTRITO NACIONAL</v>
      </c>
      <c r="B10" s="129" t="s">
        <v>2607</v>
      </c>
      <c r="C10" s="136">
        <v>44329.509641203702</v>
      </c>
      <c r="D10" s="136" t="s">
        <v>2180</v>
      </c>
      <c r="E10" s="124">
        <v>160</v>
      </c>
      <c r="F10" s="145" t="str">
        <f>VLOOKUP(E10,VIP!$A$2:$O13176,2,0)</f>
        <v>DRBR160</v>
      </c>
      <c r="G10" s="134" t="str">
        <f>VLOOKUP(E10,'LISTADO ATM'!$A$2:$B$897,2,0)</f>
        <v xml:space="preserve">ATM Oficina Herrera </v>
      </c>
      <c r="H10" s="134" t="str">
        <f>VLOOKUP(E10,VIP!$A$2:$O18039,7,FALSE)</f>
        <v>Si</v>
      </c>
      <c r="I10" s="134" t="str">
        <f>VLOOKUP(E10,VIP!$A$2:$O10004,8,FALSE)</f>
        <v>Si</v>
      </c>
      <c r="J10" s="134" t="str">
        <f>VLOOKUP(E10,VIP!$A$2:$O9954,8,FALSE)</f>
        <v>Si</v>
      </c>
      <c r="K10" s="134" t="str">
        <f>VLOOKUP(E10,VIP!$A$2:$O13528,6,0)</f>
        <v>NO</v>
      </c>
      <c r="L10" s="125" t="s">
        <v>2219</v>
      </c>
      <c r="M10" s="135" t="s">
        <v>2448</v>
      </c>
      <c r="N10" s="135" t="s">
        <v>2568</v>
      </c>
      <c r="O10" s="134" t="s">
        <v>2457</v>
      </c>
      <c r="P10" s="137"/>
      <c r="Q10" s="135" t="s">
        <v>2219</v>
      </c>
    </row>
    <row r="11" spans="1:17" s="96" customFormat="1" ht="19.5" customHeight="1" x14ac:dyDescent="0.3">
      <c r="A11" s="134" t="str">
        <f>VLOOKUP(E11,'LISTADO ATM'!$A$2:$C$898,3,0)</f>
        <v>DISTRITO NACIONAL</v>
      </c>
      <c r="B11" s="129" t="s">
        <v>2604</v>
      </c>
      <c r="C11" s="136">
        <v>44329.559953703705</v>
      </c>
      <c r="D11" s="136" t="s">
        <v>2180</v>
      </c>
      <c r="E11" s="124">
        <v>87</v>
      </c>
      <c r="F11" s="145" t="str">
        <f>VLOOKUP(E11,VIP!$A$2:$O13167,2,0)</f>
        <v>DRBR087</v>
      </c>
      <c r="G11" s="134" t="str">
        <f>VLOOKUP(E11,'LISTADO ATM'!$A$2:$B$897,2,0)</f>
        <v xml:space="preserve">ATM Autoservicio Sarasota </v>
      </c>
      <c r="H11" s="134" t="str">
        <f>VLOOKUP(E11,VIP!$A$2:$O18030,7,FALSE)</f>
        <v>Si</v>
      </c>
      <c r="I11" s="134" t="str">
        <f>VLOOKUP(E11,VIP!$A$2:$O9995,8,FALSE)</f>
        <v>Si</v>
      </c>
      <c r="J11" s="134" t="str">
        <f>VLOOKUP(E11,VIP!$A$2:$O9945,8,FALSE)</f>
        <v>Si</v>
      </c>
      <c r="K11" s="134" t="str">
        <f>VLOOKUP(E11,VIP!$A$2:$O13519,6,0)</f>
        <v>NO</v>
      </c>
      <c r="L11" s="125" t="s">
        <v>2219</v>
      </c>
      <c r="M11" s="135" t="s">
        <v>2448</v>
      </c>
      <c r="N11" s="135" t="s">
        <v>2568</v>
      </c>
      <c r="O11" s="134" t="s">
        <v>2457</v>
      </c>
      <c r="P11" s="137"/>
      <c r="Q11" s="135" t="s">
        <v>2219</v>
      </c>
    </row>
    <row r="12" spans="1:17" s="96" customFormat="1" ht="19.5" customHeight="1" x14ac:dyDescent="0.3">
      <c r="A12" s="134" t="str">
        <f>VLOOKUP(E12,'LISTADO ATM'!$A$2:$C$898,3,0)</f>
        <v>DISTRITO NACIONAL</v>
      </c>
      <c r="B12" s="129" t="s">
        <v>2625</v>
      </c>
      <c r="C12" s="136">
        <v>44329.697442129633</v>
      </c>
      <c r="D12" s="136" t="s">
        <v>2180</v>
      </c>
      <c r="E12" s="124">
        <v>389</v>
      </c>
      <c r="F12" s="145" t="str">
        <f>VLOOKUP(E12,VIP!$A$2:$O13180,2,0)</f>
        <v>DRBR389</v>
      </c>
      <c r="G12" s="134" t="str">
        <f>VLOOKUP(E12,'LISTADO ATM'!$A$2:$B$897,2,0)</f>
        <v xml:space="preserve">ATM Casino Hotel Princess </v>
      </c>
      <c r="H12" s="134" t="str">
        <f>VLOOKUP(E12,VIP!$A$2:$O18043,7,FALSE)</f>
        <v>Si</v>
      </c>
      <c r="I12" s="134" t="str">
        <f>VLOOKUP(E12,VIP!$A$2:$O10008,8,FALSE)</f>
        <v>Si</v>
      </c>
      <c r="J12" s="134" t="str">
        <f>VLOOKUP(E12,VIP!$A$2:$O9958,8,FALSE)</f>
        <v>Si</v>
      </c>
      <c r="K12" s="134" t="str">
        <f>VLOOKUP(E12,VIP!$A$2:$O13532,6,0)</f>
        <v>NO</v>
      </c>
      <c r="L12" s="125" t="s">
        <v>2219</v>
      </c>
      <c r="M12" s="135" t="s">
        <v>2448</v>
      </c>
      <c r="N12" s="135" t="s">
        <v>2455</v>
      </c>
      <c r="O12" s="134" t="s">
        <v>2457</v>
      </c>
      <c r="P12" s="137"/>
      <c r="Q12" s="135" t="s">
        <v>2219</v>
      </c>
    </row>
    <row r="13" spans="1:17" s="96" customFormat="1" ht="19.5" customHeight="1" x14ac:dyDescent="0.3">
      <c r="A13" s="134" t="str">
        <f>VLOOKUP(E13,'LISTADO ATM'!$A$2:$C$898,3,0)</f>
        <v>NORTE</v>
      </c>
      <c r="B13" s="129" t="s">
        <v>2622</v>
      </c>
      <c r="C13" s="136">
        <v>44329.767048611109</v>
      </c>
      <c r="D13" s="136" t="s">
        <v>2181</v>
      </c>
      <c r="E13" s="124">
        <v>950</v>
      </c>
      <c r="F13" s="146" t="str">
        <f>VLOOKUP(E13,VIP!$A$2:$O13177,2,0)</f>
        <v>DRBR12G</v>
      </c>
      <c r="G13" s="134" t="str">
        <f>VLOOKUP(E13,'LISTADO ATM'!$A$2:$B$897,2,0)</f>
        <v xml:space="preserve">ATM Oficina Monterrico </v>
      </c>
      <c r="H13" s="134" t="str">
        <f>VLOOKUP(E13,VIP!$A$2:$O18040,7,FALSE)</f>
        <v>Si</v>
      </c>
      <c r="I13" s="134" t="str">
        <f>VLOOKUP(E13,VIP!$A$2:$O10005,8,FALSE)</f>
        <v>Si</v>
      </c>
      <c r="J13" s="134" t="str">
        <f>VLOOKUP(E13,VIP!$A$2:$O9955,8,FALSE)</f>
        <v>Si</v>
      </c>
      <c r="K13" s="134" t="str">
        <f>VLOOKUP(E13,VIP!$A$2:$O13529,6,0)</f>
        <v>SI</v>
      </c>
      <c r="L13" s="125" t="s">
        <v>2219</v>
      </c>
      <c r="M13" s="135" t="s">
        <v>2448</v>
      </c>
      <c r="N13" s="135" t="s">
        <v>2455</v>
      </c>
      <c r="O13" s="134" t="s">
        <v>2483</v>
      </c>
      <c r="P13" s="137"/>
      <c r="Q13" s="135" t="s">
        <v>2219</v>
      </c>
    </row>
    <row r="14" spans="1:17" s="96" customFormat="1" ht="19.5" customHeight="1" x14ac:dyDescent="0.3">
      <c r="A14" s="134" t="str">
        <f>VLOOKUP(E14,'LISTADO ATM'!$A$2:$C$898,3,0)</f>
        <v>DISTRITO NACIONAL</v>
      </c>
      <c r="B14" s="129" t="s">
        <v>2621</v>
      </c>
      <c r="C14" s="136">
        <v>44329.769745370373</v>
      </c>
      <c r="D14" s="136" t="s">
        <v>2180</v>
      </c>
      <c r="E14" s="124">
        <v>784</v>
      </c>
      <c r="F14" s="146" t="str">
        <f>VLOOKUP(E14,VIP!$A$2:$O13176,2,0)</f>
        <v>DRBR762</v>
      </c>
      <c r="G14" s="134" t="str">
        <f>VLOOKUP(E14,'LISTADO ATM'!$A$2:$B$897,2,0)</f>
        <v xml:space="preserve">ATM Tribunal Superior Electoral </v>
      </c>
      <c r="H14" s="134" t="str">
        <f>VLOOKUP(E14,VIP!$A$2:$O18039,7,FALSE)</f>
        <v>Si</v>
      </c>
      <c r="I14" s="134" t="str">
        <f>VLOOKUP(E14,VIP!$A$2:$O10004,8,FALSE)</f>
        <v>Si</v>
      </c>
      <c r="J14" s="134" t="str">
        <f>VLOOKUP(E14,VIP!$A$2:$O9954,8,FALSE)</f>
        <v>Si</v>
      </c>
      <c r="K14" s="134" t="str">
        <f>VLOOKUP(E14,VIP!$A$2:$O13528,6,0)</f>
        <v>NO</v>
      </c>
      <c r="L14" s="125" t="s">
        <v>2219</v>
      </c>
      <c r="M14" s="135" t="s">
        <v>2448</v>
      </c>
      <c r="N14" s="135" t="s">
        <v>2455</v>
      </c>
      <c r="O14" s="134" t="s">
        <v>2457</v>
      </c>
      <c r="P14" s="137"/>
      <c r="Q14" s="135" t="s">
        <v>2219</v>
      </c>
    </row>
    <row r="15" spans="1:17" s="96" customFormat="1" ht="19.5" customHeight="1" x14ac:dyDescent="0.3">
      <c r="A15" s="134" t="str">
        <f>VLOOKUP(E15,'LISTADO ATM'!$A$2:$C$898,3,0)</f>
        <v>DISTRITO NACIONAL</v>
      </c>
      <c r="B15" s="129" t="s">
        <v>2619</v>
      </c>
      <c r="C15" s="136">
        <v>44329.771620370368</v>
      </c>
      <c r="D15" s="136" t="s">
        <v>2180</v>
      </c>
      <c r="E15" s="124">
        <v>54</v>
      </c>
      <c r="F15" s="146" t="str">
        <f>VLOOKUP(E15,VIP!$A$2:$O13174,2,0)</f>
        <v>DRBR054</v>
      </c>
      <c r="G15" s="134" t="str">
        <f>VLOOKUP(E15,'LISTADO ATM'!$A$2:$B$897,2,0)</f>
        <v xml:space="preserve">ATM Autoservicio Galería 360 </v>
      </c>
      <c r="H15" s="134" t="str">
        <f>VLOOKUP(E15,VIP!$A$2:$O18037,7,FALSE)</f>
        <v>Si</v>
      </c>
      <c r="I15" s="134" t="str">
        <f>VLOOKUP(E15,VIP!$A$2:$O10002,8,FALSE)</f>
        <v>Si</v>
      </c>
      <c r="J15" s="134" t="str">
        <f>VLOOKUP(E15,VIP!$A$2:$O9952,8,FALSE)</f>
        <v>Si</v>
      </c>
      <c r="K15" s="134" t="str">
        <f>VLOOKUP(E15,VIP!$A$2:$O13526,6,0)</f>
        <v>NO</v>
      </c>
      <c r="L15" s="125" t="s">
        <v>2219</v>
      </c>
      <c r="M15" s="135" t="s">
        <v>2448</v>
      </c>
      <c r="N15" s="135" t="s">
        <v>2455</v>
      </c>
      <c r="O15" s="134" t="s">
        <v>2457</v>
      </c>
      <c r="P15" s="137"/>
      <c r="Q15" s="135" t="s">
        <v>2219</v>
      </c>
    </row>
    <row r="16" spans="1:17" s="96" customFormat="1" ht="19.5" customHeight="1" x14ac:dyDescent="0.3">
      <c r="A16" s="134" t="str">
        <f>VLOOKUP(E16,'LISTADO ATM'!$A$2:$C$898,3,0)</f>
        <v>NORTE</v>
      </c>
      <c r="B16" s="129" t="s">
        <v>2618</v>
      </c>
      <c r="C16" s="136">
        <v>44329.772627314815</v>
      </c>
      <c r="D16" s="136" t="s">
        <v>2181</v>
      </c>
      <c r="E16" s="124">
        <v>956</v>
      </c>
      <c r="F16" s="146" t="str">
        <f>VLOOKUP(E16,VIP!$A$2:$O13173,2,0)</f>
        <v>DRBR956</v>
      </c>
      <c r="G16" s="134" t="str">
        <f>VLOOKUP(E16,'LISTADO ATM'!$A$2:$B$897,2,0)</f>
        <v xml:space="preserve">ATM Autoservicio El Jaya (SFM) </v>
      </c>
      <c r="H16" s="134" t="str">
        <f>VLOOKUP(E16,VIP!$A$2:$O18036,7,FALSE)</f>
        <v>Si</v>
      </c>
      <c r="I16" s="134" t="str">
        <f>VLOOKUP(E16,VIP!$A$2:$O10001,8,FALSE)</f>
        <v>Si</v>
      </c>
      <c r="J16" s="134" t="str">
        <f>VLOOKUP(E16,VIP!$A$2:$O9951,8,FALSE)</f>
        <v>Si</v>
      </c>
      <c r="K16" s="134" t="str">
        <f>VLOOKUP(E16,VIP!$A$2:$O13525,6,0)</f>
        <v>NO</v>
      </c>
      <c r="L16" s="125" t="s">
        <v>2219</v>
      </c>
      <c r="M16" s="135" t="s">
        <v>2448</v>
      </c>
      <c r="N16" s="135" t="s">
        <v>2455</v>
      </c>
      <c r="O16" s="134" t="s">
        <v>2483</v>
      </c>
      <c r="P16" s="137"/>
      <c r="Q16" s="135" t="s">
        <v>2219</v>
      </c>
    </row>
    <row r="17" spans="1:17" ht="17.399999999999999" x14ac:dyDescent="0.3">
      <c r="A17" s="134" t="str">
        <f>VLOOKUP(E17,'LISTADO ATM'!$A$2:$C$898,3,0)</f>
        <v>DISTRITO NACIONAL</v>
      </c>
      <c r="B17" s="129" t="s">
        <v>2617</v>
      </c>
      <c r="C17" s="136">
        <v>44329.773333333331</v>
      </c>
      <c r="D17" s="136" t="s">
        <v>2180</v>
      </c>
      <c r="E17" s="124">
        <v>686</v>
      </c>
      <c r="F17" s="147" t="str">
        <f>VLOOKUP(E17,VIP!$A$2:$O13172,2,0)</f>
        <v>DRBR686</v>
      </c>
      <c r="G17" s="134" t="str">
        <f>VLOOKUP(E17,'LISTADO ATM'!$A$2:$B$897,2,0)</f>
        <v>ATM Autoservicio Oficina Máximo Gómez</v>
      </c>
      <c r="H17" s="134" t="str">
        <f>VLOOKUP(E17,VIP!$A$2:$O18035,7,FALSE)</f>
        <v>Si</v>
      </c>
      <c r="I17" s="134" t="str">
        <f>VLOOKUP(E17,VIP!$A$2:$O10000,8,FALSE)</f>
        <v>Si</v>
      </c>
      <c r="J17" s="134" t="str">
        <f>VLOOKUP(E17,VIP!$A$2:$O9950,8,FALSE)</f>
        <v>Si</v>
      </c>
      <c r="K17" s="134" t="str">
        <f>VLOOKUP(E17,VIP!$A$2:$O13524,6,0)</f>
        <v>NO</v>
      </c>
      <c r="L17" s="125" t="s">
        <v>2219</v>
      </c>
      <c r="M17" s="135" t="s">
        <v>2448</v>
      </c>
      <c r="N17" s="135" t="s">
        <v>2455</v>
      </c>
      <c r="O17" s="134" t="s">
        <v>2457</v>
      </c>
      <c r="P17" s="137"/>
      <c r="Q17" s="135" t="s">
        <v>2219</v>
      </c>
    </row>
    <row r="18" spans="1:17" ht="17.399999999999999" x14ac:dyDescent="0.3">
      <c r="A18" s="134" t="str">
        <f>VLOOKUP(E18,'LISTADO ATM'!$A$2:$C$898,3,0)</f>
        <v>DISTRITO NACIONAL</v>
      </c>
      <c r="B18" s="129" t="s">
        <v>2616</v>
      </c>
      <c r="C18" s="136">
        <v>44329.774270833332</v>
      </c>
      <c r="D18" s="136" t="s">
        <v>2180</v>
      </c>
      <c r="E18" s="124">
        <v>790</v>
      </c>
      <c r="F18" s="147" t="str">
        <f>VLOOKUP(E18,VIP!$A$2:$O13171,2,0)</f>
        <v>DRBR16I</v>
      </c>
      <c r="G18" s="134" t="str">
        <f>VLOOKUP(E18,'LISTADO ATM'!$A$2:$B$897,2,0)</f>
        <v xml:space="preserve">ATM Oficina Bella Vista Mall I </v>
      </c>
      <c r="H18" s="134" t="str">
        <f>VLOOKUP(E18,VIP!$A$2:$O18034,7,FALSE)</f>
        <v>Si</v>
      </c>
      <c r="I18" s="134" t="str">
        <f>VLOOKUP(E18,VIP!$A$2:$O9999,8,FALSE)</f>
        <v>Si</v>
      </c>
      <c r="J18" s="134" t="str">
        <f>VLOOKUP(E18,VIP!$A$2:$O9949,8,FALSE)</f>
        <v>Si</v>
      </c>
      <c r="K18" s="134" t="str">
        <f>VLOOKUP(E18,VIP!$A$2:$O13523,6,0)</f>
        <v>SI</v>
      </c>
      <c r="L18" s="125" t="s">
        <v>2219</v>
      </c>
      <c r="M18" s="135" t="s">
        <v>2448</v>
      </c>
      <c r="N18" s="135" t="s">
        <v>2455</v>
      </c>
      <c r="O18" s="134" t="s">
        <v>2457</v>
      </c>
      <c r="P18" s="137"/>
      <c r="Q18" s="135" t="s">
        <v>2219</v>
      </c>
    </row>
    <row r="19" spans="1:17" ht="17.399999999999999" x14ac:dyDescent="0.3">
      <c r="A19" s="134" t="str">
        <f>VLOOKUP(E19,'LISTADO ATM'!$A$2:$C$898,3,0)</f>
        <v>NORTE</v>
      </c>
      <c r="B19" s="129" t="s">
        <v>2615</v>
      </c>
      <c r="C19" s="136">
        <v>44329.775081018517</v>
      </c>
      <c r="D19" s="136" t="s">
        <v>2181</v>
      </c>
      <c r="E19" s="124">
        <v>40</v>
      </c>
      <c r="F19" s="147" t="str">
        <f>VLOOKUP(E19,VIP!$A$2:$O13170,2,0)</f>
        <v>DRBR040</v>
      </c>
      <c r="G19" s="134" t="str">
        <f>VLOOKUP(E19,'LISTADO ATM'!$A$2:$B$897,2,0)</f>
        <v xml:space="preserve">ATM Oficina El Puñal </v>
      </c>
      <c r="H19" s="134" t="str">
        <f>VLOOKUP(E19,VIP!$A$2:$O18033,7,FALSE)</f>
        <v>Si</v>
      </c>
      <c r="I19" s="134" t="str">
        <f>VLOOKUP(E19,VIP!$A$2:$O9998,8,FALSE)</f>
        <v>Si</v>
      </c>
      <c r="J19" s="134" t="str">
        <f>VLOOKUP(E19,VIP!$A$2:$O9948,8,FALSE)</f>
        <v>Si</v>
      </c>
      <c r="K19" s="134" t="str">
        <f>VLOOKUP(E19,VIP!$A$2:$O13522,6,0)</f>
        <v>NO</v>
      </c>
      <c r="L19" s="125" t="s">
        <v>2219</v>
      </c>
      <c r="M19" s="135" t="s">
        <v>2448</v>
      </c>
      <c r="N19" s="135" t="s">
        <v>2455</v>
      </c>
      <c r="O19" s="134" t="s">
        <v>2483</v>
      </c>
      <c r="P19" s="137"/>
      <c r="Q19" s="135" t="s">
        <v>2219</v>
      </c>
    </row>
    <row r="20" spans="1:17" ht="17.399999999999999" x14ac:dyDescent="0.3">
      <c r="A20" s="134" t="str">
        <f>VLOOKUP(E20,'LISTADO ATM'!$A$2:$C$898,3,0)</f>
        <v>DISTRITO NACIONAL</v>
      </c>
      <c r="B20" s="129" t="s">
        <v>2636</v>
      </c>
      <c r="C20" s="136">
        <v>44329.838495370372</v>
      </c>
      <c r="D20" s="136" t="s">
        <v>2180</v>
      </c>
      <c r="E20" s="124">
        <v>225</v>
      </c>
      <c r="F20" s="147" t="str">
        <f>VLOOKUP(E20,VIP!$A$2:$O13183,2,0)</f>
        <v>DRBR225</v>
      </c>
      <c r="G20" s="134" t="str">
        <f>VLOOKUP(E20,'LISTADO ATM'!$A$2:$B$897,2,0)</f>
        <v xml:space="preserve">ATM S/M Nacional Arroyo Hondo </v>
      </c>
      <c r="H20" s="134" t="str">
        <f>VLOOKUP(E20,VIP!$A$2:$O18046,7,FALSE)</f>
        <v>Si</v>
      </c>
      <c r="I20" s="134" t="str">
        <f>VLOOKUP(E20,VIP!$A$2:$O10011,8,FALSE)</f>
        <v>Si</v>
      </c>
      <c r="J20" s="134" t="str">
        <f>VLOOKUP(E20,VIP!$A$2:$O9961,8,FALSE)</f>
        <v>Si</v>
      </c>
      <c r="K20" s="134" t="str">
        <f>VLOOKUP(E20,VIP!$A$2:$O13535,6,0)</f>
        <v>NO</v>
      </c>
      <c r="L20" s="125" t="s">
        <v>2219</v>
      </c>
      <c r="M20" s="135" t="s">
        <v>2448</v>
      </c>
      <c r="N20" s="135" t="s">
        <v>2455</v>
      </c>
      <c r="O20" s="134" t="s">
        <v>2457</v>
      </c>
      <c r="P20" s="137"/>
      <c r="Q20" s="135" t="s">
        <v>2219</v>
      </c>
    </row>
    <row r="21" spans="1:17" ht="17.399999999999999" x14ac:dyDescent="0.3">
      <c r="A21" s="134" t="str">
        <f>VLOOKUP(E21,'LISTADO ATM'!$A$2:$C$898,3,0)</f>
        <v>DISTRITO NACIONAL</v>
      </c>
      <c r="B21" s="129" t="s">
        <v>2634</v>
      </c>
      <c r="C21" s="136">
        <v>44329.842581018522</v>
      </c>
      <c r="D21" s="136" t="s">
        <v>2180</v>
      </c>
      <c r="E21" s="124">
        <v>696</v>
      </c>
      <c r="F21" s="147" t="str">
        <f>VLOOKUP(E21,VIP!$A$2:$O13180,2,0)</f>
        <v>DRBR696</v>
      </c>
      <c r="G21" s="134" t="str">
        <f>VLOOKUP(E21,'LISTADO ATM'!$A$2:$B$897,2,0)</f>
        <v>ATM Olé Jacobo Majluta</v>
      </c>
      <c r="H21" s="134" t="str">
        <f>VLOOKUP(E21,VIP!$A$2:$O18043,7,FALSE)</f>
        <v>Si</v>
      </c>
      <c r="I21" s="134" t="str">
        <f>VLOOKUP(E21,VIP!$A$2:$O10008,8,FALSE)</f>
        <v>Si</v>
      </c>
      <c r="J21" s="134" t="str">
        <f>VLOOKUP(E21,VIP!$A$2:$O9958,8,FALSE)</f>
        <v>Si</v>
      </c>
      <c r="K21" s="134" t="str">
        <f>VLOOKUP(E21,VIP!$A$2:$O13532,6,0)</f>
        <v>NO</v>
      </c>
      <c r="L21" s="125" t="s">
        <v>2219</v>
      </c>
      <c r="M21" s="135" t="s">
        <v>2448</v>
      </c>
      <c r="N21" s="135" t="s">
        <v>2455</v>
      </c>
      <c r="O21" s="134" t="s">
        <v>2457</v>
      </c>
      <c r="P21" s="137"/>
      <c r="Q21" s="135" t="s">
        <v>2219</v>
      </c>
    </row>
    <row r="22" spans="1:17" ht="17.399999999999999" x14ac:dyDescent="0.3">
      <c r="A22" s="134" t="str">
        <f>VLOOKUP(E22,'LISTADO ATM'!$A$2:$C$898,3,0)</f>
        <v>DISTRITO NACIONAL</v>
      </c>
      <c r="B22" s="129" t="s">
        <v>2633</v>
      </c>
      <c r="C22" s="136">
        <v>44329.843090277776</v>
      </c>
      <c r="D22" s="136" t="s">
        <v>2180</v>
      </c>
      <c r="E22" s="124">
        <v>816</v>
      </c>
      <c r="F22" s="147" t="str">
        <f>VLOOKUP(E22,VIP!$A$2:$O13179,2,0)</f>
        <v>DRBR816</v>
      </c>
      <c r="G22" s="134" t="str">
        <f>VLOOKUP(E22,'LISTADO ATM'!$A$2:$B$897,2,0)</f>
        <v xml:space="preserve">ATM Oficina Pedro Brand </v>
      </c>
      <c r="H22" s="134" t="str">
        <f>VLOOKUP(E22,VIP!$A$2:$O18042,7,FALSE)</f>
        <v>Si</v>
      </c>
      <c r="I22" s="134" t="str">
        <f>VLOOKUP(E22,VIP!$A$2:$O10007,8,FALSE)</f>
        <v>Si</v>
      </c>
      <c r="J22" s="134" t="str">
        <f>VLOOKUP(E22,VIP!$A$2:$O9957,8,FALSE)</f>
        <v>Si</v>
      </c>
      <c r="K22" s="134" t="str">
        <f>VLOOKUP(E22,VIP!$A$2:$O13531,6,0)</f>
        <v>NO</v>
      </c>
      <c r="L22" s="125" t="s">
        <v>2219</v>
      </c>
      <c r="M22" s="135" t="s">
        <v>2448</v>
      </c>
      <c r="N22" s="135" t="s">
        <v>2455</v>
      </c>
      <c r="O22" s="134" t="s">
        <v>2457</v>
      </c>
      <c r="P22" s="137"/>
      <c r="Q22" s="135" t="s">
        <v>2219</v>
      </c>
    </row>
    <row r="23" spans="1:17" ht="17.399999999999999" x14ac:dyDescent="0.3">
      <c r="A23" s="134" t="str">
        <f>VLOOKUP(E23,'LISTADO ATM'!$A$2:$C$898,3,0)</f>
        <v>DISTRITO NACIONAL</v>
      </c>
      <c r="B23" s="129" t="s">
        <v>2628</v>
      </c>
      <c r="C23" s="136">
        <v>44329.858749999999</v>
      </c>
      <c r="D23" s="136" t="s">
        <v>2180</v>
      </c>
      <c r="E23" s="124">
        <v>769</v>
      </c>
      <c r="F23" s="147" t="str">
        <f>VLOOKUP(E23,VIP!$A$2:$O13172,2,0)</f>
        <v>DRBR769</v>
      </c>
      <c r="G23" s="134" t="str">
        <f>VLOOKUP(E23,'LISTADO ATM'!$A$2:$B$897,2,0)</f>
        <v>ATM UNP Pablo Mella Morales</v>
      </c>
      <c r="H23" s="134" t="str">
        <f>VLOOKUP(E23,VIP!$A$2:$O18035,7,FALSE)</f>
        <v>Si</v>
      </c>
      <c r="I23" s="134" t="str">
        <f>VLOOKUP(E23,VIP!$A$2:$O10000,8,FALSE)</f>
        <v>Si</v>
      </c>
      <c r="J23" s="134" t="str">
        <f>VLOOKUP(E23,VIP!$A$2:$O9950,8,FALSE)</f>
        <v>Si</v>
      </c>
      <c r="K23" s="134" t="str">
        <f>VLOOKUP(E23,VIP!$A$2:$O13524,6,0)</f>
        <v>NO</v>
      </c>
      <c r="L23" s="125" t="s">
        <v>2219</v>
      </c>
      <c r="M23" s="135" t="s">
        <v>2448</v>
      </c>
      <c r="N23" s="135" t="s">
        <v>2455</v>
      </c>
      <c r="O23" s="134" t="s">
        <v>2457</v>
      </c>
      <c r="P23" s="137"/>
      <c r="Q23" s="135" t="s">
        <v>2219</v>
      </c>
    </row>
    <row r="24" spans="1:17" ht="17.399999999999999" x14ac:dyDescent="0.3">
      <c r="A24" s="134" t="str">
        <f>VLOOKUP(E24,'LISTADO ATM'!$A$2:$C$898,3,0)</f>
        <v>DISTRITO NACIONAL</v>
      </c>
      <c r="B24" s="129" t="s">
        <v>2627</v>
      </c>
      <c r="C24" s="136">
        <v>44329.860486111109</v>
      </c>
      <c r="D24" s="136" t="s">
        <v>2180</v>
      </c>
      <c r="E24" s="124">
        <v>10</v>
      </c>
      <c r="F24" s="147" t="str">
        <f>VLOOKUP(E24,VIP!$A$2:$O13171,2,0)</f>
        <v>DRBR010</v>
      </c>
      <c r="G24" s="134" t="str">
        <f>VLOOKUP(E24,'LISTADO ATM'!$A$2:$B$897,2,0)</f>
        <v xml:space="preserve">ATM Ministerio Salud Pública </v>
      </c>
      <c r="H24" s="134" t="str">
        <f>VLOOKUP(E24,VIP!$A$2:$O18034,7,FALSE)</f>
        <v>Si</v>
      </c>
      <c r="I24" s="134" t="str">
        <f>VLOOKUP(E24,VIP!$A$2:$O9999,8,FALSE)</f>
        <v>Si</v>
      </c>
      <c r="J24" s="134" t="str">
        <f>VLOOKUP(E24,VIP!$A$2:$O9949,8,FALSE)</f>
        <v>Si</v>
      </c>
      <c r="K24" s="134" t="str">
        <f>VLOOKUP(E24,VIP!$A$2:$O13523,6,0)</f>
        <v>NO</v>
      </c>
      <c r="L24" s="125" t="s">
        <v>2219</v>
      </c>
      <c r="M24" s="135" t="s">
        <v>2448</v>
      </c>
      <c r="N24" s="135" t="s">
        <v>2455</v>
      </c>
      <c r="O24" s="134" t="s">
        <v>2457</v>
      </c>
      <c r="P24" s="137"/>
      <c r="Q24" s="135" t="s">
        <v>2219</v>
      </c>
    </row>
    <row r="25" spans="1:17" ht="17.399999999999999" x14ac:dyDescent="0.3">
      <c r="A25" s="134" t="str">
        <f>VLOOKUP(E25,'LISTADO ATM'!$A$2:$C$898,3,0)</f>
        <v>DISTRITO NACIONAL</v>
      </c>
      <c r="B25" s="129" t="s">
        <v>2626</v>
      </c>
      <c r="C25" s="136">
        <v>44329.862037037034</v>
      </c>
      <c r="D25" s="136" t="s">
        <v>2180</v>
      </c>
      <c r="E25" s="124">
        <v>115</v>
      </c>
      <c r="F25" s="147" t="str">
        <f>VLOOKUP(E25,VIP!$A$2:$O13170,2,0)</f>
        <v>DRBR115</v>
      </c>
      <c r="G25" s="134" t="str">
        <f>VLOOKUP(E25,'LISTADO ATM'!$A$2:$B$897,2,0)</f>
        <v xml:space="preserve">ATM Oficina Megacentro I </v>
      </c>
      <c r="H25" s="134" t="str">
        <f>VLOOKUP(E25,VIP!$A$2:$O18033,7,FALSE)</f>
        <v>Si</v>
      </c>
      <c r="I25" s="134" t="str">
        <f>VLOOKUP(E25,VIP!$A$2:$O9998,8,FALSE)</f>
        <v>Si</v>
      </c>
      <c r="J25" s="134" t="str">
        <f>VLOOKUP(E25,VIP!$A$2:$O9948,8,FALSE)</f>
        <v>Si</v>
      </c>
      <c r="K25" s="134" t="str">
        <f>VLOOKUP(E25,VIP!$A$2:$O13522,6,0)</f>
        <v>SI</v>
      </c>
      <c r="L25" s="125" t="s">
        <v>2219</v>
      </c>
      <c r="M25" s="135" t="s">
        <v>2448</v>
      </c>
      <c r="N25" s="135" t="s">
        <v>2455</v>
      </c>
      <c r="O25" s="134" t="s">
        <v>2457</v>
      </c>
      <c r="P25" s="137"/>
      <c r="Q25" s="135" t="s">
        <v>2219</v>
      </c>
    </row>
    <row r="26" spans="1:17" ht="17.399999999999999" x14ac:dyDescent="0.3">
      <c r="A26" s="134" t="str">
        <f>VLOOKUP(E26,'LISTADO ATM'!$A$2:$C$898,3,0)</f>
        <v>DISTRITO NACIONAL</v>
      </c>
      <c r="B26" s="129" t="s">
        <v>2640</v>
      </c>
      <c r="C26" s="136">
        <v>44329.862592592595</v>
      </c>
      <c r="D26" s="136" t="s">
        <v>2180</v>
      </c>
      <c r="E26" s="124">
        <v>264</v>
      </c>
      <c r="F26" s="147" t="str">
        <f>VLOOKUP(E26,VIP!$A$2:$O13174,2,0)</f>
        <v>DRBR264</v>
      </c>
      <c r="G26" s="134" t="str">
        <f>VLOOKUP(E26,'LISTADO ATM'!$A$2:$B$897,2,0)</f>
        <v xml:space="preserve">ATM S/M Nacional Independencia </v>
      </c>
      <c r="H26" s="134" t="str">
        <f>VLOOKUP(E26,VIP!$A$2:$O18037,7,FALSE)</f>
        <v>Si</v>
      </c>
      <c r="I26" s="134" t="str">
        <f>VLOOKUP(E26,VIP!$A$2:$O10002,8,FALSE)</f>
        <v>Si</v>
      </c>
      <c r="J26" s="134" t="str">
        <f>VLOOKUP(E26,VIP!$A$2:$O9952,8,FALSE)</f>
        <v>Si</v>
      </c>
      <c r="K26" s="134" t="str">
        <f>VLOOKUP(E26,VIP!$A$2:$O13526,6,0)</f>
        <v>SI</v>
      </c>
      <c r="L26" s="125" t="s">
        <v>2219</v>
      </c>
      <c r="M26" s="135" t="s">
        <v>2448</v>
      </c>
      <c r="N26" s="135" t="s">
        <v>2455</v>
      </c>
      <c r="O26" s="134" t="s">
        <v>2457</v>
      </c>
      <c r="P26" s="137"/>
      <c r="Q26" s="135" t="s">
        <v>2219</v>
      </c>
    </row>
    <row r="27" spans="1:17" ht="17.399999999999999" x14ac:dyDescent="0.3">
      <c r="A27" s="134" t="str">
        <f>VLOOKUP(E27,'LISTADO ATM'!$A$2:$C$898,3,0)</f>
        <v>DISTRITO NACIONAL</v>
      </c>
      <c r="B27" s="129" t="s">
        <v>2639</v>
      </c>
      <c r="C27" s="136">
        <v>44329.863449074073</v>
      </c>
      <c r="D27" s="136" t="s">
        <v>2180</v>
      </c>
      <c r="E27" s="124">
        <v>498</v>
      </c>
      <c r="F27" s="147" t="str">
        <f>VLOOKUP(E27,VIP!$A$2:$O13173,2,0)</f>
        <v>DRBR498</v>
      </c>
      <c r="G27" s="134" t="str">
        <f>VLOOKUP(E27,'LISTADO ATM'!$A$2:$B$897,2,0)</f>
        <v xml:space="preserve">ATM Estación Sunix 27 de Febrero </v>
      </c>
      <c r="H27" s="134" t="str">
        <f>VLOOKUP(E27,VIP!$A$2:$O18036,7,FALSE)</f>
        <v>Si</v>
      </c>
      <c r="I27" s="134" t="str">
        <f>VLOOKUP(E27,VIP!$A$2:$O10001,8,FALSE)</f>
        <v>Si</v>
      </c>
      <c r="J27" s="134" t="str">
        <f>VLOOKUP(E27,VIP!$A$2:$O9951,8,FALSE)</f>
        <v>Si</v>
      </c>
      <c r="K27" s="134" t="str">
        <f>VLOOKUP(E27,VIP!$A$2:$O13525,6,0)</f>
        <v>NO</v>
      </c>
      <c r="L27" s="125" t="s">
        <v>2219</v>
      </c>
      <c r="M27" s="135" t="s">
        <v>2448</v>
      </c>
      <c r="N27" s="135" t="s">
        <v>2455</v>
      </c>
      <c r="O27" s="134" t="s">
        <v>2457</v>
      </c>
      <c r="P27" s="137"/>
      <c r="Q27" s="135" t="s">
        <v>2219</v>
      </c>
    </row>
    <row r="28" spans="1:17" ht="17.399999999999999" x14ac:dyDescent="0.3">
      <c r="A28" s="134" t="str">
        <f>VLOOKUP(E28,'LISTADO ATM'!$A$2:$C$898,3,0)</f>
        <v>ESTE</v>
      </c>
      <c r="B28" s="129" t="s">
        <v>2638</v>
      </c>
      <c r="C28" s="136">
        <v>44329.863819444443</v>
      </c>
      <c r="D28" s="136" t="s">
        <v>2180</v>
      </c>
      <c r="E28" s="124">
        <v>867</v>
      </c>
      <c r="F28" s="147" t="str">
        <f>VLOOKUP(E28,VIP!$A$2:$O13172,2,0)</f>
        <v>DRBR867</v>
      </c>
      <c r="G28" s="134" t="str">
        <f>VLOOKUP(E28,'LISTADO ATM'!$A$2:$B$897,2,0)</f>
        <v xml:space="preserve">ATM Estación Combustible Autopista El Coral </v>
      </c>
      <c r="H28" s="134" t="str">
        <f>VLOOKUP(E28,VIP!$A$2:$O18035,7,FALSE)</f>
        <v>Si</v>
      </c>
      <c r="I28" s="134" t="str">
        <f>VLOOKUP(E28,VIP!$A$2:$O10000,8,FALSE)</f>
        <v>Si</v>
      </c>
      <c r="J28" s="134" t="str">
        <f>VLOOKUP(E28,VIP!$A$2:$O9950,8,FALSE)</f>
        <v>Si</v>
      </c>
      <c r="K28" s="134" t="str">
        <f>VLOOKUP(E28,VIP!$A$2:$O13524,6,0)</f>
        <v>NO</v>
      </c>
      <c r="L28" s="125" t="s">
        <v>2219</v>
      </c>
      <c r="M28" s="135" t="s">
        <v>2448</v>
      </c>
      <c r="N28" s="135" t="s">
        <v>2455</v>
      </c>
      <c r="O28" s="134" t="s">
        <v>2457</v>
      </c>
      <c r="P28" s="137"/>
      <c r="Q28" s="135" t="s">
        <v>2219</v>
      </c>
    </row>
    <row r="29" spans="1:17" ht="17.399999999999999" x14ac:dyDescent="0.3">
      <c r="A29" s="134" t="str">
        <f>VLOOKUP(E29,'LISTADO ATM'!$A$2:$C$898,3,0)</f>
        <v>DISTRITO NACIONAL</v>
      </c>
      <c r="B29" s="129" t="s">
        <v>2614</v>
      </c>
      <c r="C29" s="136">
        <v>44329.789594907408</v>
      </c>
      <c r="D29" s="136" t="s">
        <v>2180</v>
      </c>
      <c r="E29" s="124">
        <v>621</v>
      </c>
      <c r="F29" s="153" t="str">
        <f>VLOOKUP(E29,VIP!$A$2:$O13169,2,0)</f>
        <v>DRBR621</v>
      </c>
      <c r="G29" s="134" t="str">
        <f>VLOOKUP(E29,'LISTADO ATM'!$A$2:$B$897,2,0)</f>
        <v xml:space="preserve">ATM CESAC  </v>
      </c>
      <c r="H29" s="134" t="str">
        <f>VLOOKUP(E29,VIP!$A$2:$O18032,7,FALSE)</f>
        <v>Si</v>
      </c>
      <c r="I29" s="134" t="str">
        <f>VLOOKUP(E29,VIP!$A$2:$O9997,8,FALSE)</f>
        <v>Si</v>
      </c>
      <c r="J29" s="134" t="str">
        <f>VLOOKUP(E29,VIP!$A$2:$O9947,8,FALSE)</f>
        <v>Si</v>
      </c>
      <c r="K29" s="134" t="str">
        <f>VLOOKUP(E29,VIP!$A$2:$O13521,6,0)</f>
        <v>NO</v>
      </c>
      <c r="L29" s="125" t="s">
        <v>2245</v>
      </c>
      <c r="M29" s="135" t="s">
        <v>2448</v>
      </c>
      <c r="N29" s="135" t="s">
        <v>2455</v>
      </c>
      <c r="O29" s="134" t="s">
        <v>2457</v>
      </c>
      <c r="P29" s="137"/>
      <c r="Q29" s="135" t="s">
        <v>2245</v>
      </c>
    </row>
    <row r="30" spans="1:17" ht="17.399999999999999" x14ac:dyDescent="0.3">
      <c r="A30" s="134" t="str">
        <f>VLOOKUP(E30,'LISTADO ATM'!$A$2:$C$898,3,0)</f>
        <v>ESTE</v>
      </c>
      <c r="B30" s="129" t="s">
        <v>2637</v>
      </c>
      <c r="C30" s="136">
        <v>44329.962731481479</v>
      </c>
      <c r="D30" s="136" t="s">
        <v>2180</v>
      </c>
      <c r="E30" s="124">
        <v>693</v>
      </c>
      <c r="F30" s="153" t="str">
        <f>VLOOKUP(E30,VIP!$A$2:$O13171,2,0)</f>
        <v>DRBR693</v>
      </c>
      <c r="G30" s="134" t="str">
        <f>VLOOKUP(E30,'LISTADO ATM'!$A$2:$B$897,2,0)</f>
        <v>ATM INTL Medical Punta Cana</v>
      </c>
      <c r="H30" s="134" t="str">
        <f>VLOOKUP(E30,VIP!$A$2:$O18034,7,FALSE)</f>
        <v>Si</v>
      </c>
      <c r="I30" s="134" t="str">
        <f>VLOOKUP(E30,VIP!$A$2:$O9999,8,FALSE)</f>
        <v>Si</v>
      </c>
      <c r="J30" s="134" t="str">
        <f>VLOOKUP(E30,VIP!$A$2:$O9949,8,FALSE)</f>
        <v>Si</v>
      </c>
      <c r="K30" s="134" t="str">
        <f>VLOOKUP(E30,VIP!$A$2:$O13523,6,0)</f>
        <v>NO</v>
      </c>
      <c r="L30" s="125" t="s">
        <v>2245</v>
      </c>
      <c r="M30" s="135" t="s">
        <v>2448</v>
      </c>
      <c r="N30" s="135" t="s">
        <v>2455</v>
      </c>
      <c r="O30" s="134" t="s">
        <v>2457</v>
      </c>
      <c r="P30" s="137"/>
      <c r="Q30" s="135" t="s">
        <v>2245</v>
      </c>
    </row>
    <row r="31" spans="1:17" ht="17.399999999999999" x14ac:dyDescent="0.3">
      <c r="A31" s="134" t="str">
        <f>VLOOKUP(E31,'LISTADO ATM'!$A$2:$C$898,3,0)</f>
        <v>NORTE</v>
      </c>
      <c r="B31" s="129" t="s">
        <v>2641</v>
      </c>
      <c r="C31" s="136">
        <v>44330.061805555553</v>
      </c>
      <c r="D31" s="136" t="s">
        <v>2642</v>
      </c>
      <c r="E31" s="124">
        <v>689</v>
      </c>
      <c r="F31" s="153" t="str">
        <f>VLOOKUP(E31,VIP!$A$2:$O13173,2,0)</f>
        <v>DRBR689</v>
      </c>
      <c r="G31" s="134" t="str">
        <f>VLOOKUP(E31,'LISTADO ATM'!$A$2:$B$897,2,0)</f>
        <v>ATM Eco Petroleo Villa Gonzalez</v>
      </c>
      <c r="H31" s="134" t="str">
        <f>VLOOKUP(E31,VIP!$A$2:$O18036,7,FALSE)</f>
        <v>NO</v>
      </c>
      <c r="I31" s="134" t="str">
        <f>VLOOKUP(E31,VIP!$A$2:$O10001,8,FALSE)</f>
        <v>NO</v>
      </c>
      <c r="J31" s="134" t="str">
        <f>VLOOKUP(E31,VIP!$A$2:$O9951,8,FALSE)</f>
        <v>NO</v>
      </c>
      <c r="K31" s="134" t="str">
        <f>VLOOKUP(E31,VIP!$A$2:$O13525,6,0)</f>
        <v>NO</v>
      </c>
      <c r="L31" s="125" t="s">
        <v>2245</v>
      </c>
      <c r="M31" s="135" t="s">
        <v>2448</v>
      </c>
      <c r="N31" s="135" t="s">
        <v>2455</v>
      </c>
      <c r="O31" s="134" t="s">
        <v>2642</v>
      </c>
      <c r="P31" s="137"/>
      <c r="Q31" s="135" t="s">
        <v>2245</v>
      </c>
    </row>
    <row r="32" spans="1:17" ht="17.399999999999999" x14ac:dyDescent="0.3">
      <c r="A32" s="134" t="str">
        <f>VLOOKUP(E32,'LISTADO ATM'!$A$2:$C$898,3,0)</f>
        <v>DISTRITO NACIONAL</v>
      </c>
      <c r="B32" s="129" t="s">
        <v>2606</v>
      </c>
      <c r="C32" s="136">
        <v>44329.510706018518</v>
      </c>
      <c r="D32" s="136" t="s">
        <v>2180</v>
      </c>
      <c r="E32" s="124">
        <v>797</v>
      </c>
      <c r="F32" s="153" t="str">
        <f>VLOOKUP(E32,VIP!$A$2:$O13175,2,0)</f>
        <v xml:space="preserve">DRBR797 </v>
      </c>
      <c r="G32" s="134" t="str">
        <f>VLOOKUP(E32,'LISTADO ATM'!$A$2:$B$897,2,0)</f>
        <v>ATM Dirección de Pensiones y Jubilaciones</v>
      </c>
      <c r="H32" s="134" t="str">
        <f>VLOOKUP(E32,VIP!$A$2:$O18038,7,FALSE)</f>
        <v>N/A</v>
      </c>
      <c r="I32" s="134" t="str">
        <f>VLOOKUP(E32,VIP!$A$2:$O10003,8,FALSE)</f>
        <v>N/A</v>
      </c>
      <c r="J32" s="134" t="str">
        <f>VLOOKUP(E32,VIP!$A$2:$O9953,8,FALSE)</f>
        <v>N/A</v>
      </c>
      <c r="K32" s="134" t="str">
        <f>VLOOKUP(E32,VIP!$A$2:$O13527,6,0)</f>
        <v>N/A</v>
      </c>
      <c r="L32" s="125" t="s">
        <v>2609</v>
      </c>
      <c r="M32" s="135" t="s">
        <v>2448</v>
      </c>
      <c r="N32" s="135" t="s">
        <v>2568</v>
      </c>
      <c r="O32" s="134" t="s">
        <v>2457</v>
      </c>
      <c r="P32" s="137"/>
      <c r="Q32" s="135" t="s">
        <v>2609</v>
      </c>
    </row>
    <row r="33" spans="1:17" ht="17.399999999999999" x14ac:dyDescent="0.3">
      <c r="A33" s="134" t="str">
        <f>VLOOKUP(E33,'LISTADO ATM'!$A$2:$C$898,3,0)</f>
        <v>DISTRITO NACIONAL</v>
      </c>
      <c r="B33" s="129" t="s">
        <v>2620</v>
      </c>
      <c r="C33" s="136">
        <v>44329.770613425928</v>
      </c>
      <c r="D33" s="136" t="s">
        <v>2180</v>
      </c>
      <c r="E33" s="124">
        <v>85</v>
      </c>
      <c r="F33" s="153" t="str">
        <f>VLOOKUP(E33,VIP!$A$2:$O13175,2,0)</f>
        <v>DRBR085</v>
      </c>
      <c r="G33" s="134" t="str">
        <f>VLOOKUP(E33,'LISTADO ATM'!$A$2:$B$897,2,0)</f>
        <v xml:space="preserve">ATM Oficina San Isidro (Fuerza Aérea) </v>
      </c>
      <c r="H33" s="134" t="str">
        <f>VLOOKUP(E33,VIP!$A$2:$O18038,7,FALSE)</f>
        <v>Si</v>
      </c>
      <c r="I33" s="134" t="str">
        <f>VLOOKUP(E33,VIP!$A$2:$O10003,8,FALSE)</f>
        <v>Si</v>
      </c>
      <c r="J33" s="134" t="str">
        <f>VLOOKUP(E33,VIP!$A$2:$O9953,8,FALSE)</f>
        <v>Si</v>
      </c>
      <c r="K33" s="134" t="str">
        <f>VLOOKUP(E33,VIP!$A$2:$O13527,6,0)</f>
        <v>NO</v>
      </c>
      <c r="L33" s="125" t="s">
        <v>2577</v>
      </c>
      <c r="M33" s="135" t="s">
        <v>2448</v>
      </c>
      <c r="N33" s="135" t="s">
        <v>2455</v>
      </c>
      <c r="O33" s="134" t="s">
        <v>2457</v>
      </c>
      <c r="P33" s="137"/>
      <c r="Q33" s="135" t="s">
        <v>2577</v>
      </c>
    </row>
    <row r="34" spans="1:17" ht="17.399999999999999" x14ac:dyDescent="0.3">
      <c r="A34" s="134" t="str">
        <f>VLOOKUP(E34,'LISTADO ATM'!$A$2:$C$898,3,0)</f>
        <v>ESTE</v>
      </c>
      <c r="B34" s="129" t="s">
        <v>2635</v>
      </c>
      <c r="C34" s="136">
        <v>44329.84002314815</v>
      </c>
      <c r="D34" s="136" t="s">
        <v>2474</v>
      </c>
      <c r="E34" s="124">
        <v>912</v>
      </c>
      <c r="F34" s="153" t="str">
        <f>VLOOKUP(E34,VIP!$A$2:$O13181,2,0)</f>
        <v>DRBR973</v>
      </c>
      <c r="G34" s="134" t="str">
        <f>VLOOKUP(E34,'LISTADO ATM'!$A$2:$B$897,2,0)</f>
        <v xml:space="preserve">ATM Oficina San Pedro II </v>
      </c>
      <c r="H34" s="134" t="str">
        <f>VLOOKUP(E34,VIP!$A$2:$O18044,7,FALSE)</f>
        <v>Si</v>
      </c>
      <c r="I34" s="134" t="str">
        <f>VLOOKUP(E34,VIP!$A$2:$O10009,8,FALSE)</f>
        <v>Si</v>
      </c>
      <c r="J34" s="134" t="str">
        <f>VLOOKUP(E34,VIP!$A$2:$O9959,8,FALSE)</f>
        <v>Si</v>
      </c>
      <c r="K34" s="134" t="str">
        <f>VLOOKUP(E34,VIP!$A$2:$O13533,6,0)</f>
        <v>SI</v>
      </c>
      <c r="L34" s="125" t="s">
        <v>2577</v>
      </c>
      <c r="M34" s="135" t="s">
        <v>2448</v>
      </c>
      <c r="N34" s="135" t="s">
        <v>2455</v>
      </c>
      <c r="O34" s="134" t="s">
        <v>2475</v>
      </c>
      <c r="P34" s="137"/>
      <c r="Q34" s="135" t="s">
        <v>2577</v>
      </c>
    </row>
    <row r="35" spans="1:17" ht="17.399999999999999" x14ac:dyDescent="0.3">
      <c r="A35" s="134" t="str">
        <f>VLOOKUP(E35,'LISTADO ATM'!$A$2:$C$898,3,0)</f>
        <v>DISTRITO NACIONAL</v>
      </c>
      <c r="B35" s="129" t="s">
        <v>2594</v>
      </c>
      <c r="C35" s="136">
        <v>44329.021064814813</v>
      </c>
      <c r="D35" s="136" t="s">
        <v>2474</v>
      </c>
      <c r="E35" s="124">
        <v>911</v>
      </c>
      <c r="F35" s="153" t="str">
        <f>VLOOKUP(E35,VIP!$A$2:$O13147,2,0)</f>
        <v>DRBR911</v>
      </c>
      <c r="G35" s="134" t="str">
        <f>VLOOKUP(E35,'LISTADO ATM'!$A$2:$B$897,2,0)</f>
        <v xml:space="preserve">ATM Oficina Venezuela II </v>
      </c>
      <c r="H35" s="134" t="str">
        <f>VLOOKUP(E35,VIP!$A$2:$O18010,7,FALSE)</f>
        <v>Si</v>
      </c>
      <c r="I35" s="134" t="str">
        <f>VLOOKUP(E35,VIP!$A$2:$O9975,8,FALSE)</f>
        <v>Si</v>
      </c>
      <c r="J35" s="134" t="str">
        <f>VLOOKUP(E35,VIP!$A$2:$O9925,8,FALSE)</f>
        <v>Si</v>
      </c>
      <c r="K35" s="134" t="str">
        <f>VLOOKUP(E35,VIP!$A$2:$O13499,6,0)</f>
        <v>SI</v>
      </c>
      <c r="L35" s="125" t="s">
        <v>2444</v>
      </c>
      <c r="M35" s="135" t="s">
        <v>2448</v>
      </c>
      <c r="N35" s="135" t="s">
        <v>2455</v>
      </c>
      <c r="O35" s="134" t="s">
        <v>2475</v>
      </c>
      <c r="P35" s="137"/>
      <c r="Q35" s="135" t="s">
        <v>2444</v>
      </c>
    </row>
    <row r="36" spans="1:17" ht="17.399999999999999" x14ac:dyDescent="0.3">
      <c r="A36" s="134" t="str">
        <f>VLOOKUP(E36,'LISTADO ATM'!$A$2:$C$898,3,0)</f>
        <v>DISTRITO NACIONAL</v>
      </c>
      <c r="B36" s="129" t="s">
        <v>2605</v>
      </c>
      <c r="C36" s="136">
        <v>44329.552546296298</v>
      </c>
      <c r="D36" s="136" t="s">
        <v>2451</v>
      </c>
      <c r="E36" s="124">
        <v>436</v>
      </c>
      <c r="F36" s="153" t="str">
        <f>VLOOKUP(E36,VIP!$A$2:$O13168,2,0)</f>
        <v>DRBR436</v>
      </c>
      <c r="G36" s="134" t="str">
        <f>VLOOKUP(E36,'LISTADO ATM'!$A$2:$B$897,2,0)</f>
        <v xml:space="preserve">ATM Autobanco Torre II </v>
      </c>
      <c r="H36" s="134" t="str">
        <f>VLOOKUP(E36,VIP!$A$2:$O18031,7,FALSE)</f>
        <v>Si</v>
      </c>
      <c r="I36" s="134" t="str">
        <f>VLOOKUP(E36,VIP!$A$2:$O9996,8,FALSE)</f>
        <v>Si</v>
      </c>
      <c r="J36" s="134" t="str">
        <f>VLOOKUP(E36,VIP!$A$2:$O9946,8,FALSE)</f>
        <v>Si</v>
      </c>
      <c r="K36" s="134" t="str">
        <f>VLOOKUP(E36,VIP!$A$2:$O13520,6,0)</f>
        <v>SI</v>
      </c>
      <c r="L36" s="125" t="s">
        <v>2444</v>
      </c>
      <c r="M36" s="135" t="s">
        <v>2448</v>
      </c>
      <c r="N36" s="135" t="s">
        <v>2455</v>
      </c>
      <c r="O36" s="134" t="s">
        <v>2456</v>
      </c>
      <c r="P36" s="137"/>
      <c r="Q36" s="135" t="s">
        <v>2444</v>
      </c>
    </row>
    <row r="37" spans="1:17" ht="17.399999999999999" x14ac:dyDescent="0.3">
      <c r="A37" s="134" t="str">
        <f>VLOOKUP(E37,'LISTADO ATM'!$A$2:$C$898,3,0)</f>
        <v>DISTRITO NACIONAL</v>
      </c>
      <c r="B37" s="129" t="s">
        <v>2611</v>
      </c>
      <c r="C37" s="136">
        <v>44329.634942129633</v>
      </c>
      <c r="D37" s="136" t="s">
        <v>2451</v>
      </c>
      <c r="E37" s="124">
        <v>486</v>
      </c>
      <c r="F37" s="153" t="str">
        <f>VLOOKUP(E37,VIP!$A$2:$O13172,2,0)</f>
        <v>DRBR486</v>
      </c>
      <c r="G37" s="134" t="str">
        <f>VLOOKUP(E37,'LISTADO ATM'!$A$2:$B$897,2,0)</f>
        <v xml:space="preserve">ATM Olé La Caleta </v>
      </c>
      <c r="H37" s="134" t="str">
        <f>VLOOKUP(E37,VIP!$A$2:$O18035,7,FALSE)</f>
        <v>Si</v>
      </c>
      <c r="I37" s="134" t="str">
        <f>VLOOKUP(E37,VIP!$A$2:$O10000,8,FALSE)</f>
        <v>Si</v>
      </c>
      <c r="J37" s="134" t="str">
        <f>VLOOKUP(E37,VIP!$A$2:$O9950,8,FALSE)</f>
        <v>Si</v>
      </c>
      <c r="K37" s="134" t="str">
        <f>VLOOKUP(E37,VIP!$A$2:$O13524,6,0)</f>
        <v>NO</v>
      </c>
      <c r="L37" s="125" t="s">
        <v>2444</v>
      </c>
      <c r="M37" s="135" t="s">
        <v>2448</v>
      </c>
      <c r="N37" s="135" t="s">
        <v>2455</v>
      </c>
      <c r="O37" s="134" t="s">
        <v>2456</v>
      </c>
      <c r="P37" s="137"/>
      <c r="Q37" s="135" t="s">
        <v>2444</v>
      </c>
    </row>
    <row r="38" spans="1:17" ht="17.399999999999999" x14ac:dyDescent="0.3">
      <c r="A38" s="134" t="str">
        <f>VLOOKUP(E38,'LISTADO ATM'!$A$2:$C$898,3,0)</f>
        <v>DISTRITO NACIONAL</v>
      </c>
      <c r="B38" s="129" t="s">
        <v>2623</v>
      </c>
      <c r="C38" s="136">
        <v>44329.729687500003</v>
      </c>
      <c r="D38" s="136" t="s">
        <v>2451</v>
      </c>
      <c r="E38" s="124">
        <v>515</v>
      </c>
      <c r="F38" s="153" t="str">
        <f>VLOOKUP(E38,VIP!$A$2:$O13178,2,0)</f>
        <v>DRBR515</v>
      </c>
      <c r="G38" s="134" t="str">
        <f>VLOOKUP(E38,'LISTADO ATM'!$A$2:$B$897,2,0)</f>
        <v xml:space="preserve">ATM Oficina Agora Mall I </v>
      </c>
      <c r="H38" s="134" t="str">
        <f>VLOOKUP(E38,VIP!$A$2:$O18041,7,FALSE)</f>
        <v>Si</v>
      </c>
      <c r="I38" s="134" t="str">
        <f>VLOOKUP(E38,VIP!$A$2:$O10006,8,FALSE)</f>
        <v>Si</v>
      </c>
      <c r="J38" s="134" t="str">
        <f>VLOOKUP(E38,VIP!$A$2:$O9956,8,FALSE)</f>
        <v>Si</v>
      </c>
      <c r="K38" s="134" t="str">
        <f>VLOOKUP(E38,VIP!$A$2:$O13530,6,0)</f>
        <v>SI</v>
      </c>
      <c r="L38" s="125" t="s">
        <v>2444</v>
      </c>
      <c r="M38" s="135" t="s">
        <v>2448</v>
      </c>
      <c r="N38" s="135" t="s">
        <v>2455</v>
      </c>
      <c r="O38" s="134" t="s">
        <v>2456</v>
      </c>
      <c r="P38" s="137"/>
      <c r="Q38" s="135" t="s">
        <v>2444</v>
      </c>
    </row>
    <row r="39" spans="1:17" ht="17.399999999999999" x14ac:dyDescent="0.3">
      <c r="A39" s="134" t="str">
        <f>VLOOKUP(E39,'LISTADO ATM'!$A$2:$C$898,3,0)</f>
        <v>DISTRITO NACIONAL</v>
      </c>
      <c r="B39" s="129">
        <v>3335886430</v>
      </c>
      <c r="C39" s="136">
        <v>44330.067361111112</v>
      </c>
      <c r="D39" s="136" t="s">
        <v>2474</v>
      </c>
      <c r="E39" s="124">
        <v>721</v>
      </c>
      <c r="F39" s="153" t="str">
        <f>VLOOKUP(E39,VIP!$A$2:$O13175,2,0)</f>
        <v>DRBR23A</v>
      </c>
      <c r="G39" s="134" t="str">
        <f>VLOOKUP(E39,'LISTADO ATM'!$A$2:$B$897,2,0)</f>
        <v xml:space="preserve">ATM Oficina Charles de Gaulle II </v>
      </c>
      <c r="H39" s="134" t="str">
        <f>VLOOKUP(E39,VIP!$A$2:$O18038,7,FALSE)</f>
        <v>Si</v>
      </c>
      <c r="I39" s="134" t="str">
        <f>VLOOKUP(E39,VIP!$A$2:$O10003,8,FALSE)</f>
        <v>Si</v>
      </c>
      <c r="J39" s="134" t="str">
        <f>VLOOKUP(E39,VIP!$A$2:$O9953,8,FALSE)</f>
        <v>Si</v>
      </c>
      <c r="K39" s="134" t="str">
        <f>VLOOKUP(E39,VIP!$A$2:$O13527,6,0)</f>
        <v>NO</v>
      </c>
      <c r="L39" s="125" t="s">
        <v>2444</v>
      </c>
      <c r="M39" s="135" t="s">
        <v>2448</v>
      </c>
      <c r="N39" s="135" t="s">
        <v>2455</v>
      </c>
      <c r="O39" s="134" t="s">
        <v>2475</v>
      </c>
      <c r="P39" s="137"/>
      <c r="Q39" s="135" t="s">
        <v>2444</v>
      </c>
    </row>
    <row r="40" spans="1:17" ht="17.399999999999999" x14ac:dyDescent="0.3">
      <c r="A40" s="134" t="str">
        <f>VLOOKUP(E40,'LISTADO ATM'!$A$2:$C$898,3,0)</f>
        <v>NORTE</v>
      </c>
      <c r="B40" s="129" t="s">
        <v>2644</v>
      </c>
      <c r="C40" s="136">
        <v>44330.237164351849</v>
      </c>
      <c r="D40" s="136" t="s">
        <v>2474</v>
      </c>
      <c r="E40" s="124">
        <v>333</v>
      </c>
      <c r="F40" s="153" t="str">
        <f>VLOOKUP(E40,VIP!$A$2:$O13176,2,0)</f>
        <v>DRBR333</v>
      </c>
      <c r="G40" s="134" t="str">
        <f>VLOOKUP(E40,'LISTADO ATM'!$A$2:$B$897,2,0)</f>
        <v>ATM Oficina Turey Maimón</v>
      </c>
      <c r="H40" s="134" t="str">
        <f>VLOOKUP(E40,VIP!$A$2:$O18039,7,FALSE)</f>
        <v>Si</v>
      </c>
      <c r="I40" s="134" t="str">
        <f>VLOOKUP(E40,VIP!$A$2:$O10004,8,FALSE)</f>
        <v>Si</v>
      </c>
      <c r="J40" s="134" t="str">
        <f>VLOOKUP(E40,VIP!$A$2:$O9954,8,FALSE)</f>
        <v>Si</v>
      </c>
      <c r="K40" s="134" t="str">
        <f>VLOOKUP(E40,VIP!$A$2:$O13528,6,0)</f>
        <v>NO</v>
      </c>
      <c r="L40" s="125" t="s">
        <v>2444</v>
      </c>
      <c r="M40" s="135" t="s">
        <v>2448</v>
      </c>
      <c r="N40" s="135" t="s">
        <v>2455</v>
      </c>
      <c r="O40" s="134" t="s">
        <v>2475</v>
      </c>
      <c r="P40" s="137"/>
      <c r="Q40" s="135" t="s">
        <v>2444</v>
      </c>
    </row>
    <row r="41" spans="1:17" ht="17.399999999999999" x14ac:dyDescent="0.3">
      <c r="A41" s="134" t="str">
        <f>VLOOKUP(E41,'LISTADO ATM'!$A$2:$C$898,3,0)</f>
        <v>ESTE</v>
      </c>
      <c r="B41" s="129" t="s">
        <v>2602</v>
      </c>
      <c r="C41" s="136">
        <v>44329.375613425924</v>
      </c>
      <c r="D41" s="136" t="s">
        <v>2180</v>
      </c>
      <c r="E41" s="124">
        <v>842</v>
      </c>
      <c r="F41" s="153" t="str">
        <f>VLOOKUP(E41,VIP!$A$2:$O13154,2,0)</f>
        <v>DRBR842</v>
      </c>
      <c r="G41" s="134" t="str">
        <f>VLOOKUP(E41,'LISTADO ATM'!$A$2:$B$897,2,0)</f>
        <v xml:space="preserve">ATM Plaza Orense II (La Romana) </v>
      </c>
      <c r="H41" s="134" t="str">
        <f>VLOOKUP(E41,VIP!$A$2:$O18017,7,FALSE)</f>
        <v>Si</v>
      </c>
      <c r="I41" s="134" t="str">
        <f>VLOOKUP(E41,VIP!$A$2:$O9982,8,FALSE)</f>
        <v>Si</v>
      </c>
      <c r="J41" s="134" t="str">
        <f>VLOOKUP(E41,VIP!$A$2:$O9932,8,FALSE)</f>
        <v>Si</v>
      </c>
      <c r="K41" s="134" t="str">
        <f>VLOOKUP(E41,VIP!$A$2:$O13506,6,0)</f>
        <v>NO</v>
      </c>
      <c r="L41" s="125" t="s">
        <v>2421</v>
      </c>
      <c r="M41" s="135" t="s">
        <v>2448</v>
      </c>
      <c r="N41" s="135" t="s">
        <v>2568</v>
      </c>
      <c r="O41" s="134" t="s">
        <v>2457</v>
      </c>
      <c r="P41" s="137"/>
      <c r="Q41" s="135" t="s">
        <v>2421</v>
      </c>
    </row>
    <row r="42" spans="1:17" ht="17.399999999999999" x14ac:dyDescent="0.3">
      <c r="A42" s="134" t="str">
        <f>VLOOKUP(E42,'LISTADO ATM'!$A$2:$C$898,3,0)</f>
        <v>DISTRITO NACIONAL</v>
      </c>
      <c r="B42" s="129">
        <v>3335884999</v>
      </c>
      <c r="C42" s="136">
        <v>44329.017361111109</v>
      </c>
      <c r="D42" s="136" t="s">
        <v>2451</v>
      </c>
      <c r="E42" s="124">
        <v>235</v>
      </c>
      <c r="F42" s="155" t="str">
        <f>VLOOKUP(E42,VIP!$A$2:$O13167,2,0)</f>
        <v>DRBR235</v>
      </c>
      <c r="G42" s="134" t="str">
        <f>VLOOKUP(E42,'LISTADO ATM'!$A$2:$B$897,2,0)</f>
        <v xml:space="preserve">ATM Oficina Multicentro La Sirena San Isidro </v>
      </c>
      <c r="H42" s="134" t="str">
        <f>VLOOKUP(E42,VIP!$A$2:$O18030,7,FALSE)</f>
        <v>Si</v>
      </c>
      <c r="I42" s="134" t="str">
        <f>VLOOKUP(E42,VIP!$A$2:$O9995,8,FALSE)</f>
        <v>Si</v>
      </c>
      <c r="J42" s="134" t="str">
        <f>VLOOKUP(E42,VIP!$A$2:$O9945,8,FALSE)</f>
        <v>Si</v>
      </c>
      <c r="K42" s="134" t="str">
        <f>VLOOKUP(E42,VIP!$A$2:$O13519,6,0)</f>
        <v>SI</v>
      </c>
      <c r="L42" s="125" t="s">
        <v>2418</v>
      </c>
      <c r="M42" s="135" t="s">
        <v>2448</v>
      </c>
      <c r="N42" s="135" t="s">
        <v>2455</v>
      </c>
      <c r="O42" s="134" t="s">
        <v>2456</v>
      </c>
      <c r="P42" s="137"/>
      <c r="Q42" s="135" t="s">
        <v>2418</v>
      </c>
    </row>
    <row r="43" spans="1:17" ht="17.399999999999999" x14ac:dyDescent="0.3">
      <c r="A43" s="134" t="str">
        <f>VLOOKUP(E43,'LISTADO ATM'!$A$2:$C$898,3,0)</f>
        <v>ESTE</v>
      </c>
      <c r="B43" s="129" t="s">
        <v>2601</v>
      </c>
      <c r="C43" s="136">
        <v>44329.475856481484</v>
      </c>
      <c r="D43" s="136" t="s">
        <v>2451</v>
      </c>
      <c r="E43" s="124">
        <v>104</v>
      </c>
      <c r="F43" s="155" t="str">
        <f>VLOOKUP(E43,VIP!$A$2:$O13143,2,0)</f>
        <v>DRBR104</v>
      </c>
      <c r="G43" s="134" t="str">
        <f>VLOOKUP(E43,'LISTADO ATM'!$A$2:$B$897,2,0)</f>
        <v xml:space="preserve">ATM Jumbo Higuey </v>
      </c>
      <c r="H43" s="134" t="str">
        <f>VLOOKUP(E43,VIP!$A$2:$O18006,7,FALSE)</f>
        <v>Si</v>
      </c>
      <c r="I43" s="134" t="str">
        <f>VLOOKUP(E43,VIP!$A$2:$O9971,8,FALSE)</f>
        <v>Si</v>
      </c>
      <c r="J43" s="134" t="str">
        <f>VLOOKUP(E43,VIP!$A$2:$O9921,8,FALSE)</f>
        <v>Si</v>
      </c>
      <c r="K43" s="134" t="str">
        <f>VLOOKUP(E43,VIP!$A$2:$O13495,6,0)</f>
        <v>NO</v>
      </c>
      <c r="L43" s="125" t="s">
        <v>2418</v>
      </c>
      <c r="M43" s="135" t="s">
        <v>2448</v>
      </c>
      <c r="N43" s="135" t="s">
        <v>2455</v>
      </c>
      <c r="O43" s="134" t="s">
        <v>2456</v>
      </c>
      <c r="P43" s="137"/>
      <c r="Q43" s="135" t="s">
        <v>2418</v>
      </c>
    </row>
    <row r="44" spans="1:17" ht="17.399999999999999" x14ac:dyDescent="0.3">
      <c r="A44" s="134" t="str">
        <f>VLOOKUP(E44,'LISTADO ATM'!$A$2:$C$898,3,0)</f>
        <v>DISTRITO NACIONAL</v>
      </c>
      <c r="B44" s="129" t="s">
        <v>2610</v>
      </c>
      <c r="C44" s="136">
        <v>44329.640324074076</v>
      </c>
      <c r="D44" s="136" t="s">
        <v>2451</v>
      </c>
      <c r="E44" s="124">
        <v>717</v>
      </c>
      <c r="F44" s="155" t="str">
        <f>VLOOKUP(E44,VIP!$A$2:$O13168,2,0)</f>
        <v>DRBR24K</v>
      </c>
      <c r="G44" s="134" t="str">
        <f>VLOOKUP(E44,'LISTADO ATM'!$A$2:$B$897,2,0)</f>
        <v xml:space="preserve">ATM Oficina Los Alcarrizos </v>
      </c>
      <c r="H44" s="134" t="str">
        <f>VLOOKUP(E44,VIP!$A$2:$O18031,7,FALSE)</f>
        <v>Si</v>
      </c>
      <c r="I44" s="134" t="str">
        <f>VLOOKUP(E44,VIP!$A$2:$O9996,8,FALSE)</f>
        <v>Si</v>
      </c>
      <c r="J44" s="134" t="str">
        <f>VLOOKUP(E44,VIP!$A$2:$O9946,8,FALSE)</f>
        <v>Si</v>
      </c>
      <c r="K44" s="134" t="str">
        <f>VLOOKUP(E44,VIP!$A$2:$O13520,6,0)</f>
        <v>SI</v>
      </c>
      <c r="L44" s="125" t="s">
        <v>2418</v>
      </c>
      <c r="M44" s="135" t="s">
        <v>2448</v>
      </c>
      <c r="N44" s="135" t="s">
        <v>2455</v>
      </c>
      <c r="O44" s="134" t="s">
        <v>2456</v>
      </c>
      <c r="P44" s="137"/>
      <c r="Q44" s="135" t="s">
        <v>2418</v>
      </c>
    </row>
    <row r="45" spans="1:17" ht="17.399999999999999" x14ac:dyDescent="0.3">
      <c r="A45" s="134" t="str">
        <f>VLOOKUP(E45,'LISTADO ATM'!$A$2:$C$898,3,0)</f>
        <v>SUR</v>
      </c>
      <c r="B45" s="129" t="s">
        <v>2624</v>
      </c>
      <c r="C45" s="136">
        <v>44329.727060185185</v>
      </c>
      <c r="D45" s="136" t="s">
        <v>2451</v>
      </c>
      <c r="E45" s="124">
        <v>252</v>
      </c>
      <c r="F45" s="155" t="str">
        <f>VLOOKUP(E45,VIP!$A$2:$O13179,2,0)</f>
        <v>DRBR252</v>
      </c>
      <c r="G45" s="134" t="str">
        <f>VLOOKUP(E45,'LISTADO ATM'!$A$2:$B$897,2,0)</f>
        <v xml:space="preserve">ATM Banco Agrícola (Barahona) </v>
      </c>
      <c r="H45" s="134" t="str">
        <f>VLOOKUP(E45,VIP!$A$2:$O18042,7,FALSE)</f>
        <v>Si</v>
      </c>
      <c r="I45" s="134" t="str">
        <f>VLOOKUP(E45,VIP!$A$2:$O10007,8,FALSE)</f>
        <v>Si</v>
      </c>
      <c r="J45" s="134" t="str">
        <f>VLOOKUP(E45,VIP!$A$2:$O9957,8,FALSE)</f>
        <v>Si</v>
      </c>
      <c r="K45" s="134" t="str">
        <f>VLOOKUP(E45,VIP!$A$2:$O13531,6,0)</f>
        <v>NO</v>
      </c>
      <c r="L45" s="125" t="s">
        <v>2418</v>
      </c>
      <c r="M45" s="135" t="s">
        <v>2448</v>
      </c>
      <c r="N45" s="135" t="s">
        <v>2455</v>
      </c>
      <c r="O45" s="134" t="s">
        <v>2456</v>
      </c>
      <c r="P45" s="137"/>
      <c r="Q45" s="135" t="s">
        <v>2418</v>
      </c>
    </row>
    <row r="46" spans="1:17" ht="17.399999999999999" x14ac:dyDescent="0.3">
      <c r="A46" s="134" t="str">
        <f>VLOOKUP(E46,'LISTADO ATM'!$A$2:$C$898,3,0)</f>
        <v>DISTRITO NACIONAL</v>
      </c>
      <c r="B46" s="129" t="s">
        <v>2645</v>
      </c>
      <c r="C46" s="136">
        <v>44330.23369212963</v>
      </c>
      <c r="D46" s="136" t="s">
        <v>2474</v>
      </c>
      <c r="E46" s="124">
        <v>24</v>
      </c>
      <c r="F46" s="156" t="str">
        <f>VLOOKUP(E46,VIP!$A$2:$O13177,2,0)</f>
        <v>DRBR024</v>
      </c>
      <c r="G46" s="134" t="str">
        <f>VLOOKUP(E46,'LISTADO ATM'!$A$2:$B$897,2,0)</f>
        <v xml:space="preserve">ATM Oficina Eusebio Manzueta </v>
      </c>
      <c r="H46" s="134" t="str">
        <f>VLOOKUP(E46,VIP!$A$2:$O18040,7,FALSE)</f>
        <v>No</v>
      </c>
      <c r="I46" s="134" t="str">
        <f>VLOOKUP(E46,VIP!$A$2:$O10005,8,FALSE)</f>
        <v>No</v>
      </c>
      <c r="J46" s="134" t="str">
        <f>VLOOKUP(E46,VIP!$A$2:$O9955,8,FALSE)</f>
        <v>No</v>
      </c>
      <c r="K46" s="134" t="str">
        <f>VLOOKUP(E46,VIP!$A$2:$O13529,6,0)</f>
        <v>NO</v>
      </c>
      <c r="L46" s="125" t="s">
        <v>2418</v>
      </c>
      <c r="M46" s="135" t="s">
        <v>2448</v>
      </c>
      <c r="N46" s="135" t="s">
        <v>2455</v>
      </c>
      <c r="O46" s="134" t="s">
        <v>2475</v>
      </c>
      <c r="P46" s="137"/>
      <c r="Q46" s="135" t="s">
        <v>2418</v>
      </c>
    </row>
    <row r="47" spans="1:17" ht="17.399999999999999" x14ac:dyDescent="0.3">
      <c r="A47" s="134" t="str">
        <f>VLOOKUP(E47,'LISTADO ATM'!$A$2:$C$898,3,0)</f>
        <v>DISTRITO NACIONAL</v>
      </c>
      <c r="B47" s="129" t="s">
        <v>2646</v>
      </c>
      <c r="C47" s="136">
        <v>44330.231134259258</v>
      </c>
      <c r="D47" s="136" t="s">
        <v>2451</v>
      </c>
      <c r="E47" s="124">
        <v>813</v>
      </c>
      <c r="F47" s="156" t="str">
        <f>VLOOKUP(E47,VIP!$A$2:$O13178,2,0)</f>
        <v>DRBR815</v>
      </c>
      <c r="G47" s="134" t="str">
        <f>VLOOKUP(E47,'LISTADO ATM'!$A$2:$B$897,2,0)</f>
        <v>ATM Occidental Mall</v>
      </c>
      <c r="H47" s="134" t="str">
        <f>VLOOKUP(E47,VIP!$A$2:$O18041,7,FALSE)</f>
        <v>Si</v>
      </c>
      <c r="I47" s="134" t="str">
        <f>VLOOKUP(E47,VIP!$A$2:$O10006,8,FALSE)</f>
        <v>Si</v>
      </c>
      <c r="J47" s="134" t="str">
        <f>VLOOKUP(E47,VIP!$A$2:$O9956,8,FALSE)</f>
        <v>Si</v>
      </c>
      <c r="K47" s="134" t="str">
        <f>VLOOKUP(E47,VIP!$A$2:$O13530,6,0)</f>
        <v>NO</v>
      </c>
      <c r="L47" s="125" t="s">
        <v>2418</v>
      </c>
      <c r="M47" s="135" t="s">
        <v>2448</v>
      </c>
      <c r="N47" s="135" t="s">
        <v>2455</v>
      </c>
      <c r="O47" s="134" t="s">
        <v>2456</v>
      </c>
      <c r="P47" s="137"/>
      <c r="Q47" s="135" t="s">
        <v>2418</v>
      </c>
    </row>
    <row r="48" spans="1:17" ht="17.399999999999999" x14ac:dyDescent="0.3">
      <c r="A48" s="134" t="str">
        <f>VLOOKUP(E48,'LISTADO ATM'!$A$2:$C$898,3,0)</f>
        <v>ESTE</v>
      </c>
      <c r="B48" s="129" t="s">
        <v>2632</v>
      </c>
      <c r="C48" s="136">
        <v>44329.847025462965</v>
      </c>
      <c r="D48" s="136" t="s">
        <v>2180</v>
      </c>
      <c r="E48" s="124">
        <v>114</v>
      </c>
      <c r="F48" s="156" t="str">
        <f>VLOOKUP(E48,VIP!$A$2:$O13176,2,0)</f>
        <v>DRBR114</v>
      </c>
      <c r="G48" s="134" t="str">
        <f>VLOOKUP(E48,'LISTADO ATM'!$A$2:$B$897,2,0)</f>
        <v xml:space="preserve">ATM Oficina Hato Mayor </v>
      </c>
      <c r="H48" s="134" t="str">
        <f>VLOOKUP(E48,VIP!$A$2:$O18039,7,FALSE)</f>
        <v>Si</v>
      </c>
      <c r="I48" s="134" t="str">
        <f>VLOOKUP(E48,VIP!$A$2:$O10004,8,FALSE)</f>
        <v>Si</v>
      </c>
      <c r="J48" s="134" t="str">
        <f>VLOOKUP(E48,VIP!$A$2:$O9954,8,FALSE)</f>
        <v>Si</v>
      </c>
      <c r="K48" s="134" t="str">
        <f>VLOOKUP(E48,VIP!$A$2:$O13528,6,0)</f>
        <v>NO</v>
      </c>
      <c r="L48" s="125" t="s">
        <v>2470</v>
      </c>
      <c r="M48" s="135" t="s">
        <v>2448</v>
      </c>
      <c r="N48" s="135" t="s">
        <v>2455</v>
      </c>
      <c r="O48" s="134" t="s">
        <v>2457</v>
      </c>
      <c r="P48" s="137"/>
      <c r="Q48" s="135" t="s">
        <v>2470</v>
      </c>
    </row>
    <row r="49" spans="1:17" ht="17.399999999999999" x14ac:dyDescent="0.3">
      <c r="A49" s="134" t="str">
        <f>VLOOKUP(E49,'LISTADO ATM'!$A$2:$C$898,3,0)</f>
        <v>NORTE</v>
      </c>
      <c r="B49" s="129" t="s">
        <v>2631</v>
      </c>
      <c r="C49" s="136">
        <v>44329.847708333335</v>
      </c>
      <c r="D49" s="136" t="s">
        <v>2181</v>
      </c>
      <c r="E49" s="124">
        <v>88</v>
      </c>
      <c r="F49" s="157" t="str">
        <f>VLOOKUP(E49,VIP!$A$2:$O13175,2,0)</f>
        <v>DRBR088</v>
      </c>
      <c r="G49" s="134" t="str">
        <f>VLOOKUP(E49,'LISTADO ATM'!$A$2:$B$897,2,0)</f>
        <v xml:space="preserve">ATM S/M La Fuente (Santiago) </v>
      </c>
      <c r="H49" s="134" t="str">
        <f>VLOOKUP(E49,VIP!$A$2:$O18038,7,FALSE)</f>
        <v>Si</v>
      </c>
      <c r="I49" s="134" t="str">
        <f>VLOOKUP(E49,VIP!$A$2:$O10003,8,FALSE)</f>
        <v>Si</v>
      </c>
      <c r="J49" s="134" t="str">
        <f>VLOOKUP(E49,VIP!$A$2:$O9953,8,FALSE)</f>
        <v>Si</v>
      </c>
      <c r="K49" s="134" t="str">
        <f>VLOOKUP(E49,VIP!$A$2:$O13527,6,0)</f>
        <v>NO</v>
      </c>
      <c r="L49" s="125" t="s">
        <v>2470</v>
      </c>
      <c r="M49" s="135" t="s">
        <v>2448</v>
      </c>
      <c r="N49" s="135" t="s">
        <v>2455</v>
      </c>
      <c r="O49" s="134" t="s">
        <v>2483</v>
      </c>
      <c r="P49" s="137"/>
      <c r="Q49" s="135" t="s">
        <v>2470</v>
      </c>
    </row>
    <row r="50" spans="1:17" ht="17.399999999999999" x14ac:dyDescent="0.3">
      <c r="A50" s="134" t="str">
        <f>VLOOKUP(E50,'LISTADO ATM'!$A$2:$C$898,3,0)</f>
        <v>SUR</v>
      </c>
      <c r="B50" s="129" t="s">
        <v>2630</v>
      </c>
      <c r="C50" s="136">
        <v>44329.848541666666</v>
      </c>
      <c r="D50" s="136" t="s">
        <v>2180</v>
      </c>
      <c r="E50" s="124">
        <v>101</v>
      </c>
      <c r="F50" s="158" t="str">
        <f>VLOOKUP(E50,VIP!$A$2:$O13174,2,0)</f>
        <v>DRBR101</v>
      </c>
      <c r="G50" s="134" t="str">
        <f>VLOOKUP(E50,'LISTADO ATM'!$A$2:$B$897,2,0)</f>
        <v xml:space="preserve">ATM Oficina San Juan de la Maguana I </v>
      </c>
      <c r="H50" s="134" t="str">
        <f>VLOOKUP(E50,VIP!$A$2:$O18037,7,FALSE)</f>
        <v>Si</v>
      </c>
      <c r="I50" s="134" t="str">
        <f>VLOOKUP(E50,VIP!$A$2:$O10002,8,FALSE)</f>
        <v>Si</v>
      </c>
      <c r="J50" s="134" t="str">
        <f>VLOOKUP(E50,VIP!$A$2:$O9952,8,FALSE)</f>
        <v>Si</v>
      </c>
      <c r="K50" s="134" t="str">
        <f>VLOOKUP(E50,VIP!$A$2:$O13526,6,0)</f>
        <v>SI</v>
      </c>
      <c r="L50" s="125" t="s">
        <v>2470</v>
      </c>
      <c r="M50" s="135" t="s">
        <v>2448</v>
      </c>
      <c r="N50" s="135" t="s">
        <v>2455</v>
      </c>
      <c r="O50" s="134" t="s">
        <v>2457</v>
      </c>
      <c r="P50" s="137"/>
      <c r="Q50" s="135" t="s">
        <v>2470</v>
      </c>
    </row>
    <row r="51" spans="1:17" ht="17.399999999999999" x14ac:dyDescent="0.3">
      <c r="A51" s="134" t="str">
        <f>VLOOKUP(E51,'LISTADO ATM'!$A$2:$C$898,3,0)</f>
        <v>NORTE</v>
      </c>
      <c r="B51" s="129" t="s">
        <v>2629</v>
      </c>
      <c r="C51" s="136">
        <v>44329.850057870368</v>
      </c>
      <c r="D51" s="136" t="s">
        <v>2181</v>
      </c>
      <c r="E51" s="124">
        <v>840</v>
      </c>
      <c r="F51" s="158" t="str">
        <f>VLOOKUP(E51,VIP!$A$2:$O13173,2,0)</f>
        <v>DRBR840</v>
      </c>
      <c r="G51" s="134" t="str">
        <f>VLOOKUP(E51,'LISTADO ATM'!$A$2:$B$897,2,0)</f>
        <v xml:space="preserve">ATM PUCMM (Santiago) </v>
      </c>
      <c r="H51" s="134" t="str">
        <f>VLOOKUP(E51,VIP!$A$2:$O18036,7,FALSE)</f>
        <v>Si</v>
      </c>
      <c r="I51" s="134" t="str">
        <f>VLOOKUP(E51,VIP!$A$2:$O10001,8,FALSE)</f>
        <v>Si</v>
      </c>
      <c r="J51" s="134" t="str">
        <f>VLOOKUP(E51,VIP!$A$2:$O9951,8,FALSE)</f>
        <v>Si</v>
      </c>
      <c r="K51" s="134" t="str">
        <f>VLOOKUP(E51,VIP!$A$2:$O13525,6,0)</f>
        <v>NO</v>
      </c>
      <c r="L51" s="125" t="s">
        <v>2470</v>
      </c>
      <c r="M51" s="135" t="s">
        <v>2448</v>
      </c>
      <c r="N51" s="135" t="s">
        <v>2455</v>
      </c>
      <c r="O51" s="134" t="s">
        <v>2483</v>
      </c>
      <c r="P51" s="137"/>
      <c r="Q51" s="135" t="s">
        <v>2470</v>
      </c>
    </row>
    <row r="52" spans="1:17" ht="17.399999999999999" x14ac:dyDescent="0.3">
      <c r="A52" s="134" t="str">
        <f>VLOOKUP(E52,'LISTADO ATM'!$A$2:$C$898,3,0)</f>
        <v>SUR</v>
      </c>
      <c r="B52" s="129">
        <v>3335886429</v>
      </c>
      <c r="C52" s="136">
        <v>44330.0625</v>
      </c>
      <c r="D52" s="136" t="s">
        <v>2457</v>
      </c>
      <c r="E52" s="124">
        <v>751</v>
      </c>
      <c r="F52" s="158" t="str">
        <f>VLOOKUP(E52,VIP!$A$2:$O13172,2,0)</f>
        <v>DRBR751</v>
      </c>
      <c r="G52" s="134" t="str">
        <f>VLOOKUP(E52,'LISTADO ATM'!$A$2:$B$897,2,0)</f>
        <v>ATM Eco Petroleo Camilo</v>
      </c>
      <c r="H52" s="134" t="str">
        <f>VLOOKUP(E52,VIP!$A$2:$O18035,7,FALSE)</f>
        <v>N/A</v>
      </c>
      <c r="I52" s="134" t="str">
        <f>VLOOKUP(E52,VIP!$A$2:$O10000,8,FALSE)</f>
        <v>N/A</v>
      </c>
      <c r="J52" s="134" t="str">
        <f>VLOOKUP(E52,VIP!$A$2:$O9950,8,FALSE)</f>
        <v>N/A</v>
      </c>
      <c r="K52" s="134" t="str">
        <f>VLOOKUP(E52,VIP!$A$2:$O13524,6,0)</f>
        <v>N/A</v>
      </c>
      <c r="L52" s="125" t="s">
        <v>2470</v>
      </c>
      <c r="M52" s="135" t="s">
        <v>2448</v>
      </c>
      <c r="N52" s="135" t="s">
        <v>2455</v>
      </c>
      <c r="O52" s="134" t="s">
        <v>2457</v>
      </c>
      <c r="P52" s="137"/>
      <c r="Q52" s="135" t="s">
        <v>2470</v>
      </c>
    </row>
  </sheetData>
  <autoFilter ref="A4:Q4">
    <sortState ref="A5:Q55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3:B1048576 B1:B28">
    <cfRule type="duplicateValues" dxfId="118" priority="67"/>
  </conditionalFormatting>
  <conditionalFormatting sqref="E17:E29">
    <cfRule type="duplicateValues" dxfId="117" priority="65"/>
  </conditionalFormatting>
  <conditionalFormatting sqref="B29">
    <cfRule type="duplicateValues" dxfId="116" priority="62"/>
  </conditionalFormatting>
  <conditionalFormatting sqref="E29">
    <cfRule type="duplicateValues" dxfId="115" priority="61"/>
  </conditionalFormatting>
  <conditionalFormatting sqref="B30">
    <cfRule type="duplicateValues" dxfId="114" priority="56"/>
  </conditionalFormatting>
  <conditionalFormatting sqref="B53:B1048576 B1:B41">
    <cfRule type="duplicateValues" dxfId="113" priority="119474"/>
  </conditionalFormatting>
  <conditionalFormatting sqref="B42:B45">
    <cfRule type="duplicateValues" dxfId="112" priority="46"/>
  </conditionalFormatting>
  <conditionalFormatting sqref="E41:E45">
    <cfRule type="duplicateValues" dxfId="111" priority="45"/>
  </conditionalFormatting>
  <conditionalFormatting sqref="E41:E45">
    <cfRule type="duplicateValues" dxfId="110" priority="44"/>
  </conditionalFormatting>
  <conditionalFormatting sqref="E41:E45">
    <cfRule type="duplicateValues" dxfId="109" priority="42"/>
    <cfRule type="duplicateValues" dxfId="108" priority="43"/>
  </conditionalFormatting>
  <conditionalFormatting sqref="E41:E45">
    <cfRule type="duplicateValues" dxfId="107" priority="41"/>
  </conditionalFormatting>
  <conditionalFormatting sqref="E41:E45">
    <cfRule type="duplicateValues" dxfId="106" priority="40"/>
  </conditionalFormatting>
  <conditionalFormatting sqref="E17:E28">
    <cfRule type="duplicateValues" dxfId="105" priority="119484"/>
  </conditionalFormatting>
  <conditionalFormatting sqref="E30">
    <cfRule type="duplicateValues" dxfId="104" priority="119519"/>
  </conditionalFormatting>
  <conditionalFormatting sqref="E46:E48">
    <cfRule type="duplicateValues" dxfId="103" priority="37"/>
  </conditionalFormatting>
  <conditionalFormatting sqref="E46:E48">
    <cfRule type="duplicateValues" dxfId="102" priority="36"/>
  </conditionalFormatting>
  <conditionalFormatting sqref="E46:E48">
    <cfRule type="duplicateValues" dxfId="101" priority="34"/>
    <cfRule type="duplicateValues" dxfId="100" priority="35"/>
  </conditionalFormatting>
  <conditionalFormatting sqref="E46:E48">
    <cfRule type="duplicateValues" dxfId="99" priority="24"/>
    <cfRule type="duplicateValues" dxfId="98" priority="25"/>
    <cfRule type="duplicateValues" dxfId="97" priority="33"/>
  </conditionalFormatting>
  <conditionalFormatting sqref="B46:B48">
    <cfRule type="duplicateValues" dxfId="96" priority="32"/>
  </conditionalFormatting>
  <conditionalFormatting sqref="E46:E48">
    <cfRule type="duplicateValues" dxfId="95" priority="31"/>
  </conditionalFormatting>
  <conditionalFormatting sqref="E46:E48">
    <cfRule type="duplicateValues" dxfId="94" priority="30"/>
  </conditionalFormatting>
  <conditionalFormatting sqref="E46:E48">
    <cfRule type="duplicateValues" dxfId="93" priority="28"/>
    <cfRule type="duplicateValues" dxfId="92" priority="29"/>
  </conditionalFormatting>
  <conditionalFormatting sqref="E46:E48">
    <cfRule type="duplicateValues" dxfId="91" priority="27"/>
  </conditionalFormatting>
  <conditionalFormatting sqref="E46:E48">
    <cfRule type="duplicateValues" dxfId="90" priority="26"/>
  </conditionalFormatting>
  <conditionalFormatting sqref="E49:E52">
    <cfRule type="duplicateValues" dxfId="89" priority="23"/>
  </conditionalFormatting>
  <conditionalFormatting sqref="E49:E52">
    <cfRule type="duplicateValues" dxfId="88" priority="22"/>
  </conditionalFormatting>
  <conditionalFormatting sqref="E49:E52">
    <cfRule type="duplicateValues" dxfId="87" priority="20"/>
    <cfRule type="duplicateValues" dxfId="86" priority="21"/>
  </conditionalFormatting>
  <conditionalFormatting sqref="E49:E52">
    <cfRule type="duplicateValues" dxfId="85" priority="11"/>
    <cfRule type="duplicateValues" dxfId="84" priority="12"/>
    <cfRule type="duplicateValues" dxfId="83" priority="19"/>
  </conditionalFormatting>
  <conditionalFormatting sqref="E49:E52">
    <cfRule type="duplicateValues" dxfId="82" priority="18"/>
  </conditionalFormatting>
  <conditionalFormatting sqref="E49:E52">
    <cfRule type="duplicateValues" dxfId="81" priority="17"/>
  </conditionalFormatting>
  <conditionalFormatting sqref="E49:E52">
    <cfRule type="duplicateValues" dxfId="80" priority="15"/>
    <cfRule type="duplicateValues" dxfId="79" priority="16"/>
  </conditionalFormatting>
  <conditionalFormatting sqref="E49:E52">
    <cfRule type="duplicateValues" dxfId="78" priority="14"/>
  </conditionalFormatting>
  <conditionalFormatting sqref="E49:E52">
    <cfRule type="duplicateValues" dxfId="77" priority="13"/>
  </conditionalFormatting>
  <conditionalFormatting sqref="E1:E1048576">
    <cfRule type="duplicateValues" dxfId="76" priority="5"/>
  </conditionalFormatting>
  <conditionalFormatting sqref="E50:E1048576 E41:E45 E29:E30 E1:E4">
    <cfRule type="duplicateValues" dxfId="75" priority="119540"/>
  </conditionalFormatting>
  <conditionalFormatting sqref="E50:E1048576 E41:E45 E29:E30 E1:E16">
    <cfRule type="duplicateValues" dxfId="74" priority="119550"/>
  </conditionalFormatting>
  <conditionalFormatting sqref="E50:E1048576 E41:E45 E1:E30">
    <cfRule type="duplicateValues" dxfId="73" priority="119556"/>
    <cfRule type="duplicateValues" dxfId="72" priority="119557"/>
  </conditionalFormatting>
  <conditionalFormatting sqref="E50:E1048576 E1:E45">
    <cfRule type="duplicateValues" dxfId="71" priority="119566"/>
    <cfRule type="duplicateValues" dxfId="70" priority="119567"/>
    <cfRule type="duplicateValues" dxfId="69" priority="119568"/>
  </conditionalFormatting>
  <conditionalFormatting sqref="E50:E1048576">
    <cfRule type="duplicateValues" dxfId="68" priority="119582"/>
  </conditionalFormatting>
  <conditionalFormatting sqref="E5:E12">
    <cfRule type="duplicateValues" dxfId="67" priority="119756"/>
  </conditionalFormatting>
  <conditionalFormatting sqref="E13:E16">
    <cfRule type="duplicateValues" dxfId="66" priority="119784"/>
  </conditionalFormatting>
  <conditionalFormatting sqref="B49:B52">
    <cfRule type="duplicateValues" dxfId="65" priority="1"/>
  </conditionalFormatting>
  <conditionalFormatting sqref="E31:E40">
    <cfRule type="duplicateValues" dxfId="3" priority="119872"/>
  </conditionalFormatting>
  <conditionalFormatting sqref="E31:E40">
    <cfRule type="duplicateValues" dxfId="2" priority="119874"/>
    <cfRule type="duplicateValues" dxfId="1" priority="119875"/>
  </conditionalFormatting>
  <conditionalFormatting sqref="B31:B40">
    <cfRule type="duplicateValues" dxfId="0" priority="11987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9" t="s">
        <v>0</v>
      </c>
      <c r="B1" s="20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01" t="s">
        <v>8</v>
      </c>
      <c r="B9" s="202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3" t="s">
        <v>9</v>
      </c>
      <c r="B14" s="20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zoomScale="85" zoomScaleNormal="85" workbookViewId="0">
      <selection activeCell="G28" sqref="G28"/>
    </sheetView>
  </sheetViews>
  <sheetFormatPr baseColWidth="10" defaultColWidth="23.44140625" defaultRowHeight="14.4" x14ac:dyDescent="0.3"/>
  <cols>
    <col min="1" max="2" width="23.44140625" style="96"/>
    <col min="3" max="3" width="45.44140625" style="96" customWidth="1"/>
    <col min="4" max="4" width="40.88671875" style="96" customWidth="1"/>
    <col min="5" max="5" width="41.6640625" style="96" customWidth="1"/>
    <col min="6" max="16384" width="23.44140625" style="96"/>
  </cols>
  <sheetData>
    <row r="1" spans="1:5" ht="22.5" customHeight="1" x14ac:dyDescent="0.3">
      <c r="A1" s="173" t="s">
        <v>2150</v>
      </c>
      <c r="B1" s="174"/>
      <c r="C1" s="174"/>
      <c r="D1" s="174"/>
      <c r="E1" s="175"/>
    </row>
    <row r="2" spans="1:5" ht="25.5" customHeight="1" x14ac:dyDescent="0.3">
      <c r="A2" s="176" t="s">
        <v>2453</v>
      </c>
      <c r="B2" s="177"/>
      <c r="C2" s="177"/>
      <c r="D2" s="177"/>
      <c r="E2" s="178"/>
    </row>
    <row r="3" spans="1:5" ht="17.399999999999999" x14ac:dyDescent="0.3">
      <c r="B3" s="98"/>
      <c r="C3" s="98"/>
      <c r="D3" s="98"/>
      <c r="E3" s="105"/>
    </row>
    <row r="4" spans="1:5" ht="18" thickBot="1" x14ac:dyDescent="0.35">
      <c r="A4" s="104" t="s">
        <v>2413</v>
      </c>
      <c r="B4" s="126">
        <v>44329.25</v>
      </c>
      <c r="C4" s="98"/>
      <c r="D4" s="98"/>
      <c r="E4" s="106"/>
    </row>
    <row r="5" spans="1:5" ht="18" thickBot="1" x14ac:dyDescent="0.35">
      <c r="A5" s="104" t="s">
        <v>2414</v>
      </c>
      <c r="B5" s="126">
        <v>44329.708333333336</v>
      </c>
      <c r="C5" s="148"/>
      <c r="D5" s="98"/>
      <c r="E5" s="106"/>
    </row>
    <row r="6" spans="1:5" ht="17.399999999999999" x14ac:dyDescent="0.3">
      <c r="B6" s="98"/>
      <c r="C6" s="98"/>
      <c r="D6" s="98"/>
      <c r="E6" s="107"/>
    </row>
    <row r="7" spans="1:5" ht="18" customHeight="1" x14ac:dyDescent="0.3">
      <c r="A7" s="179" t="s">
        <v>2415</v>
      </c>
      <c r="B7" s="180"/>
      <c r="C7" s="180"/>
      <c r="D7" s="180"/>
      <c r="E7" s="181"/>
    </row>
    <row r="8" spans="1:5" ht="17.399999999999999" x14ac:dyDescent="0.3">
      <c r="A8" s="99" t="s">
        <v>15</v>
      </c>
      <c r="B8" s="99" t="s">
        <v>2416</v>
      </c>
      <c r="C8" s="99" t="s">
        <v>46</v>
      </c>
      <c r="D8" s="149" t="s">
        <v>2419</v>
      </c>
      <c r="E8" s="99" t="s">
        <v>2417</v>
      </c>
    </row>
    <row r="9" spans="1:5" ht="17.399999999999999" x14ac:dyDescent="0.3">
      <c r="A9" s="142" t="str">
        <f>VLOOKUP(B9,'[1]LISTADO ATM'!$A$2:$C$821,3,0)</f>
        <v>NORTE</v>
      </c>
      <c r="B9" s="127">
        <v>965</v>
      </c>
      <c r="C9" s="129" t="str">
        <f>VLOOKUP(B9,'[1]LISTADO ATM'!$A$2:$B$821,2,0)</f>
        <v xml:space="preserve">ATM S/M La Fuente FUN (Santiago) </v>
      </c>
      <c r="D9" s="128" t="s">
        <v>2566</v>
      </c>
      <c r="E9" s="129" t="s">
        <v>2584</v>
      </c>
    </row>
    <row r="10" spans="1:5" ht="17.399999999999999" x14ac:dyDescent="0.3">
      <c r="A10" s="142" t="str">
        <f>VLOOKUP(B10,'[1]LISTADO ATM'!$A$2:$C$821,3,0)</f>
        <v>ESTE</v>
      </c>
      <c r="B10" s="127">
        <v>114</v>
      </c>
      <c r="C10" s="129" t="str">
        <f>VLOOKUP(B10,'[1]LISTADO ATM'!$A$2:$B$821,2,0)</f>
        <v xml:space="preserve">ATM Oficina Hato Mayor </v>
      </c>
      <c r="D10" s="128" t="s">
        <v>2566</v>
      </c>
      <c r="E10" s="131" t="s">
        <v>2587</v>
      </c>
    </row>
    <row r="11" spans="1:5" ht="17.399999999999999" x14ac:dyDescent="0.3">
      <c r="A11" s="142" t="str">
        <f>VLOOKUP(B11,'[1]LISTADO ATM'!$A$2:$C$821,3,0)</f>
        <v>NORTE</v>
      </c>
      <c r="B11" s="127">
        <v>119</v>
      </c>
      <c r="C11" s="129" t="str">
        <f>VLOOKUP(B11,'[1]LISTADO ATM'!$A$2:$B$821,2,0)</f>
        <v>ATM Oficina La Barranquita</v>
      </c>
      <c r="D11" s="128" t="s">
        <v>2566</v>
      </c>
      <c r="E11" s="131" t="s">
        <v>2586</v>
      </c>
    </row>
    <row r="12" spans="1:5" ht="34.799999999999997" x14ac:dyDescent="0.3">
      <c r="A12" s="142" t="str">
        <f>VLOOKUP(B12,'[1]LISTADO ATM'!$A$2:$C$821,3,0)</f>
        <v>NORTE</v>
      </c>
      <c r="B12" s="127">
        <v>649</v>
      </c>
      <c r="C12" s="129" t="str">
        <f>VLOOKUP(B12,'[1]LISTADO ATM'!$A$2:$B$821,2,0)</f>
        <v xml:space="preserve">ATM Oficina Galería 56 (San Francisco de Macorís) </v>
      </c>
      <c r="D12" s="128" t="s">
        <v>2566</v>
      </c>
      <c r="E12" s="131" t="s">
        <v>2590</v>
      </c>
    </row>
    <row r="13" spans="1:5" ht="17.399999999999999" x14ac:dyDescent="0.3">
      <c r="A13" s="142" t="str">
        <f>VLOOKUP(B13,'[1]LISTADO ATM'!$A$2:$C$821,3,0)</f>
        <v>ESTE</v>
      </c>
      <c r="B13" s="127">
        <v>330</v>
      </c>
      <c r="C13" s="129" t="str">
        <f>VLOOKUP(B13,'[1]LISTADO ATM'!$A$2:$B$821,2,0)</f>
        <v xml:space="preserve">ATM Oficina Boulevard (Higuey) </v>
      </c>
      <c r="D13" s="128" t="s">
        <v>2566</v>
      </c>
      <c r="E13" s="131" t="s">
        <v>2589</v>
      </c>
    </row>
    <row r="14" spans="1:5" ht="34.799999999999997" x14ac:dyDescent="0.3">
      <c r="A14" s="97" t="str">
        <f>VLOOKUP(B14,'[1]LISTADO ATM'!$A$2:$C$821,3,0)</f>
        <v>DISTRITO NACIONAL</v>
      </c>
      <c r="B14" s="127">
        <v>719</v>
      </c>
      <c r="C14" s="129" t="str">
        <f>VLOOKUP(B14,'[1]LISTADO ATM'!$A$2:$B$821,2,0)</f>
        <v xml:space="preserve">ATM Ayuntamiento Municipal San Luís </v>
      </c>
      <c r="D14" s="128" t="s">
        <v>2566</v>
      </c>
      <c r="E14" s="131" t="s">
        <v>2579</v>
      </c>
    </row>
    <row r="15" spans="1:5" ht="17.399999999999999" x14ac:dyDescent="0.3">
      <c r="A15" s="97" t="str">
        <f>VLOOKUP(B15,'[1]LISTADO ATM'!$A$2:$C$821,3,0)</f>
        <v>ESTE</v>
      </c>
      <c r="B15" s="127">
        <v>293</v>
      </c>
      <c r="C15" s="129" t="str">
        <f>VLOOKUP(B15,'[1]LISTADO ATM'!$A$2:$B$821,2,0)</f>
        <v xml:space="preserve">ATM S/M Nueva Visión (San Pedro) </v>
      </c>
      <c r="D15" s="128" t="s">
        <v>2566</v>
      </c>
      <c r="E15" s="131" t="s">
        <v>2593</v>
      </c>
    </row>
    <row r="16" spans="1:5" ht="17.399999999999999" x14ac:dyDescent="0.3">
      <c r="A16" s="97" t="str">
        <f>VLOOKUP(B16,'[1]LISTADO ATM'!$A$2:$C$821,3,0)</f>
        <v>ESTE</v>
      </c>
      <c r="B16" s="127">
        <v>268</v>
      </c>
      <c r="C16" s="129" t="str">
        <f>VLOOKUP(B16,'[1]LISTADO ATM'!$A$2:$B$821,2,0)</f>
        <v xml:space="preserve">ATM Autobanco La Altagracia (Higuey) </v>
      </c>
      <c r="D16" s="128" t="s">
        <v>2566</v>
      </c>
      <c r="E16" s="131">
        <v>3335885058</v>
      </c>
    </row>
    <row r="17" spans="1:5" ht="17.399999999999999" x14ac:dyDescent="0.3">
      <c r="A17" s="142" t="s">
        <v>1275</v>
      </c>
      <c r="B17" s="127">
        <v>403</v>
      </c>
      <c r="C17" s="129" t="s">
        <v>1496</v>
      </c>
      <c r="D17" s="128" t="s">
        <v>2566</v>
      </c>
      <c r="E17" s="131">
        <v>3335885650</v>
      </c>
    </row>
    <row r="18" spans="1:5" ht="34.799999999999997" x14ac:dyDescent="0.3">
      <c r="A18" s="97" t="s">
        <v>1273</v>
      </c>
      <c r="B18" s="127">
        <v>567</v>
      </c>
      <c r="C18" s="129" t="s">
        <v>1589</v>
      </c>
      <c r="D18" s="128" t="s">
        <v>2566</v>
      </c>
      <c r="E18" s="131" t="s">
        <v>2575</v>
      </c>
    </row>
    <row r="19" spans="1:5" ht="17.399999999999999" x14ac:dyDescent="0.3">
      <c r="A19" s="142" t="str">
        <f>VLOOKUP(B19,'[1]LISTADO ATM'!$A$2:$C$821,3,0)</f>
        <v>NORTE</v>
      </c>
      <c r="B19" s="127">
        <v>88</v>
      </c>
      <c r="C19" s="129" t="str">
        <f>VLOOKUP(B19,'[1]LISTADO ATM'!$A$2:$B$821,2,0)</f>
        <v xml:space="preserve">ATM S/M La Fuente (Santiago) </v>
      </c>
      <c r="D19" s="128" t="s">
        <v>2566</v>
      </c>
      <c r="E19" s="131" t="s">
        <v>2600</v>
      </c>
    </row>
    <row r="20" spans="1:5" ht="17.399999999999999" x14ac:dyDescent="0.3">
      <c r="A20" s="142" t="str">
        <f>VLOOKUP(B20,'[1]LISTADO ATM'!$A$2:$C$821,3,0)</f>
        <v>NORTE</v>
      </c>
      <c r="B20" s="127">
        <v>22</v>
      </c>
      <c r="C20" s="129" t="str">
        <f>VLOOKUP(B20,'[1]LISTADO ATM'!$A$2:$B$821,2,0)</f>
        <v>ATM S/M Olimpico (Santiago)</v>
      </c>
      <c r="D20" s="128" t="s">
        <v>2566</v>
      </c>
      <c r="E20" s="131">
        <v>3335885824</v>
      </c>
    </row>
    <row r="21" spans="1:5" ht="17.399999999999999" x14ac:dyDescent="0.3">
      <c r="A21" s="142" t="str">
        <f>VLOOKUP(B21,'[1]LISTADO ATM'!$A$2:$C$821,3,0)</f>
        <v>NORTE</v>
      </c>
      <c r="B21" s="127">
        <v>144</v>
      </c>
      <c r="C21" s="129" t="str">
        <f>VLOOKUP(B21,'[1]LISTADO ATM'!$A$2:$B$821,2,0)</f>
        <v xml:space="preserve">ATM Oficina Villa Altagracia </v>
      </c>
      <c r="D21" s="128" t="s">
        <v>2566</v>
      </c>
      <c r="E21" s="131">
        <v>3335885844</v>
      </c>
    </row>
    <row r="22" spans="1:5" ht="30" customHeight="1" x14ac:dyDescent="0.3">
      <c r="A22" s="142" t="str">
        <f>VLOOKUP(B22,'[1]LISTADO ATM'!$A$2:$C$821,3,0)</f>
        <v>NORTE</v>
      </c>
      <c r="B22" s="127">
        <v>283</v>
      </c>
      <c r="C22" s="129" t="str">
        <f>VLOOKUP(B22,'[1]LISTADO ATM'!$A$2:$B$821,2,0)</f>
        <v xml:space="preserve">ATM Oficina Nibaje </v>
      </c>
      <c r="D22" s="128" t="s">
        <v>2566</v>
      </c>
      <c r="E22" s="131">
        <v>3335885870</v>
      </c>
    </row>
    <row r="23" spans="1:5" ht="39" customHeight="1" x14ac:dyDescent="0.3">
      <c r="A23" s="97" t="str">
        <f>VLOOKUP(B23,'[1]LISTADO ATM'!$A$2:$C$821,3,0)</f>
        <v>SUR</v>
      </c>
      <c r="B23" s="127">
        <v>765</v>
      </c>
      <c r="C23" s="129" t="str">
        <f>VLOOKUP(B23,'[1]LISTADO ATM'!$A$2:$B$821,2,0)</f>
        <v xml:space="preserve">ATM Oficina Azua I </v>
      </c>
      <c r="D23" s="128" t="s">
        <v>2566</v>
      </c>
      <c r="E23" s="131" t="s">
        <v>2591</v>
      </c>
    </row>
    <row r="24" spans="1:5" ht="34.799999999999997" x14ac:dyDescent="0.3">
      <c r="A24" s="97" t="str">
        <f>VLOOKUP(B24,'[1]LISTADO ATM'!$A$2:$C$821,3,0)</f>
        <v>DISTRITO NACIONAL</v>
      </c>
      <c r="B24" s="127">
        <v>37</v>
      </c>
      <c r="C24" s="129" t="str">
        <f>VLOOKUP(B24,'[1]LISTADO ATM'!$A$2:$B$821,2,0)</f>
        <v xml:space="preserve">ATM Oficina Villa Mella </v>
      </c>
      <c r="D24" s="128" t="s">
        <v>2566</v>
      </c>
      <c r="E24" s="131">
        <v>3335885061</v>
      </c>
    </row>
    <row r="25" spans="1:5" ht="27.75" customHeight="1" x14ac:dyDescent="0.3">
      <c r="A25" s="97" t="str">
        <f>VLOOKUP(B25,'[1]LISTADO ATM'!$A$2:$C$821,3,0)</f>
        <v>DISTRITO NACIONAL</v>
      </c>
      <c r="B25" s="127">
        <v>414</v>
      </c>
      <c r="C25" s="129" t="str">
        <f>VLOOKUP(B25,'[1]LISTADO ATM'!$A$2:$B$821,2,0)</f>
        <v>ATM Villa Francisca II</v>
      </c>
      <c r="D25" s="128" t="s">
        <v>2566</v>
      </c>
      <c r="E25" s="131">
        <v>3335885841</v>
      </c>
    </row>
    <row r="26" spans="1:5" ht="17.399999999999999" x14ac:dyDescent="0.3">
      <c r="A26" s="97" t="str">
        <f>VLOOKUP(B26,'[1]LISTADO ATM'!$A$2:$C$821,3,0)</f>
        <v>SUR</v>
      </c>
      <c r="B26" s="127">
        <v>766</v>
      </c>
      <c r="C26" s="129" t="str">
        <f>VLOOKUP(B26,'[1]LISTADO ATM'!$A$2:$B$821,2,0)</f>
        <v xml:space="preserve">ATM Oficina Azua II </v>
      </c>
      <c r="D26" s="128" t="s">
        <v>2566</v>
      </c>
      <c r="E26" s="131" t="s">
        <v>2612</v>
      </c>
    </row>
    <row r="27" spans="1:5" ht="17.399999999999999" x14ac:dyDescent="0.3">
      <c r="A27" s="97" t="e">
        <f>VLOOKUP(B27,'[1]LISTADO ATM'!$A$2:$C$821,3,0)</f>
        <v>#N/A</v>
      </c>
      <c r="B27" s="127"/>
      <c r="C27" s="150" t="e">
        <f>VLOOKUP(B27,'[1]LISTADO ATM'!$A$2:$B$821,2,0)</f>
        <v>#N/A</v>
      </c>
      <c r="D27" s="128" t="s">
        <v>2566</v>
      </c>
      <c r="E27" s="129"/>
    </row>
    <row r="28" spans="1:5" ht="18" thickBot="1" x14ac:dyDescent="0.35">
      <c r="A28" s="100" t="s">
        <v>2477</v>
      </c>
      <c r="B28" s="139">
        <f>COUNT(B9:B27)</f>
        <v>18</v>
      </c>
      <c r="C28" s="185"/>
      <c r="D28" s="186"/>
      <c r="E28" s="187"/>
    </row>
    <row r="29" spans="1:5" x14ac:dyDescent="0.3">
      <c r="B29" s="102"/>
      <c r="E29" s="102"/>
    </row>
    <row r="30" spans="1:5" ht="17.399999999999999" x14ac:dyDescent="0.3">
      <c r="A30" s="179" t="s">
        <v>2478</v>
      </c>
      <c r="B30" s="180"/>
      <c r="C30" s="180"/>
      <c r="D30" s="180"/>
      <c r="E30" s="181"/>
    </row>
    <row r="31" spans="1:5" ht="17.399999999999999" x14ac:dyDescent="0.3">
      <c r="A31" s="99" t="s">
        <v>15</v>
      </c>
      <c r="B31" s="99" t="s">
        <v>2416</v>
      </c>
      <c r="C31" s="99" t="s">
        <v>46</v>
      </c>
      <c r="D31" s="99" t="s">
        <v>2419</v>
      </c>
      <c r="E31" s="99" t="s">
        <v>2417</v>
      </c>
    </row>
    <row r="32" spans="1:5" ht="18" customHeight="1" x14ac:dyDescent="0.3">
      <c r="A32" s="97" t="str">
        <f>VLOOKUP(B32,'[1]LISTADO ATM'!$A$2:$C$821,3,0)</f>
        <v>NORTE</v>
      </c>
      <c r="B32" s="127">
        <v>746</v>
      </c>
      <c r="C32" s="150" t="str">
        <f>VLOOKUP(B32,'[1]LISTADO ATM'!$A$2:$B$821,2,0)</f>
        <v xml:space="preserve">ATM Oficina Las Terrenas </v>
      </c>
      <c r="D32" s="128" t="s">
        <v>2567</v>
      </c>
      <c r="E32" s="129" t="s">
        <v>2585</v>
      </c>
    </row>
    <row r="33" spans="1:5" ht="17.399999999999999" x14ac:dyDescent="0.3">
      <c r="A33" s="97" t="str">
        <f>VLOOKUP(B33,'[1]LISTADO ATM'!$A$2:$C$821,3,0)</f>
        <v>SUR</v>
      </c>
      <c r="B33" s="127">
        <v>880</v>
      </c>
      <c r="C33" s="129" t="str">
        <f>VLOOKUP(B33,'[1]LISTADO ATM'!$A$2:$B$821,2,0)</f>
        <v xml:space="preserve">ATM Autoservicio Barahona II </v>
      </c>
      <c r="D33" s="128" t="s">
        <v>2567</v>
      </c>
      <c r="E33" s="129" t="s">
        <v>2598</v>
      </c>
    </row>
    <row r="34" spans="1:5" ht="34.799999999999997" x14ac:dyDescent="0.3">
      <c r="A34" s="97" t="str">
        <f>VLOOKUP(B34,'[1]LISTADO ATM'!$A$2:$C$821,3,0)</f>
        <v>DISTRITO NACIONAL</v>
      </c>
      <c r="B34" s="127">
        <v>70</v>
      </c>
      <c r="C34" s="150" t="str">
        <f>VLOOKUP(B34,'[1]LISTADO ATM'!$A$2:$B$821,2,0)</f>
        <v xml:space="preserve">ATM Autoservicio Plaza Lama Zona Oriental </v>
      </c>
      <c r="D34" s="128" t="s">
        <v>2567</v>
      </c>
      <c r="E34" s="129" t="s">
        <v>2576</v>
      </c>
    </row>
    <row r="35" spans="1:5" ht="34.799999999999997" x14ac:dyDescent="0.3">
      <c r="A35" s="97" t="str">
        <f>VLOOKUP(B35,'[1]LISTADO ATM'!$A$2:$C$821,3,0)</f>
        <v>DISTRITO NACIONAL</v>
      </c>
      <c r="B35" s="127">
        <v>946</v>
      </c>
      <c r="C35" s="150" t="str">
        <f>VLOOKUP(B35,'[1]LISTADO ATM'!$A$2:$B$821,2,0)</f>
        <v xml:space="preserve">ATM Oficina Núñez de Cáceres I </v>
      </c>
      <c r="D35" s="128" t="s">
        <v>2567</v>
      </c>
      <c r="E35" s="129" t="s">
        <v>2596</v>
      </c>
    </row>
    <row r="36" spans="1:5" ht="34.799999999999997" x14ac:dyDescent="0.3">
      <c r="A36" s="97" t="str">
        <f>VLOOKUP(B36,'[1]LISTADO ATM'!$A$2:$C$821,3,0)</f>
        <v>DISTRITO NACIONAL</v>
      </c>
      <c r="B36" s="154">
        <v>755</v>
      </c>
      <c r="C36" s="150" t="str">
        <f>VLOOKUP(B36,'[1]LISTADO ATM'!$A$2:$B$821,2,0)</f>
        <v xml:space="preserve">ATM Oficina Galería del Este (Plaza) </v>
      </c>
      <c r="D36" s="128" t="s">
        <v>2567</v>
      </c>
      <c r="E36" s="131">
        <v>3335885005</v>
      </c>
    </row>
    <row r="37" spans="1:5" ht="18" thickBot="1" x14ac:dyDescent="0.35">
      <c r="A37" s="100" t="s">
        <v>2477</v>
      </c>
      <c r="B37" s="139">
        <f>COUNT(B32:B36)</f>
        <v>5</v>
      </c>
      <c r="C37" s="188"/>
      <c r="D37" s="189"/>
      <c r="E37" s="190"/>
    </row>
    <row r="38" spans="1:5" ht="18.75" customHeight="1" thickBot="1" x14ac:dyDescent="0.35">
      <c r="B38" s="102"/>
      <c r="E38" s="102"/>
    </row>
    <row r="39" spans="1:5" ht="18" thickBot="1" x14ac:dyDescent="0.35">
      <c r="A39" s="170" t="s">
        <v>2479</v>
      </c>
      <c r="B39" s="171"/>
      <c r="C39" s="171"/>
      <c r="D39" s="171"/>
      <c r="E39" s="172"/>
    </row>
    <row r="40" spans="1:5" ht="17.399999999999999" x14ac:dyDescent="0.3">
      <c r="A40" s="99" t="s">
        <v>15</v>
      </c>
      <c r="B40" s="99" t="s">
        <v>2416</v>
      </c>
      <c r="C40" s="99" t="s">
        <v>46</v>
      </c>
      <c r="D40" s="99" t="s">
        <v>2419</v>
      </c>
      <c r="E40" s="99" t="s">
        <v>2417</v>
      </c>
    </row>
    <row r="41" spans="1:5" ht="34.799999999999997" x14ac:dyDescent="0.3">
      <c r="A41" s="142" t="str">
        <f>VLOOKUP(B41,'[1]LISTADO ATM'!$A$2:$C$821,3,0)</f>
        <v>DISTRITO NACIONAL</v>
      </c>
      <c r="B41" s="127">
        <v>235</v>
      </c>
      <c r="C41" s="129" t="str">
        <f>VLOOKUP(B41,'[1]LISTADO ATM'!$A$2:$B$821,2,0)</f>
        <v xml:space="preserve">ATM Oficina Multicentro La Sirena San Isidro </v>
      </c>
      <c r="D41" s="130" t="s">
        <v>2439</v>
      </c>
      <c r="E41" s="131" t="s">
        <v>2595</v>
      </c>
    </row>
    <row r="42" spans="1:5" ht="17.399999999999999" x14ac:dyDescent="0.3">
      <c r="A42" s="142" t="str">
        <f>VLOOKUP(B42,'[1]LISTADO ATM'!$A$2:$C$821,3,0)</f>
        <v>ESTE</v>
      </c>
      <c r="B42" s="127">
        <v>104</v>
      </c>
      <c r="C42" s="129" t="str">
        <f>VLOOKUP(B42,'[1]LISTADO ATM'!$A$2:$B$821,2,0)</f>
        <v xml:space="preserve">ATM Jumbo Higuey </v>
      </c>
      <c r="D42" s="130" t="s">
        <v>2439</v>
      </c>
      <c r="E42" s="131">
        <v>3335885645</v>
      </c>
    </row>
    <row r="43" spans="1:5" ht="34.799999999999997" x14ac:dyDescent="0.3">
      <c r="A43" s="142" t="str">
        <f>VLOOKUP(B43,'[1]LISTADO ATM'!$A$2:$C$821,3,0)</f>
        <v>DISTRITO NACIONAL</v>
      </c>
      <c r="B43" s="127">
        <v>717</v>
      </c>
      <c r="C43" s="129" t="str">
        <f>VLOOKUP(B43,'[1]LISTADO ATM'!$A$2:$B$821,2,0)</f>
        <v xml:space="preserve">ATM Oficina Los Alcarrizos </v>
      </c>
      <c r="D43" s="130" t="s">
        <v>2439</v>
      </c>
      <c r="E43" s="131" t="s">
        <v>2613</v>
      </c>
    </row>
    <row r="44" spans="1:5" ht="34.799999999999997" x14ac:dyDescent="0.3">
      <c r="A44" s="142" t="str">
        <f>VLOOKUP(B44,'[1]LISTADO ATM'!$A$2:$C$821,3,0)</f>
        <v>DISTRITO NACIONAL</v>
      </c>
      <c r="B44" s="127">
        <v>24</v>
      </c>
      <c r="C44" s="129" t="str">
        <f>VLOOKUP(B44,'[1]LISTADO ATM'!$A$2:$B$821,2,0)</f>
        <v xml:space="preserve">ATM Oficina Eusebio Manzueta </v>
      </c>
      <c r="D44" s="130" t="s">
        <v>2439</v>
      </c>
      <c r="E44" s="131">
        <v>3335886220</v>
      </c>
    </row>
    <row r="45" spans="1:5" ht="17.399999999999999" x14ac:dyDescent="0.3">
      <c r="A45" s="127" t="str">
        <f>VLOOKUP(B45,'[1]LISTADO ATM'!$A$2:$C$821,3,0)</f>
        <v>SUR</v>
      </c>
      <c r="B45" s="127">
        <v>252</v>
      </c>
      <c r="C45" s="127" t="str">
        <f>VLOOKUP(B45,'[1]LISTADO ATM'!$A$2:$B$821,2,0)</f>
        <v xml:space="preserve">ATM Banco Agrícola (Barahona) </v>
      </c>
      <c r="D45" s="130" t="s">
        <v>2439</v>
      </c>
      <c r="E45" s="131">
        <v>3335886326</v>
      </c>
    </row>
    <row r="46" spans="1:5" ht="18" thickBot="1" x14ac:dyDescent="0.35">
      <c r="A46" s="119" t="s">
        <v>2477</v>
      </c>
      <c r="B46" s="139">
        <f>COUNT(B41:B44)</f>
        <v>4</v>
      </c>
      <c r="C46" s="108"/>
      <c r="D46" s="108"/>
      <c r="E46" s="108"/>
    </row>
    <row r="47" spans="1:5" ht="15" thickBot="1" x14ac:dyDescent="0.35">
      <c r="B47" s="102"/>
      <c r="E47" s="102"/>
    </row>
    <row r="48" spans="1:5" ht="18.75" customHeight="1" thickBot="1" x14ac:dyDescent="0.35">
      <c r="A48" s="170" t="s">
        <v>2556</v>
      </c>
      <c r="B48" s="171"/>
      <c r="C48" s="171"/>
      <c r="D48" s="171"/>
      <c r="E48" s="172"/>
    </row>
    <row r="49" spans="1:5" ht="17.399999999999999" x14ac:dyDescent="0.3">
      <c r="A49" s="99" t="s">
        <v>15</v>
      </c>
      <c r="B49" s="99" t="s">
        <v>2416</v>
      </c>
      <c r="C49" s="99" t="s">
        <v>46</v>
      </c>
      <c r="D49" s="99" t="s">
        <v>2419</v>
      </c>
      <c r="E49" s="99" t="s">
        <v>2417</v>
      </c>
    </row>
    <row r="50" spans="1:5" ht="34.799999999999997" x14ac:dyDescent="0.3">
      <c r="A50" s="97" t="str">
        <f>VLOOKUP(B50,'[1]LISTADO ATM'!$A$2:$C$821,3,0)</f>
        <v>DISTRITO NACIONAL</v>
      </c>
      <c r="B50" s="127">
        <v>911</v>
      </c>
      <c r="C50" s="129" t="str">
        <f>VLOOKUP(B50,'[1]LISTADO ATM'!$A$2:$B$821,2,0)</f>
        <v xml:space="preserve">ATM Oficina Venezuela II </v>
      </c>
      <c r="D50" s="127" t="s">
        <v>2503</v>
      </c>
      <c r="E50" s="131" t="s">
        <v>2594</v>
      </c>
    </row>
    <row r="51" spans="1:5" ht="17.399999999999999" x14ac:dyDescent="0.3">
      <c r="A51" s="97" t="str">
        <f>VLOOKUP(B51,'[1]LISTADO ATM'!$A$2:$C$821,3,0)</f>
        <v>NORTE</v>
      </c>
      <c r="B51" s="127">
        <v>172</v>
      </c>
      <c r="C51" s="129" t="str">
        <f>VLOOKUP(B51,'[1]LISTADO ATM'!$A$2:$B$821,2,0)</f>
        <v xml:space="preserve">ATM UNP Guaucí </v>
      </c>
      <c r="D51" s="127" t="s">
        <v>2503</v>
      </c>
      <c r="E51" s="129">
        <v>3335885212</v>
      </c>
    </row>
    <row r="52" spans="1:5" ht="34.799999999999997" x14ac:dyDescent="0.3">
      <c r="A52" s="97" t="str">
        <f>VLOOKUP(B52,'[1]LISTADO ATM'!$A$2:$C$821,3,0)</f>
        <v>DISTRITO NACIONAL</v>
      </c>
      <c r="B52" s="127">
        <v>194</v>
      </c>
      <c r="C52" s="129" t="str">
        <f>VLOOKUP(B52,'[1]LISTADO ATM'!$A$2:$B$821,2,0)</f>
        <v xml:space="preserve">ATM UNP Pantoja </v>
      </c>
      <c r="D52" s="127" t="s">
        <v>2503</v>
      </c>
      <c r="E52" s="131">
        <v>3335885831</v>
      </c>
    </row>
    <row r="53" spans="1:5" ht="34.799999999999997" x14ac:dyDescent="0.3">
      <c r="A53" s="142" t="str">
        <f>VLOOKUP(B53,'[1]LISTADO ATM'!$A$2:$C$821,3,0)</f>
        <v>DISTRITO NACIONAL</v>
      </c>
      <c r="B53" s="127">
        <v>436</v>
      </c>
      <c r="C53" s="129" t="str">
        <f>VLOOKUP(B53,'[1]LISTADO ATM'!$A$2:$B$821,2,0)</f>
        <v xml:space="preserve">ATM Autobanco Torre II </v>
      </c>
      <c r="D53" s="127" t="s">
        <v>2503</v>
      </c>
      <c r="E53" s="131">
        <v>3335885877</v>
      </c>
    </row>
    <row r="54" spans="1:5" ht="34.799999999999997" x14ac:dyDescent="0.3">
      <c r="A54" s="97" t="str">
        <f>VLOOKUP(B54,'[1]LISTADO ATM'!$A$2:$C$821,3,0)</f>
        <v>DISTRITO NACIONAL</v>
      </c>
      <c r="B54" s="127">
        <v>486</v>
      </c>
      <c r="C54" s="129" t="str">
        <f>VLOOKUP(B54,'[1]LISTADO ATM'!$A$2:$B$821,2,0)</f>
        <v xml:space="preserve">ATM Olé La Caleta </v>
      </c>
      <c r="D54" s="127" t="s">
        <v>2503</v>
      </c>
      <c r="E54" s="129">
        <v>3335886107</v>
      </c>
    </row>
    <row r="55" spans="1:5" ht="34.799999999999997" x14ac:dyDescent="0.3">
      <c r="A55" s="97" t="str">
        <f>VLOOKUP(B55,'[1]LISTADO ATM'!$A$2:$C$821,3,0)</f>
        <v>DISTRITO NACIONAL</v>
      </c>
      <c r="B55" s="154">
        <v>515</v>
      </c>
      <c r="C55" s="129" t="str">
        <f>VLOOKUP(B55,'[1]LISTADO ATM'!$A$2:$B$821,2,0)</f>
        <v xml:space="preserve">ATM Oficina Agora Mall I </v>
      </c>
      <c r="D55" s="127" t="s">
        <v>2503</v>
      </c>
      <c r="E55" s="131">
        <v>3335886333</v>
      </c>
    </row>
    <row r="56" spans="1:5" ht="18" thickBot="1" x14ac:dyDescent="0.35">
      <c r="A56" s="100"/>
      <c r="B56" s="139">
        <f>COUNT(B50:B55)</f>
        <v>6</v>
      </c>
      <c r="C56" s="108"/>
      <c r="D56" s="151"/>
      <c r="E56" s="152"/>
    </row>
    <row r="57" spans="1:5" ht="15" thickBot="1" x14ac:dyDescent="0.35">
      <c r="B57" s="102"/>
      <c r="E57" s="102"/>
    </row>
    <row r="58" spans="1:5" ht="18" customHeight="1" x14ac:dyDescent="0.3">
      <c r="A58" s="182" t="s">
        <v>2480</v>
      </c>
      <c r="B58" s="183"/>
      <c r="C58" s="183"/>
      <c r="D58" s="183"/>
      <c r="E58" s="184"/>
    </row>
    <row r="59" spans="1:5" ht="17.399999999999999" x14ac:dyDescent="0.3">
      <c r="A59" s="99" t="s">
        <v>15</v>
      </c>
      <c r="B59" s="99" t="s">
        <v>2416</v>
      </c>
      <c r="C59" s="101" t="s">
        <v>46</v>
      </c>
      <c r="D59" s="132" t="s">
        <v>2419</v>
      </c>
      <c r="E59" s="149" t="s">
        <v>2417</v>
      </c>
    </row>
    <row r="60" spans="1:5" ht="34.799999999999997" x14ac:dyDescent="0.3">
      <c r="A60" s="97" t="str">
        <f>VLOOKUP(B60,'[1]LISTADO ATM'!$A$2:$C$821,3,0)</f>
        <v>DISTRITO NACIONAL</v>
      </c>
      <c r="B60" s="127">
        <v>231</v>
      </c>
      <c r="C60" s="129" t="str">
        <f>VLOOKUP(B60,'[1]LISTADO ATM'!$A$2:$B$821,2,0)</f>
        <v xml:space="preserve">ATM Oficina Zona Oriental </v>
      </c>
      <c r="D60" s="140" t="s">
        <v>2564</v>
      </c>
      <c r="E60" s="129" t="s">
        <v>2583</v>
      </c>
    </row>
    <row r="61" spans="1:5" ht="34.799999999999997" x14ac:dyDescent="0.3">
      <c r="A61" s="97" t="str">
        <f>VLOOKUP(B61,'[1]LISTADO ATM'!$A$2:$C$821,3,0)</f>
        <v>DISTRITO NACIONAL</v>
      </c>
      <c r="B61" s="127">
        <v>312</v>
      </c>
      <c r="C61" s="129" t="str">
        <f>VLOOKUP(B61,'[1]LISTADO ATM'!$A$2:$B$821,2,0)</f>
        <v xml:space="preserve">ATM Oficina Tiradentes II (Naco) </v>
      </c>
      <c r="D61" s="140" t="s">
        <v>2564</v>
      </c>
      <c r="E61" s="129" t="s">
        <v>2599</v>
      </c>
    </row>
    <row r="62" spans="1:5" ht="17.399999999999999" x14ac:dyDescent="0.3">
      <c r="A62" s="97" t="str">
        <f>VLOOKUP(B62,'[1]LISTADO ATM'!$A$2:$C$821,3,0)</f>
        <v>NORTE</v>
      </c>
      <c r="B62" s="127">
        <v>307</v>
      </c>
      <c r="C62" s="129" t="str">
        <f>VLOOKUP(B62,'[1]LISTADO ATM'!$A$2:$B$821,2,0)</f>
        <v>ATM Oficina Nagua II</v>
      </c>
      <c r="D62" s="140" t="s">
        <v>2564</v>
      </c>
      <c r="E62" s="129" t="s">
        <v>2597</v>
      </c>
    </row>
    <row r="63" spans="1:5" ht="34.799999999999997" x14ac:dyDescent="0.3">
      <c r="A63" s="97" t="str">
        <f>VLOOKUP(B63,'[1]LISTADO ATM'!$A$2:$C$821,3,0)</f>
        <v>DISTRITO NACIONAL</v>
      </c>
      <c r="B63" s="127">
        <v>743</v>
      </c>
      <c r="C63" s="129" t="str">
        <f>VLOOKUP(B63,'[1]LISTADO ATM'!$A$2:$B$821,2,0)</f>
        <v xml:space="preserve">ATM Oficina Los Frailes </v>
      </c>
      <c r="D63" s="140" t="s">
        <v>2564</v>
      </c>
      <c r="E63" s="129" t="s">
        <v>2592</v>
      </c>
    </row>
    <row r="64" spans="1:5" ht="17.399999999999999" x14ac:dyDescent="0.3">
      <c r="A64" s="97" t="str">
        <f>VLOOKUP(B64,'[1]LISTADO ATM'!$A$2:$C$821,3,0)</f>
        <v>ESTE</v>
      </c>
      <c r="B64" s="127">
        <v>330</v>
      </c>
      <c r="C64" s="129" t="str">
        <f>VLOOKUP(B64,'[1]LISTADO ATM'!$A$2:$B$821,2,0)</f>
        <v xml:space="preserve">ATM Oficina Boulevard (Higuey) </v>
      </c>
      <c r="D64" s="140" t="s">
        <v>2577</v>
      </c>
      <c r="E64" s="129" t="s">
        <v>2588</v>
      </c>
    </row>
    <row r="65" spans="1:5" ht="34.799999999999997" x14ac:dyDescent="0.3">
      <c r="A65" s="97" t="str">
        <f>VLOOKUP(B65,'[1]LISTADO ATM'!$A$2:$C$821,3,0)</f>
        <v>DISTRITO NACIONAL</v>
      </c>
      <c r="B65" s="127">
        <v>540</v>
      </c>
      <c r="C65" s="129" t="str">
        <f>VLOOKUP(B65,'[1]LISTADO ATM'!$A$2:$B$821,2,0)</f>
        <v xml:space="preserve">ATM Autoservicio Sambil I </v>
      </c>
      <c r="D65" s="140" t="s">
        <v>2564</v>
      </c>
      <c r="E65" s="129">
        <v>3335885417</v>
      </c>
    </row>
    <row r="66" spans="1:5" ht="34.799999999999997" x14ac:dyDescent="0.3">
      <c r="A66" s="97" t="str">
        <f>VLOOKUP(B66,'[1]LISTADO ATM'!$A$2:$C$821,3,0)</f>
        <v>DISTRITO NACIONAL</v>
      </c>
      <c r="B66" s="127">
        <v>793</v>
      </c>
      <c r="C66" s="129" t="str">
        <f>VLOOKUP(B66,'[1]LISTADO ATM'!$A$2:$B$821,2,0)</f>
        <v xml:space="preserve">ATM Centro de Caja Agora Mall </v>
      </c>
      <c r="D66" s="140" t="s">
        <v>2564</v>
      </c>
      <c r="E66" s="129">
        <v>3335885457</v>
      </c>
    </row>
    <row r="67" spans="1:5" ht="18" thickBot="1" x14ac:dyDescent="0.35">
      <c r="A67" s="100" t="s">
        <v>2477</v>
      </c>
      <c r="B67" s="139">
        <f>COUNT(B60:B66)</f>
        <v>7</v>
      </c>
      <c r="C67" s="108"/>
      <c r="D67" s="133"/>
      <c r="E67" s="133"/>
    </row>
    <row r="68" spans="1:5" ht="15" thickBot="1" x14ac:dyDescent="0.35">
      <c r="B68" s="102"/>
      <c r="E68" s="102"/>
    </row>
    <row r="69" spans="1:5" ht="18" thickBot="1" x14ac:dyDescent="0.35">
      <c r="A69" s="168" t="s">
        <v>2481</v>
      </c>
      <c r="B69" s="169"/>
      <c r="C69" s="96" t="s">
        <v>2412</v>
      </c>
      <c r="D69" s="102"/>
      <c r="E69" s="102"/>
    </row>
    <row r="70" spans="1:5" ht="18" thickBot="1" x14ac:dyDescent="0.35">
      <c r="A70" s="143">
        <f>+B46+B56+B67</f>
        <v>17</v>
      </c>
      <c r="B70" s="144"/>
    </row>
    <row r="71" spans="1:5" ht="15" thickBot="1" x14ac:dyDescent="0.35">
      <c r="B71" s="102"/>
      <c r="E71" s="102"/>
    </row>
    <row r="72" spans="1:5" ht="18.75" customHeight="1" thickBot="1" x14ac:dyDescent="0.35">
      <c r="A72" s="170" t="s">
        <v>2482</v>
      </c>
      <c r="B72" s="171"/>
      <c r="C72" s="171"/>
      <c r="D72" s="171"/>
      <c r="E72" s="172"/>
    </row>
    <row r="73" spans="1:5" ht="17.399999999999999" x14ac:dyDescent="0.3">
      <c r="A73" s="103" t="s">
        <v>15</v>
      </c>
      <c r="B73" s="149" t="s">
        <v>2416</v>
      </c>
      <c r="C73" s="101" t="s">
        <v>46</v>
      </c>
      <c r="D73" s="191" t="s">
        <v>2419</v>
      </c>
      <c r="E73" s="192"/>
    </row>
    <row r="74" spans="1:5" ht="17.399999999999999" x14ac:dyDescent="0.3">
      <c r="A74" s="127" t="str">
        <f>VLOOKUP(B74,'[1]LISTADO ATM'!$A$2:$C$821,3,0)</f>
        <v>SUR</v>
      </c>
      <c r="B74" s="127">
        <v>873</v>
      </c>
      <c r="C74" s="127" t="str">
        <f>VLOOKUP(B74,'[1]LISTADO ATM'!$A$2:$B$821,2,0)</f>
        <v xml:space="preserve">ATM Centro de Caja San Cristóbal II </v>
      </c>
      <c r="D74" s="193" t="s">
        <v>2581</v>
      </c>
      <c r="E74" s="194"/>
    </row>
    <row r="75" spans="1:5" ht="18.75" customHeight="1" x14ac:dyDescent="0.3">
      <c r="A75" s="127" t="str">
        <f>VLOOKUP(B75,'[1]LISTADO ATM'!$A$2:$C$821,3,0)</f>
        <v>ESTE</v>
      </c>
      <c r="B75" s="127">
        <v>213</v>
      </c>
      <c r="C75" s="127" t="str">
        <f>VLOOKUP(B75,'[1]LISTADO ATM'!$A$2:$B$821,2,0)</f>
        <v xml:space="preserve">ATM Almacenes Iberia (La Romana) </v>
      </c>
      <c r="D75" s="193" t="s">
        <v>2581</v>
      </c>
      <c r="E75" s="194"/>
    </row>
    <row r="76" spans="1:5" ht="34.799999999999997" x14ac:dyDescent="0.3">
      <c r="A76" s="127" t="str">
        <f>VLOOKUP(B76,'[1]LISTADO ATM'!$A$2:$C$821,3,0)</f>
        <v>DISTRITO NACIONAL</v>
      </c>
      <c r="B76" s="127">
        <v>389</v>
      </c>
      <c r="C76" s="127" t="str">
        <f>VLOOKUP(B76,'[1]LISTADO ATM'!$A$2:$B$821,2,0)</f>
        <v xml:space="preserve">ATM Casino Hotel Princess </v>
      </c>
      <c r="D76" s="193" t="s">
        <v>2582</v>
      </c>
      <c r="E76" s="194"/>
    </row>
    <row r="77" spans="1:5" ht="17.399999999999999" x14ac:dyDescent="0.3">
      <c r="A77" s="127" t="str">
        <f>VLOOKUP(B77,'[1]LISTADO ATM'!$A$2:$C$821,3,0)</f>
        <v>NORTE</v>
      </c>
      <c r="B77" s="127">
        <v>903</v>
      </c>
      <c r="C77" s="127" t="str">
        <f>VLOOKUP(B77,'[1]LISTADO ATM'!$A$2:$B$821,2,0)</f>
        <v xml:space="preserve">ATM Oficina La Vega Real I </v>
      </c>
      <c r="D77" s="193" t="s">
        <v>2484</v>
      </c>
      <c r="E77" s="194"/>
    </row>
    <row r="78" spans="1:5" ht="34.799999999999997" x14ac:dyDescent="0.3">
      <c r="A78" s="127" t="str">
        <f>VLOOKUP(B78,'[1]LISTADO ATM'!$A$2:$C$821,3,0)</f>
        <v>DISTRITO NACIONAL</v>
      </c>
      <c r="B78" s="127">
        <v>57</v>
      </c>
      <c r="C78" s="127" t="str">
        <f>VLOOKUP(B78,'[1]LISTADO ATM'!$A$2:$B$821,2,0)</f>
        <v xml:space="preserve">ATM Oficina Malecon Center </v>
      </c>
      <c r="D78" s="193" t="s">
        <v>2582</v>
      </c>
      <c r="E78" s="194"/>
    </row>
    <row r="79" spans="1:5" ht="34.799999999999997" x14ac:dyDescent="0.3">
      <c r="A79" s="127" t="str">
        <f>VLOOKUP(B79,'[1]LISTADO ATM'!$A$2:$C$821,3,0)</f>
        <v>DISTRITO NACIONAL</v>
      </c>
      <c r="B79" s="127">
        <v>577</v>
      </c>
      <c r="C79" s="127" t="str">
        <f>VLOOKUP(B79,'[1]LISTADO ATM'!$A$2:$B$821,2,0)</f>
        <v xml:space="preserve">ATM Olé Ave. Duarte </v>
      </c>
      <c r="D79" s="193" t="s">
        <v>2581</v>
      </c>
      <c r="E79" s="194"/>
    </row>
    <row r="80" spans="1:5" ht="34.799999999999997" x14ac:dyDescent="0.3">
      <c r="A80" s="127" t="str">
        <f>VLOOKUP(B80,'[1]LISTADO ATM'!$A$2:$C$821,3,0)</f>
        <v>DISTRITO NACIONAL</v>
      </c>
      <c r="B80" s="154">
        <v>813</v>
      </c>
      <c r="C80" s="127" t="str">
        <f>VLOOKUP(B80,'[1]LISTADO ATM'!$A$2:$B$821,2,0)</f>
        <v>ATM Oficina Occidental Mall</v>
      </c>
      <c r="D80" s="193" t="s">
        <v>2484</v>
      </c>
      <c r="E80" s="194"/>
    </row>
    <row r="81" spans="1:5" ht="18" thickBot="1" x14ac:dyDescent="0.35">
      <c r="A81" s="100"/>
      <c r="B81" s="139">
        <f>COUNT(B74:B80)</f>
        <v>7</v>
      </c>
      <c r="C81" s="110"/>
      <c r="D81" s="110"/>
      <c r="E81" s="111"/>
    </row>
  </sheetData>
  <mergeCells count="19">
    <mergeCell ref="D73:E73"/>
    <mergeCell ref="D74:E74"/>
    <mergeCell ref="D75:E75"/>
    <mergeCell ref="D80:E80"/>
    <mergeCell ref="D79:E79"/>
    <mergeCell ref="D78:E78"/>
    <mergeCell ref="D76:E76"/>
    <mergeCell ref="D77:E77"/>
    <mergeCell ref="A69:B69"/>
    <mergeCell ref="A72:E72"/>
    <mergeCell ref="A1:E1"/>
    <mergeCell ref="A2:E2"/>
    <mergeCell ref="A7:E7"/>
    <mergeCell ref="A48:E48"/>
    <mergeCell ref="A58:E58"/>
    <mergeCell ref="C28:E28"/>
    <mergeCell ref="A30:E30"/>
    <mergeCell ref="C37:E37"/>
    <mergeCell ref="A39:E39"/>
  </mergeCells>
  <phoneticPr fontId="46" type="noConversion"/>
  <hyperlinks>
    <hyperlink ref="E65" r:id="rId1" display="javascript:do_default(0)"/>
    <hyperlink ref="E66" r:id="rId2" display="javascript:do_default(0)"/>
    <hyperlink ref="E26" r:id="rId3" display="javascript:do_default(2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2561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2449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2458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2504</v>
      </c>
      <c r="C255" s="38" t="s">
        <v>1275</v>
      </c>
    </row>
    <row r="256" spans="1:3" s="75" customFormat="1" x14ac:dyDescent="0.3">
      <c r="A256" s="83">
        <v>363</v>
      </c>
      <c r="B256" s="83" t="s">
        <v>2473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2471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116">
        <v>368</v>
      </c>
      <c r="B260" s="116" t="s">
        <v>2557</v>
      </c>
      <c r="C260" s="116" t="s">
        <v>1274</v>
      </c>
    </row>
    <row r="261" spans="1:3" s="75" customFormat="1" x14ac:dyDescent="0.3">
      <c r="A261" s="83">
        <v>369</v>
      </c>
      <c r="B261" s="83" t="s">
        <v>2472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2443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2465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2450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2452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2445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2563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2462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2459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2562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2466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2469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116">
        <v>663</v>
      </c>
      <c r="B511" s="116" t="s">
        <v>2565</v>
      </c>
      <c r="C511" s="116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2467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2571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4" priority="2"/>
  </conditionalFormatting>
  <conditionalFormatting sqref="A827">
    <cfRule type="duplicateValues" dxfId="63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5" t="s">
        <v>2422</v>
      </c>
      <c r="B1" s="196"/>
      <c r="C1" s="196"/>
      <c r="D1" s="196"/>
    </row>
    <row r="2" spans="1:5" x14ac:dyDescent="0.3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6" x14ac:dyDescent="0.3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6" x14ac:dyDescent="0.3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6" x14ac:dyDescent="0.3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6" x14ac:dyDescent="0.3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6" x14ac:dyDescent="0.3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6" x14ac:dyDescent="0.3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2427</v>
      </c>
      <c r="D12" s="51">
        <f>COUNTA(A3:A11)</f>
        <v>6</v>
      </c>
    </row>
    <row r="13" spans="1:5" ht="16.2" thickBot="1" x14ac:dyDescent="0.35">
      <c r="A13" s="48"/>
      <c r="B13" s="48"/>
      <c r="C13" s="53" t="s">
        <v>2428</v>
      </c>
      <c r="D13" s="51">
        <f>COUNTIFS($D$3:$D$12,"Disponible")</f>
        <v>6</v>
      </c>
    </row>
    <row r="14" spans="1:5" ht="16.2" thickBot="1" x14ac:dyDescent="0.35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2430</v>
      </c>
      <c r="D15" s="55">
        <f>D13/D12</f>
        <v>1</v>
      </c>
    </row>
    <row r="16" spans="1:5" ht="15" thickBot="1" x14ac:dyDescent="0.35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3">
      <c r="A17" s="48"/>
      <c r="B17" s="48"/>
      <c r="C17" s="48"/>
      <c r="D17" s="48"/>
    </row>
    <row r="18" spans="1:4" ht="28.8" x14ac:dyDescent="0.3">
      <c r="A18" s="195" t="s">
        <v>2432</v>
      </c>
      <c r="B18" s="196"/>
      <c r="C18" s="196"/>
      <c r="D18" s="196"/>
    </row>
    <row r="19" spans="1:4" x14ac:dyDescent="0.3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6" x14ac:dyDescent="0.3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6" x14ac:dyDescent="0.3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6" x14ac:dyDescent="0.3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6" x14ac:dyDescent="0.3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6" x14ac:dyDescent="0.3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6" x14ac:dyDescent="0.3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6" x14ac:dyDescent="0.3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6" x14ac:dyDescent="0.3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6" x14ac:dyDescent="0.3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6" x14ac:dyDescent="0.3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6" x14ac:dyDescent="0.3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6" x14ac:dyDescent="0.3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6" x14ac:dyDescent="0.3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7.399999999999999" x14ac:dyDescent="0.3">
      <c r="A33" s="91"/>
      <c r="B33" s="90"/>
      <c r="C33" s="92"/>
      <c r="D33" s="92"/>
    </row>
    <row r="34" spans="1:4" s="64" customFormat="1" ht="15.6" x14ac:dyDescent="0.3">
      <c r="A34" s="51"/>
      <c r="B34" s="51"/>
      <c r="C34" s="51"/>
      <c r="D34" s="63" t="s">
        <v>2461</v>
      </c>
    </row>
    <row r="35" spans="1:4" ht="16.2" thickBot="1" x14ac:dyDescent="0.35">
      <c r="A35" s="58"/>
      <c r="B35" s="58"/>
      <c r="C35" s="59" t="s">
        <v>2435</v>
      </c>
      <c r="D35" s="51">
        <f>COUNTA(A20:A32)</f>
        <v>13</v>
      </c>
    </row>
    <row r="36" spans="1:4" ht="16.2" thickBot="1" x14ac:dyDescent="0.35">
      <c r="A36" s="60"/>
      <c r="B36" s="60"/>
      <c r="C36" s="61" t="s">
        <v>2436</v>
      </c>
      <c r="D36" s="51">
        <f>COUNTIFS($D$20:$D$34,"Disponible")</f>
        <v>14</v>
      </c>
    </row>
    <row r="37" spans="1:4" ht="16.2" thickBot="1" x14ac:dyDescent="0.35">
      <c r="A37" s="48"/>
      <c r="B37" s="48"/>
      <c r="C37" s="61" t="s">
        <v>2429</v>
      </c>
      <c r="D37" s="51">
        <f>COUNTIFS($D$20:$D$28,"No Disponible")</f>
        <v>0</v>
      </c>
    </row>
    <row r="38" spans="1:4" ht="15" thickBot="1" x14ac:dyDescent="0.35">
      <c r="A38" s="48"/>
      <c r="B38" s="48"/>
      <c r="C38" s="61" t="s">
        <v>2437</v>
      </c>
      <c r="D38" s="55">
        <f>D36/D35</f>
        <v>1.0769230769230769</v>
      </c>
    </row>
    <row r="39" spans="1:4" ht="15" thickBot="1" x14ac:dyDescent="0.35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2" priority="119326"/>
  </conditionalFormatting>
  <conditionalFormatting sqref="B33">
    <cfRule type="duplicateValues" dxfId="61" priority="119327"/>
    <cfRule type="duplicateValues" dxfId="60" priority="119328"/>
  </conditionalFormatting>
  <conditionalFormatting sqref="A33">
    <cfRule type="duplicateValues" dxfId="59" priority="119340"/>
  </conditionalFormatting>
  <conditionalFormatting sqref="A33">
    <cfRule type="duplicateValues" dxfId="58" priority="119341"/>
    <cfRule type="duplicateValues" dxfId="57" priority="119342"/>
  </conditionalFormatting>
  <conditionalFormatting sqref="B4:B8">
    <cfRule type="duplicateValues" dxfId="56" priority="6"/>
  </conditionalFormatting>
  <conditionalFormatting sqref="B4:B8">
    <cfRule type="duplicateValues" dxfId="55" priority="5"/>
  </conditionalFormatting>
  <conditionalFormatting sqref="A3:A8">
    <cfRule type="duplicateValues" dxfId="54" priority="3"/>
    <cfRule type="duplicateValues" dxfId="53" priority="4"/>
  </conditionalFormatting>
  <conditionalFormatting sqref="B3">
    <cfRule type="duplicateValues" dxfId="52" priority="2"/>
  </conditionalFormatting>
  <conditionalFormatting sqref="B3">
    <cfRule type="duplicateValues" dxfId="5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6.0137962962981 días</v>
      </c>
      <c r="B3" s="131" t="s">
        <v>2569</v>
      </c>
      <c r="C3" s="136">
        <v>44323.986203703702</v>
      </c>
      <c r="D3" s="136" t="s">
        <v>2181</v>
      </c>
      <c r="E3" s="124">
        <v>142</v>
      </c>
      <c r="F3" s="141" t="str">
        <f>VLOOKUP(E3,'LISTADO ATM'!$A$2:$B$818,2,0)</f>
        <v xml:space="preserve">ATM Centro de Caja Galerías Bonao </v>
      </c>
      <c r="G3" s="141" t="str">
        <f>VLOOKUP(E3,VIP!$A$2:$O4509,6,0)</f>
        <v>SI</v>
      </c>
      <c r="H3" s="141" t="str">
        <f>VLOOKUP(E3,VIP!$A$2:$O4541,7,FALSE)</f>
        <v>Si</v>
      </c>
      <c r="I3" s="141" t="str">
        <f>VLOOKUP(E3,VIP!$A$2:$O4418,8,FALSE)</f>
        <v>Si</v>
      </c>
      <c r="J3" s="141" t="str">
        <f>VLOOKUP(E3,VIP!$A$2:$O4347,8,FALSE)</f>
        <v>Si</v>
      </c>
      <c r="K3" s="125" t="s">
        <v>2245</v>
      </c>
    </row>
    <row r="4" spans="1:11" ht="17.399999999999999" x14ac:dyDescent="0.3">
      <c r="A4" s="68" t="str">
        <f t="shared" ref="A4:A11" ca="1" si="0">CONCATENATE(TODAY()-C4," días")</f>
        <v>5.41101851852 días</v>
      </c>
      <c r="B4" s="131" t="s">
        <v>2570</v>
      </c>
      <c r="C4" s="136">
        <v>44324.58898148148</v>
      </c>
      <c r="D4" s="136" t="s">
        <v>2180</v>
      </c>
      <c r="E4" s="124">
        <v>45</v>
      </c>
      <c r="F4" s="141" t="str">
        <f>VLOOKUP(E4,'LISTADO ATM'!$A$2:$B$818,2,0)</f>
        <v xml:space="preserve">ATM Oficina Tamayo </v>
      </c>
      <c r="G4" s="141" t="str">
        <f>VLOOKUP(E4,VIP!$A$2:$O4511,6,0)</f>
        <v>SI</v>
      </c>
      <c r="H4" s="141" t="str">
        <f>VLOOKUP(E4,VIP!$A$2:$O4543,7,FALSE)</f>
        <v>Si</v>
      </c>
      <c r="I4" s="141" t="str">
        <f>VLOOKUP(E4,VIP!$A$2:$O4420,8,FALSE)</f>
        <v>Si</v>
      </c>
      <c r="J4" s="141" t="str">
        <f>VLOOKUP(E4,VIP!$A$2:$O4349,8,FALSE)</f>
        <v>Si</v>
      </c>
      <c r="K4" s="125" t="s">
        <v>2219</v>
      </c>
    </row>
    <row r="5" spans="1:11" ht="17.399999999999999" x14ac:dyDescent="0.3">
      <c r="A5" s="68" t="str">
        <f ca="1">CONCATENATE(TODAY()-C5," días")</f>
        <v>4.83244212962745 días</v>
      </c>
      <c r="B5" s="131" t="s">
        <v>2574</v>
      </c>
      <c r="C5" s="136">
        <v>44325.167557870373</v>
      </c>
      <c r="D5" s="136" t="s">
        <v>2180</v>
      </c>
      <c r="E5" s="124">
        <v>812</v>
      </c>
      <c r="F5" s="141" t="str">
        <f>VLOOKUP(E5,'LISTADO ATM'!$A$2:$B$818,2,0)</f>
        <v xml:space="preserve">ATM Canasta del Pueblo </v>
      </c>
      <c r="G5" s="141" t="str">
        <f>VLOOKUP(E5,VIP!$A$2:$O4512,6,0)</f>
        <v>NO</v>
      </c>
      <c r="H5" s="141" t="str">
        <f>VLOOKUP(E5,VIP!$A$2:$O4544,7,FALSE)</f>
        <v>Si</v>
      </c>
      <c r="I5" s="141" t="str">
        <f>VLOOKUP(E5,VIP!$A$2:$O4421,8,FALSE)</f>
        <v>Si</v>
      </c>
      <c r="J5" s="141" t="str">
        <f>VLOOKUP(E5,VIP!$A$2:$O4350,8,FALSE)</f>
        <v>Si</v>
      </c>
      <c r="K5" s="125" t="s">
        <v>2219</v>
      </c>
    </row>
    <row r="6" spans="1:11" ht="17.399999999999999" x14ac:dyDescent="0.3">
      <c r="A6" s="68" t="str">
        <f t="shared" ca="1" si="0"/>
        <v>44330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7.399999999999999" x14ac:dyDescent="0.3">
      <c r="A7" s="68" t="str">
        <f t="shared" ca="1" si="0"/>
        <v>44330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7.399999999999999" x14ac:dyDescent="0.3">
      <c r="A8" s="68" t="str">
        <f t="shared" ca="1" si="0"/>
        <v>44330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7.399999999999999" x14ac:dyDescent="0.3">
      <c r="A9" s="68" t="str">
        <f t="shared" ca="1" si="0"/>
        <v>44330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7.399999999999999" x14ac:dyDescent="0.3">
      <c r="A10" s="68" t="str">
        <f t="shared" ca="1" si="0"/>
        <v>44330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7.399999999999999" x14ac:dyDescent="0.3">
      <c r="A11" s="68" t="str">
        <f t="shared" ca="1" si="0"/>
        <v>44330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50" priority="99258"/>
  </conditionalFormatting>
  <conditionalFormatting sqref="B9">
    <cfRule type="duplicateValues" dxfId="49" priority="42"/>
    <cfRule type="duplicateValues" dxfId="48" priority="43"/>
    <cfRule type="duplicateValues" dxfId="47" priority="44"/>
  </conditionalFormatting>
  <conditionalFormatting sqref="B9">
    <cfRule type="duplicateValues" dxfId="46" priority="41"/>
  </conditionalFormatting>
  <conditionalFormatting sqref="B9">
    <cfRule type="duplicateValues" dxfId="45" priority="39"/>
    <cfRule type="duplicateValues" dxfId="44" priority="40"/>
  </conditionalFormatting>
  <conditionalFormatting sqref="B9">
    <cfRule type="duplicateValues" dxfId="43" priority="36"/>
    <cfRule type="duplicateValues" dxfId="42" priority="37"/>
    <cfRule type="duplicateValues" dxfId="41" priority="38"/>
  </conditionalFormatting>
  <conditionalFormatting sqref="B9">
    <cfRule type="duplicateValues" dxfId="40" priority="35"/>
  </conditionalFormatting>
  <conditionalFormatting sqref="B9">
    <cfRule type="duplicateValues" dxfId="39" priority="33"/>
    <cfRule type="duplicateValues" dxfId="38" priority="34"/>
  </conditionalFormatting>
  <conditionalFormatting sqref="B9">
    <cfRule type="duplicateValues" dxfId="37" priority="32"/>
  </conditionalFormatting>
  <conditionalFormatting sqref="B9">
    <cfRule type="duplicateValues" dxfId="36" priority="29"/>
    <cfRule type="duplicateValues" dxfId="35" priority="30"/>
    <cfRule type="duplicateValues" dxfId="34" priority="31"/>
  </conditionalFormatting>
  <conditionalFormatting sqref="B9">
    <cfRule type="duplicateValues" dxfId="33" priority="28"/>
  </conditionalFormatting>
  <conditionalFormatting sqref="B9">
    <cfRule type="duplicateValues" dxfId="32" priority="27"/>
  </conditionalFormatting>
  <conditionalFormatting sqref="B11">
    <cfRule type="duplicateValues" dxfId="31" priority="26"/>
  </conditionalFormatting>
  <conditionalFormatting sqref="B11">
    <cfRule type="duplicateValues" dxfId="30" priority="23"/>
    <cfRule type="duplicateValues" dxfId="29" priority="24"/>
    <cfRule type="duplicateValues" dxfId="28" priority="25"/>
  </conditionalFormatting>
  <conditionalFormatting sqref="B11">
    <cfRule type="duplicateValues" dxfId="27" priority="21"/>
    <cfRule type="duplicateValues" dxfId="26" priority="22"/>
  </conditionalFormatting>
  <conditionalFormatting sqref="B11">
    <cfRule type="duplicateValues" dxfId="25" priority="18"/>
    <cfRule type="duplicateValues" dxfId="24" priority="19"/>
    <cfRule type="duplicateValues" dxfId="23" priority="20"/>
  </conditionalFormatting>
  <conditionalFormatting sqref="B11">
    <cfRule type="duplicateValues" dxfId="22" priority="17"/>
  </conditionalFormatting>
  <conditionalFormatting sqref="B11">
    <cfRule type="duplicateValues" dxfId="21" priority="16"/>
  </conditionalFormatting>
  <conditionalFormatting sqref="B11">
    <cfRule type="duplicateValues" dxfId="20" priority="15"/>
  </conditionalFormatting>
  <conditionalFormatting sqref="B11">
    <cfRule type="duplicateValues" dxfId="19" priority="12"/>
    <cfRule type="duplicateValues" dxfId="18" priority="13"/>
    <cfRule type="duplicateValues" dxfId="17" priority="14"/>
  </conditionalFormatting>
  <conditionalFormatting sqref="B11">
    <cfRule type="duplicateValues" dxfId="16" priority="10"/>
    <cfRule type="duplicateValues" dxfId="15" priority="11"/>
  </conditionalFormatting>
  <conditionalFormatting sqref="C11">
    <cfRule type="duplicateValues" dxfId="14" priority="9"/>
  </conditionalFormatting>
  <conditionalFormatting sqref="E3:E5">
    <cfRule type="duplicateValues" dxfId="13" priority="119606"/>
  </conditionalFormatting>
  <conditionalFormatting sqref="E3:E5">
    <cfRule type="duplicateValues" dxfId="12" priority="119608"/>
    <cfRule type="duplicateValues" dxfId="11" priority="119609"/>
  </conditionalFormatting>
  <conditionalFormatting sqref="E3:E5">
    <cfRule type="duplicateValues" dxfId="10" priority="119612"/>
    <cfRule type="duplicateValues" dxfId="9" priority="119613"/>
    <cfRule type="duplicateValues" dxfId="8" priority="119614"/>
    <cfRule type="duplicateValues" dxfId="7" priority="119615"/>
  </conditionalFormatting>
  <conditionalFormatting sqref="B3:B5">
    <cfRule type="duplicateValues" dxfId="6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17">
        <v>7</v>
      </c>
      <c r="B2" s="118" t="s">
        <v>2029</v>
      </c>
      <c r="C2" s="118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17">
        <v>591</v>
      </c>
      <c r="B3" s="118" t="s">
        <v>507</v>
      </c>
      <c r="C3" s="118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17">
        <v>553</v>
      </c>
      <c r="B4" s="118" t="s">
        <v>544</v>
      </c>
      <c r="C4" s="118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6" x14ac:dyDescent="0.3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6" x14ac:dyDescent="0.3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2" x14ac:dyDescent="0.3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6" x14ac:dyDescent="0.3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6" x14ac:dyDescent="0.3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6" x14ac:dyDescent="0.3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6" x14ac:dyDescent="0.3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6" x14ac:dyDescent="0.3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6" x14ac:dyDescent="0.3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6" x14ac:dyDescent="0.3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6" x14ac:dyDescent="0.3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6" x14ac:dyDescent="0.3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6" x14ac:dyDescent="0.3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6" x14ac:dyDescent="0.3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6" x14ac:dyDescent="0.3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6" x14ac:dyDescent="0.3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38" t="s">
        <v>2572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1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2021-05-11T03:06:01Z</cp:lastPrinted>
  <dcterms:created xsi:type="dcterms:W3CDTF">2014-10-01T23:18:29Z</dcterms:created>
  <dcterms:modified xsi:type="dcterms:W3CDTF">2021-05-14T11:54:00Z</dcterms:modified>
</cp:coreProperties>
</file>